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_projek\Framecode\C45\"/>
    </mc:Choice>
  </mc:AlternateContent>
  <xr:revisionPtr revIDLastSave="0" documentId="13_ncr:1_{078ECE04-D560-49E9-83C4-EB5876B9AED8}" xr6:coauthVersionLast="47" xr6:coauthVersionMax="47" xr10:uidLastSave="{00000000-0000-0000-0000-000000000000}"/>
  <bookViews>
    <workbookView xWindow="-120" yWindow="-120" windowWidth="20730" windowHeight="11760" tabRatio="652" xr2:uid="{00000000-000D-0000-FFFF-FFFF00000000}"/>
  </bookViews>
  <sheets>
    <sheet name="Data Training dan perhit root" sheetId="1" r:id="rId1"/>
    <sheet name="Data Training " sheetId="3" r:id="rId2"/>
    <sheet name="root" sheetId="4" r:id="rId3"/>
    <sheet name="Data Training B" sheetId="8" r:id="rId4"/>
    <sheet name="Data Training nilai c" sheetId="5" r:id="rId5"/>
    <sheet name="Sheet3" sheetId="11" r:id="rId6"/>
  </sheets>
  <definedNames>
    <definedName name="data" localSheetId="0">'Data Training dan perhit root'!$E$35:$E$36</definedName>
    <definedName name="data">'Data Training dan perhit root'!$D$35:$D$36</definedName>
    <definedName name="Laki_laki">'Data Training dan perhit root'!$D$35:$D$36</definedName>
  </definedNames>
  <calcPr calcId="191029"/>
</workbook>
</file>

<file path=xl/calcChain.xml><?xml version="1.0" encoding="utf-8"?>
<calcChain xmlns="http://schemas.openxmlformats.org/spreadsheetml/2006/main">
  <c r="AC71" i="1" l="1"/>
  <c r="AD72" i="1"/>
  <c r="AD48" i="1"/>
  <c r="AC73" i="1"/>
  <c r="AC44" i="1"/>
  <c r="AC57" i="1"/>
  <c r="Z29" i="4" l="1"/>
  <c r="Z28" i="4"/>
  <c r="Z26" i="4"/>
  <c r="AA27" i="4" s="1"/>
  <c r="Q29" i="4"/>
  <c r="Q28" i="4"/>
  <c r="Q26" i="4"/>
  <c r="R27" i="4" l="1"/>
  <c r="Q37" i="4"/>
  <c r="Q35" i="4"/>
  <c r="R36" i="4" s="1"/>
  <c r="T38" i="1" l="1"/>
  <c r="U38" i="1" s="1"/>
  <c r="Q38" i="1"/>
  <c r="S38" i="1" s="1"/>
  <c r="P38" i="1"/>
  <c r="R38" i="1" s="1"/>
  <c r="H38" i="4" l="1"/>
  <c r="H40" i="4"/>
  <c r="H45" i="4"/>
  <c r="H25" i="4"/>
  <c r="H27" i="4"/>
  <c r="H28" i="4"/>
  <c r="H30" i="4"/>
  <c r="H31" i="4"/>
  <c r="AC46" i="1"/>
  <c r="AD45" i="1" s="1"/>
  <c r="AC51" i="1"/>
  <c r="B170" i="8"/>
  <c r="B169" i="8"/>
  <c r="Q165" i="8"/>
  <c r="R165" i="8" s="1"/>
  <c r="N165" i="8"/>
  <c r="P165" i="8" s="1"/>
  <c r="M165" i="8"/>
  <c r="O165" i="8" s="1"/>
  <c r="I29" i="4" l="1"/>
  <c r="I39" i="4"/>
  <c r="I42" i="4"/>
  <c r="I26" i="4"/>
  <c r="Q168" i="8"/>
  <c r="R168" i="8" s="1"/>
  <c r="N168" i="8"/>
  <c r="P168" i="8" s="1"/>
  <c r="M168" i="8"/>
  <c r="O168" i="8" s="1"/>
  <c r="Q167" i="8"/>
  <c r="R167" i="8" s="1"/>
  <c r="N167" i="8"/>
  <c r="P167" i="8" s="1"/>
  <c r="M167" i="8"/>
  <c r="O167" i="8" s="1"/>
  <c r="Q166" i="8"/>
  <c r="R166" i="8" s="1"/>
  <c r="N166" i="8"/>
  <c r="P166" i="8" s="1"/>
  <c r="M166" i="8"/>
  <c r="O166" i="8" s="1"/>
  <c r="Q164" i="8"/>
  <c r="R164" i="8" s="1"/>
  <c r="N164" i="8"/>
  <c r="P164" i="8" s="1"/>
  <c r="M164" i="8"/>
  <c r="O164" i="8" s="1"/>
  <c r="Q163" i="8"/>
  <c r="R163" i="8" s="1"/>
  <c r="N163" i="8"/>
  <c r="P163" i="8" s="1"/>
  <c r="M163" i="8"/>
  <c r="O163" i="8" s="1"/>
  <c r="Q162" i="8"/>
  <c r="R162" i="8" s="1"/>
  <c r="N162" i="8"/>
  <c r="P162" i="8" s="1"/>
  <c r="M162" i="8"/>
  <c r="O162" i="8" s="1"/>
  <c r="Q161" i="8"/>
  <c r="R161" i="8" s="1"/>
  <c r="N161" i="8"/>
  <c r="P161" i="8" s="1"/>
  <c r="M161" i="8"/>
  <c r="O161" i="8" s="1"/>
  <c r="Q160" i="8"/>
  <c r="R160" i="8" s="1"/>
  <c r="N160" i="8"/>
  <c r="P160" i="8" s="1"/>
  <c r="M160" i="8"/>
  <c r="O160" i="8" s="1"/>
  <c r="Q159" i="8"/>
  <c r="R159" i="8" s="1"/>
  <c r="N159" i="8"/>
  <c r="P159" i="8" s="1"/>
  <c r="M159" i="8"/>
  <c r="O159" i="8" s="1"/>
  <c r="Q158" i="8"/>
  <c r="R158" i="8" s="1"/>
  <c r="N158" i="8"/>
  <c r="P158" i="8" s="1"/>
  <c r="M158" i="8"/>
  <c r="O158" i="8" s="1"/>
  <c r="Q157" i="8"/>
  <c r="R157" i="8" s="1"/>
  <c r="N157" i="8"/>
  <c r="P157" i="8" s="1"/>
  <c r="M157" i="8"/>
  <c r="O157" i="8" s="1"/>
  <c r="Q156" i="8"/>
  <c r="R156" i="8" s="1"/>
  <c r="N156" i="8"/>
  <c r="P156" i="8" s="1"/>
  <c r="M156" i="8"/>
  <c r="O156" i="8" s="1"/>
  <c r="Q155" i="8"/>
  <c r="R155" i="8" s="1"/>
  <c r="N155" i="8"/>
  <c r="P155" i="8" s="1"/>
  <c r="M155" i="8"/>
  <c r="O155" i="8" s="1"/>
  <c r="Q154" i="8"/>
  <c r="R154" i="8" s="1"/>
  <c r="N154" i="8"/>
  <c r="P154" i="8" s="1"/>
  <c r="M154" i="8"/>
  <c r="O154" i="8" s="1"/>
  <c r="Q153" i="8"/>
  <c r="R153" i="8" s="1"/>
  <c r="N153" i="8"/>
  <c r="P153" i="8" s="1"/>
  <c r="M153" i="8"/>
  <c r="O153" i="8" s="1"/>
  <c r="Q152" i="8"/>
  <c r="R152" i="8" s="1"/>
  <c r="N152" i="8"/>
  <c r="P152" i="8" s="1"/>
  <c r="M152" i="8"/>
  <c r="O152" i="8" s="1"/>
  <c r="Q151" i="8"/>
  <c r="R151" i="8" s="1"/>
  <c r="N151" i="8"/>
  <c r="P151" i="8" s="1"/>
  <c r="M151" i="8"/>
  <c r="O151" i="8" s="1"/>
  <c r="Q150" i="8"/>
  <c r="R150" i="8" s="1"/>
  <c r="N150" i="8"/>
  <c r="P150" i="8" s="1"/>
  <c r="M150" i="8"/>
  <c r="O150" i="8" s="1"/>
  <c r="Q149" i="8"/>
  <c r="R149" i="8" s="1"/>
  <c r="N149" i="8"/>
  <c r="P149" i="8" s="1"/>
  <c r="M149" i="8"/>
  <c r="O149" i="8" s="1"/>
  <c r="Q148" i="8"/>
  <c r="R148" i="8" s="1"/>
  <c r="N148" i="8"/>
  <c r="P148" i="8" s="1"/>
  <c r="M148" i="8"/>
  <c r="O148" i="8" s="1"/>
  <c r="Q147" i="8"/>
  <c r="R147" i="8" s="1"/>
  <c r="N147" i="8"/>
  <c r="P147" i="8" s="1"/>
  <c r="M147" i="8"/>
  <c r="O147" i="8" s="1"/>
  <c r="Q146" i="8"/>
  <c r="R146" i="8" s="1"/>
  <c r="N146" i="8"/>
  <c r="P146" i="8" s="1"/>
  <c r="M146" i="8"/>
  <c r="O146" i="8" s="1"/>
  <c r="Q145" i="8"/>
  <c r="R145" i="8" s="1"/>
  <c r="N145" i="8"/>
  <c r="P145" i="8" s="1"/>
  <c r="M145" i="8"/>
  <c r="O145" i="8" s="1"/>
  <c r="Q144" i="8"/>
  <c r="R144" i="8" s="1"/>
  <c r="N144" i="8"/>
  <c r="P144" i="8" s="1"/>
  <c r="M144" i="8"/>
  <c r="O144" i="8" s="1"/>
  <c r="Q143" i="8"/>
  <c r="R143" i="8" s="1"/>
  <c r="N143" i="8"/>
  <c r="P143" i="8" s="1"/>
  <c r="M143" i="8"/>
  <c r="O143" i="8" s="1"/>
  <c r="Q142" i="8"/>
  <c r="R142" i="8" s="1"/>
  <c r="N142" i="8"/>
  <c r="P142" i="8" s="1"/>
  <c r="M142" i="8"/>
  <c r="O142" i="8" s="1"/>
  <c r="Q141" i="8"/>
  <c r="R141" i="8" s="1"/>
  <c r="N141" i="8"/>
  <c r="P141" i="8" s="1"/>
  <c r="M141" i="8"/>
  <c r="O141" i="8" s="1"/>
  <c r="Q140" i="8"/>
  <c r="R140" i="8" s="1"/>
  <c r="N140" i="8"/>
  <c r="P140" i="8" s="1"/>
  <c r="M140" i="8"/>
  <c r="O140" i="8" s="1"/>
  <c r="Q139" i="8"/>
  <c r="R139" i="8" s="1"/>
  <c r="N139" i="8"/>
  <c r="P139" i="8" s="1"/>
  <c r="M139" i="8"/>
  <c r="O139" i="8" s="1"/>
  <c r="Q138" i="8"/>
  <c r="R138" i="8" s="1"/>
  <c r="N138" i="8"/>
  <c r="P138" i="8" s="1"/>
  <c r="M138" i="8"/>
  <c r="O138" i="8" s="1"/>
  <c r="Q137" i="8"/>
  <c r="R137" i="8" s="1"/>
  <c r="N137" i="8"/>
  <c r="P137" i="8" s="1"/>
  <c r="M137" i="8"/>
  <c r="O137" i="8" s="1"/>
  <c r="Q136" i="8"/>
  <c r="R136" i="8" s="1"/>
  <c r="N136" i="8"/>
  <c r="P136" i="8" s="1"/>
  <c r="M136" i="8"/>
  <c r="O136" i="8" s="1"/>
  <c r="Q135" i="8"/>
  <c r="R135" i="8" s="1"/>
  <c r="N135" i="8"/>
  <c r="P135" i="8" s="1"/>
  <c r="M135" i="8"/>
  <c r="O135" i="8" s="1"/>
  <c r="Q134" i="8"/>
  <c r="R134" i="8" s="1"/>
  <c r="N134" i="8"/>
  <c r="P134" i="8" s="1"/>
  <c r="M134" i="8"/>
  <c r="O134" i="8" s="1"/>
  <c r="R133" i="8"/>
  <c r="Q133" i="8"/>
  <c r="N133" i="8"/>
  <c r="P133" i="8" s="1"/>
  <c r="M133" i="8"/>
  <c r="O133" i="8" s="1"/>
  <c r="Q132" i="8"/>
  <c r="R132" i="8" s="1"/>
  <c r="N132" i="8"/>
  <c r="P132" i="8" s="1"/>
  <c r="M132" i="8"/>
  <c r="O132" i="8" s="1"/>
  <c r="Q131" i="8"/>
  <c r="R131" i="8" s="1"/>
  <c r="N131" i="8"/>
  <c r="P131" i="8" s="1"/>
  <c r="M131" i="8"/>
  <c r="O131" i="8" s="1"/>
  <c r="Q130" i="8"/>
  <c r="R130" i="8" s="1"/>
  <c r="N130" i="8"/>
  <c r="P130" i="8" s="1"/>
  <c r="M130" i="8"/>
  <c r="O130" i="8" s="1"/>
  <c r="Q129" i="8"/>
  <c r="R129" i="8" s="1"/>
  <c r="N129" i="8"/>
  <c r="P129" i="8" s="1"/>
  <c r="M129" i="8"/>
  <c r="O129" i="8" s="1"/>
  <c r="Q128" i="8"/>
  <c r="R128" i="8" s="1"/>
  <c r="N128" i="8"/>
  <c r="P128" i="8" s="1"/>
  <c r="M128" i="8"/>
  <c r="O128" i="8" s="1"/>
  <c r="Q127" i="8"/>
  <c r="R127" i="8" s="1"/>
  <c r="N127" i="8"/>
  <c r="P127" i="8" s="1"/>
  <c r="M127" i="8"/>
  <c r="O127" i="8" s="1"/>
  <c r="Q126" i="8"/>
  <c r="R126" i="8" s="1"/>
  <c r="P126" i="8"/>
  <c r="O126" i="8"/>
  <c r="N126" i="8"/>
  <c r="M126" i="8"/>
  <c r="R125" i="8"/>
  <c r="Q125" i="8"/>
  <c r="N125" i="8"/>
  <c r="P125" i="8" s="1"/>
  <c r="M125" i="8"/>
  <c r="O125" i="8" s="1"/>
  <c r="R124" i="8"/>
  <c r="Q124" i="8"/>
  <c r="N124" i="8"/>
  <c r="P124" i="8" s="1"/>
  <c r="M124" i="8"/>
  <c r="O124" i="8" s="1"/>
  <c r="R123" i="8"/>
  <c r="Q123" i="8"/>
  <c r="N123" i="8"/>
  <c r="P123" i="8" s="1"/>
  <c r="M123" i="8"/>
  <c r="O123" i="8" s="1"/>
  <c r="R122" i="8"/>
  <c r="Q122" i="8"/>
  <c r="N122" i="8"/>
  <c r="P122" i="8" s="1"/>
  <c r="M122" i="8"/>
  <c r="O122" i="8" s="1"/>
  <c r="Q121" i="8"/>
  <c r="R121" i="8" s="1"/>
  <c r="N121" i="8"/>
  <c r="P121" i="8" s="1"/>
  <c r="M121" i="8"/>
  <c r="O121" i="8" s="1"/>
  <c r="Q120" i="8"/>
  <c r="R120" i="8" s="1"/>
  <c r="N120" i="8"/>
  <c r="P120" i="8" s="1"/>
  <c r="M120" i="8"/>
  <c r="O120" i="8" s="1"/>
  <c r="Q119" i="8"/>
  <c r="R119" i="8" s="1"/>
  <c r="N119" i="8"/>
  <c r="P119" i="8" s="1"/>
  <c r="M119" i="8"/>
  <c r="O119" i="8" s="1"/>
  <c r="Q118" i="8"/>
  <c r="R118" i="8" s="1"/>
  <c r="O118" i="8"/>
  <c r="N118" i="8"/>
  <c r="P118" i="8" s="1"/>
  <c r="M118" i="8"/>
  <c r="Q117" i="8"/>
  <c r="R117" i="8" s="1"/>
  <c r="N117" i="8"/>
  <c r="P117" i="8" s="1"/>
  <c r="M117" i="8"/>
  <c r="O117" i="8" s="1"/>
  <c r="Q116" i="8"/>
  <c r="R116" i="8" s="1"/>
  <c r="N116" i="8"/>
  <c r="P116" i="8" s="1"/>
  <c r="M116" i="8"/>
  <c r="O116" i="8" s="1"/>
  <c r="R115" i="8"/>
  <c r="Q115" i="8"/>
  <c r="N115" i="8"/>
  <c r="P115" i="8" s="1"/>
  <c r="M115" i="8"/>
  <c r="O115" i="8" s="1"/>
  <c r="R114" i="8"/>
  <c r="Q114" i="8"/>
  <c r="N114" i="8"/>
  <c r="P114" i="8" s="1"/>
  <c r="M114" i="8"/>
  <c r="O114" i="8" s="1"/>
  <c r="Q113" i="8"/>
  <c r="R113" i="8" s="1"/>
  <c r="P113" i="8"/>
  <c r="N113" i="8"/>
  <c r="M113" i="8"/>
  <c r="O113" i="8" s="1"/>
  <c r="Q112" i="8"/>
  <c r="R112" i="8" s="1"/>
  <c r="N112" i="8"/>
  <c r="P112" i="8" s="1"/>
  <c r="M112" i="8"/>
  <c r="O112" i="8" s="1"/>
  <c r="Q111" i="8"/>
  <c r="R111" i="8" s="1"/>
  <c r="N111" i="8"/>
  <c r="P111" i="8" s="1"/>
  <c r="M111" i="8"/>
  <c r="O111" i="8" s="1"/>
  <c r="Q110" i="8"/>
  <c r="R110" i="8" s="1"/>
  <c r="O110" i="8"/>
  <c r="N110" i="8"/>
  <c r="P110" i="8" s="1"/>
  <c r="M110" i="8"/>
  <c r="Q109" i="8"/>
  <c r="R109" i="8" s="1"/>
  <c r="N109" i="8"/>
  <c r="P109" i="8" s="1"/>
  <c r="M109" i="8"/>
  <c r="O109" i="8" s="1"/>
  <c r="Q108" i="8"/>
  <c r="R108" i="8" s="1"/>
  <c r="P108" i="8"/>
  <c r="N108" i="8"/>
  <c r="M108" i="8"/>
  <c r="O108" i="8" s="1"/>
  <c r="R107" i="8"/>
  <c r="Q107" i="8"/>
  <c r="N107" i="8"/>
  <c r="P107" i="8" s="1"/>
  <c r="M107" i="8"/>
  <c r="O107" i="8" s="1"/>
  <c r="Q106" i="8"/>
  <c r="R106" i="8" s="1"/>
  <c r="O106" i="8"/>
  <c r="N106" i="8"/>
  <c r="P106" i="8" s="1"/>
  <c r="M106" i="8"/>
  <c r="Q105" i="8"/>
  <c r="R105" i="8" s="1"/>
  <c r="P105" i="8"/>
  <c r="N105" i="8"/>
  <c r="M105" i="8"/>
  <c r="O105" i="8" s="1"/>
  <c r="R104" i="8"/>
  <c r="Q104" i="8"/>
  <c r="N104" i="8"/>
  <c r="P104" i="8" s="1"/>
  <c r="M104" i="8"/>
  <c r="O104" i="8" s="1"/>
  <c r="R103" i="8"/>
  <c r="Q103" i="8"/>
  <c r="N103" i="8"/>
  <c r="P103" i="8" s="1"/>
  <c r="M103" i="8"/>
  <c r="O103" i="8" s="1"/>
  <c r="Q102" i="8"/>
  <c r="R102" i="8" s="1"/>
  <c r="O102" i="8"/>
  <c r="N102" i="8"/>
  <c r="P102" i="8" s="1"/>
  <c r="M102" i="8"/>
  <c r="Q101" i="8"/>
  <c r="R101" i="8" s="1"/>
  <c r="N101" i="8"/>
  <c r="P101" i="8" s="1"/>
  <c r="M101" i="8"/>
  <c r="O101" i="8" s="1"/>
  <c r="Q100" i="8"/>
  <c r="R100" i="8" s="1"/>
  <c r="O100" i="8"/>
  <c r="N100" i="8"/>
  <c r="P100" i="8" s="1"/>
  <c r="M100" i="8"/>
  <c r="R99" i="8"/>
  <c r="Q99" i="8"/>
  <c r="N99" i="8"/>
  <c r="P99" i="8" s="1"/>
  <c r="M99" i="8"/>
  <c r="O99" i="8" s="1"/>
  <c r="R98" i="8"/>
  <c r="Q98" i="8"/>
  <c r="N98" i="8"/>
  <c r="P98" i="8" s="1"/>
  <c r="M98" i="8"/>
  <c r="O98" i="8" s="1"/>
  <c r="Q97" i="8"/>
  <c r="R97" i="8" s="1"/>
  <c r="N97" i="8"/>
  <c r="P97" i="8" s="1"/>
  <c r="M97" i="8"/>
  <c r="O97" i="8" s="1"/>
  <c r="R96" i="8"/>
  <c r="Q96" i="8"/>
  <c r="N96" i="8"/>
  <c r="P96" i="8" s="1"/>
  <c r="M96" i="8"/>
  <c r="O96" i="8" s="1"/>
  <c r="R95" i="8"/>
  <c r="Q95" i="8"/>
  <c r="N95" i="8"/>
  <c r="P95" i="8" s="1"/>
  <c r="M95" i="8"/>
  <c r="O95" i="8" s="1"/>
  <c r="R94" i="8"/>
  <c r="Q94" i="8"/>
  <c r="N94" i="8"/>
  <c r="P94" i="8" s="1"/>
  <c r="M94" i="8"/>
  <c r="O94" i="8" s="1"/>
  <c r="Q93" i="8"/>
  <c r="R93" i="8" s="1"/>
  <c r="P93" i="8"/>
  <c r="N93" i="8"/>
  <c r="M93" i="8"/>
  <c r="O93" i="8" s="1"/>
  <c r="Q92" i="8"/>
  <c r="R92" i="8" s="1"/>
  <c r="O92" i="8"/>
  <c r="N92" i="8"/>
  <c r="P92" i="8" s="1"/>
  <c r="M92" i="8"/>
  <c r="R91" i="8"/>
  <c r="Q91" i="8"/>
  <c r="N91" i="8"/>
  <c r="P91" i="8" s="1"/>
  <c r="M91" i="8"/>
  <c r="O91" i="8" s="1"/>
  <c r="Q90" i="8"/>
  <c r="R90" i="8" s="1"/>
  <c r="N90" i="8"/>
  <c r="P90" i="8" s="1"/>
  <c r="M90" i="8"/>
  <c r="O90" i="8" s="1"/>
  <c r="Q89" i="8"/>
  <c r="R89" i="8" s="1"/>
  <c r="N89" i="8"/>
  <c r="P89" i="8" s="1"/>
  <c r="M89" i="8"/>
  <c r="O89" i="8" s="1"/>
  <c r="Q88" i="8"/>
  <c r="R88" i="8" s="1"/>
  <c r="P88" i="8"/>
  <c r="O88" i="8"/>
  <c r="N88" i="8"/>
  <c r="M88" i="8"/>
  <c r="Q87" i="8"/>
  <c r="R87" i="8" s="1"/>
  <c r="N87" i="8"/>
  <c r="P87" i="8" s="1"/>
  <c r="M87" i="8"/>
  <c r="O87" i="8" s="1"/>
  <c r="Q86" i="8"/>
  <c r="R86" i="8" s="1"/>
  <c r="N86" i="8"/>
  <c r="P86" i="8" s="1"/>
  <c r="M86" i="8"/>
  <c r="O86" i="8" s="1"/>
  <c r="Q85" i="8"/>
  <c r="R85" i="8" s="1"/>
  <c r="N85" i="8"/>
  <c r="P85" i="8" s="1"/>
  <c r="M85" i="8"/>
  <c r="O85" i="8" s="1"/>
  <c r="Q84" i="8"/>
  <c r="R84" i="8" s="1"/>
  <c r="N84" i="8"/>
  <c r="P84" i="8" s="1"/>
  <c r="M84" i="8"/>
  <c r="O84" i="8" s="1"/>
  <c r="Q83" i="8"/>
  <c r="R83" i="8" s="1"/>
  <c r="N83" i="8"/>
  <c r="P83" i="8" s="1"/>
  <c r="M83" i="8"/>
  <c r="O83" i="8" s="1"/>
  <c r="Q82" i="8"/>
  <c r="R82" i="8" s="1"/>
  <c r="P82" i="8"/>
  <c r="N82" i="8"/>
  <c r="M82" i="8"/>
  <c r="O82" i="8" s="1"/>
  <c r="Q81" i="8"/>
  <c r="R81" i="8" s="1"/>
  <c r="N81" i="8"/>
  <c r="P81" i="8" s="1"/>
  <c r="M81" i="8"/>
  <c r="O81" i="8" s="1"/>
  <c r="R80" i="8"/>
  <c r="Q80" i="8"/>
  <c r="N80" i="8"/>
  <c r="P80" i="8" s="1"/>
  <c r="M80" i="8"/>
  <c r="O80" i="8" s="1"/>
  <c r="R79" i="8"/>
  <c r="Q79" i="8"/>
  <c r="N79" i="8"/>
  <c r="P79" i="8" s="1"/>
  <c r="M79" i="8"/>
  <c r="O79" i="8" s="1"/>
  <c r="R78" i="8"/>
  <c r="Q78" i="8"/>
  <c r="N78" i="8"/>
  <c r="P78" i="8" s="1"/>
  <c r="M78" i="8"/>
  <c r="O78" i="8" s="1"/>
  <c r="Q77" i="8"/>
  <c r="R77" i="8" s="1"/>
  <c r="O77" i="8"/>
  <c r="N77" i="8"/>
  <c r="P77" i="8" s="1"/>
  <c r="M77" i="8"/>
  <c r="Q76" i="8"/>
  <c r="R76" i="8" s="1"/>
  <c r="P76" i="8"/>
  <c r="N76" i="8"/>
  <c r="M76" i="8"/>
  <c r="O76" i="8" s="1"/>
  <c r="R75" i="8"/>
  <c r="Q75" i="8"/>
  <c r="N75" i="8"/>
  <c r="P75" i="8" s="1"/>
  <c r="M75" i="8"/>
  <c r="O75" i="8" s="1"/>
  <c r="R74" i="8"/>
  <c r="Q74" i="8"/>
  <c r="N74" i="8"/>
  <c r="P74" i="8" s="1"/>
  <c r="M74" i="8"/>
  <c r="O74" i="8" s="1"/>
  <c r="Q73" i="8"/>
  <c r="R73" i="8" s="1"/>
  <c r="O73" i="8"/>
  <c r="N73" i="8"/>
  <c r="P73" i="8" s="1"/>
  <c r="M73" i="8"/>
  <c r="Q72" i="8"/>
  <c r="R72" i="8" s="1"/>
  <c r="P72" i="8"/>
  <c r="N72" i="8"/>
  <c r="M72" i="8"/>
  <c r="O72" i="8" s="1"/>
  <c r="R71" i="8"/>
  <c r="Q71" i="8"/>
  <c r="N71" i="8"/>
  <c r="P71" i="8" s="1"/>
  <c r="M71" i="8"/>
  <c r="O71" i="8" s="1"/>
  <c r="R70" i="8"/>
  <c r="Q70" i="8"/>
  <c r="N70" i="8"/>
  <c r="P70" i="8" s="1"/>
  <c r="M70" i="8"/>
  <c r="O70" i="8" s="1"/>
  <c r="Q69" i="8"/>
  <c r="R69" i="8" s="1"/>
  <c r="N69" i="8"/>
  <c r="P69" i="8" s="1"/>
  <c r="M69" i="8"/>
  <c r="O69" i="8" s="1"/>
  <c r="Q68" i="8"/>
  <c r="R68" i="8" s="1"/>
  <c r="N68" i="8"/>
  <c r="P68" i="8" s="1"/>
  <c r="M68" i="8"/>
  <c r="O68" i="8" s="1"/>
  <c r="Q67" i="8"/>
  <c r="R67" i="8" s="1"/>
  <c r="N67" i="8"/>
  <c r="P67" i="8" s="1"/>
  <c r="M67" i="8"/>
  <c r="O67" i="8" s="1"/>
  <c r="Q66" i="8"/>
  <c r="R66" i="8" s="1"/>
  <c r="N66" i="8"/>
  <c r="P66" i="8" s="1"/>
  <c r="M66" i="8"/>
  <c r="O66" i="8" s="1"/>
  <c r="Q65" i="8"/>
  <c r="R65" i="8" s="1"/>
  <c r="N65" i="8"/>
  <c r="P65" i="8" s="1"/>
  <c r="M65" i="8"/>
  <c r="O65" i="8" s="1"/>
  <c r="Q64" i="8"/>
  <c r="R64" i="8" s="1"/>
  <c r="N64" i="8"/>
  <c r="P64" i="8" s="1"/>
  <c r="M64" i="8"/>
  <c r="O64" i="8" s="1"/>
  <c r="Q63" i="8"/>
  <c r="R63" i="8" s="1"/>
  <c r="N63" i="8"/>
  <c r="P63" i="8" s="1"/>
  <c r="M63" i="8"/>
  <c r="O63" i="8" s="1"/>
  <c r="R62" i="8"/>
  <c r="Q62" i="8"/>
  <c r="N62" i="8"/>
  <c r="P62" i="8" s="1"/>
  <c r="M62" i="8"/>
  <c r="O62" i="8" s="1"/>
  <c r="Q61" i="8"/>
  <c r="R61" i="8" s="1"/>
  <c r="O61" i="8"/>
  <c r="N61" i="8"/>
  <c r="P61" i="8" s="1"/>
  <c r="M61" i="8"/>
  <c r="Q60" i="8"/>
  <c r="R60" i="8" s="1"/>
  <c r="P60" i="8"/>
  <c r="N60" i="8"/>
  <c r="M60" i="8"/>
  <c r="O60" i="8" s="1"/>
  <c r="R59" i="8"/>
  <c r="Q59" i="8"/>
  <c r="N59" i="8"/>
  <c r="P59" i="8" s="1"/>
  <c r="M59" i="8"/>
  <c r="O59" i="8" s="1"/>
  <c r="R58" i="8"/>
  <c r="Q58" i="8"/>
  <c r="N58" i="8"/>
  <c r="P58" i="8" s="1"/>
  <c r="M58" i="8"/>
  <c r="O58" i="8" s="1"/>
  <c r="Q57" i="8"/>
  <c r="R57" i="8" s="1"/>
  <c r="O57" i="8"/>
  <c r="N57" i="8"/>
  <c r="P57" i="8" s="1"/>
  <c r="M57" i="8"/>
  <c r="Q56" i="8"/>
  <c r="R56" i="8" s="1"/>
  <c r="P56" i="8"/>
  <c r="N56" i="8"/>
  <c r="M56" i="8"/>
  <c r="O56" i="8" s="1"/>
  <c r="R55" i="8"/>
  <c r="Q55" i="8"/>
  <c r="N55" i="8"/>
  <c r="P55" i="8" s="1"/>
  <c r="M55" i="8"/>
  <c r="O55" i="8" s="1"/>
  <c r="R54" i="8"/>
  <c r="Q54" i="8"/>
  <c r="N54" i="8"/>
  <c r="P54" i="8" s="1"/>
  <c r="M54" i="8"/>
  <c r="O54" i="8" s="1"/>
  <c r="Q53" i="8"/>
  <c r="R53" i="8" s="1"/>
  <c r="O53" i="8"/>
  <c r="N53" i="8"/>
  <c r="P53" i="8" s="1"/>
  <c r="M53" i="8"/>
  <c r="Q52" i="8"/>
  <c r="R52" i="8" s="1"/>
  <c r="N52" i="8"/>
  <c r="P52" i="8" s="1"/>
  <c r="M52" i="8"/>
  <c r="O52" i="8" s="1"/>
  <c r="Q51" i="8"/>
  <c r="R51" i="8" s="1"/>
  <c r="N51" i="8"/>
  <c r="P51" i="8" s="1"/>
  <c r="M51" i="8"/>
  <c r="O51" i="8" s="1"/>
  <c r="Q50" i="8"/>
  <c r="R50" i="8" s="1"/>
  <c r="N50" i="8"/>
  <c r="P50" i="8" s="1"/>
  <c r="M50" i="8"/>
  <c r="O50" i="8" s="1"/>
  <c r="Q49" i="8"/>
  <c r="R49" i="8" s="1"/>
  <c r="O49" i="8"/>
  <c r="N49" i="8"/>
  <c r="P49" i="8" s="1"/>
  <c r="M49" i="8"/>
  <c r="Q48" i="8"/>
  <c r="R48" i="8" s="1"/>
  <c r="N48" i="8"/>
  <c r="P48" i="8" s="1"/>
  <c r="M48" i="8"/>
  <c r="O48" i="8" s="1"/>
  <c r="Q47" i="8"/>
  <c r="R47" i="8" s="1"/>
  <c r="O47" i="8"/>
  <c r="N47" i="8"/>
  <c r="P47" i="8" s="1"/>
  <c r="M47" i="8"/>
  <c r="Q46" i="8"/>
  <c r="R46" i="8" s="1"/>
  <c r="N46" i="8"/>
  <c r="P46" i="8" s="1"/>
  <c r="M46" i="8"/>
  <c r="O46" i="8" s="1"/>
  <c r="Q45" i="8"/>
  <c r="R45" i="8" s="1"/>
  <c r="O45" i="8"/>
  <c r="N45" i="8"/>
  <c r="P45" i="8" s="1"/>
  <c r="M45" i="8"/>
  <c r="Q44" i="8"/>
  <c r="R44" i="8" s="1"/>
  <c r="N44" i="8"/>
  <c r="P44" i="8" s="1"/>
  <c r="M44" i="8"/>
  <c r="O44" i="8" s="1"/>
  <c r="Q43" i="8"/>
  <c r="R43" i="8" s="1"/>
  <c r="P43" i="8"/>
  <c r="N43" i="8"/>
  <c r="M43" i="8"/>
  <c r="O43" i="8" s="1"/>
  <c r="Q42" i="8"/>
  <c r="R42" i="8" s="1"/>
  <c r="O42" i="8"/>
  <c r="N42" i="8"/>
  <c r="P42" i="8" s="1"/>
  <c r="M42" i="8"/>
  <c r="R41" i="8"/>
  <c r="Q41" i="8"/>
  <c r="N41" i="8"/>
  <c r="P41" i="8" s="1"/>
  <c r="M41" i="8"/>
  <c r="O41" i="8" s="1"/>
  <c r="R40" i="8"/>
  <c r="Q40" i="8"/>
  <c r="N40" i="8"/>
  <c r="P40" i="8" s="1"/>
  <c r="M40" i="8"/>
  <c r="O40" i="8" s="1"/>
  <c r="Q39" i="8"/>
  <c r="R39" i="8" s="1"/>
  <c r="O39" i="8"/>
  <c r="N39" i="8"/>
  <c r="P39" i="8" s="1"/>
  <c r="M39" i="8"/>
  <c r="Q38" i="8"/>
  <c r="R38" i="8" s="1"/>
  <c r="N38" i="8"/>
  <c r="P38" i="8" s="1"/>
  <c r="M38" i="8"/>
  <c r="O38" i="8" s="1"/>
  <c r="Q37" i="8"/>
  <c r="R37" i="8" s="1"/>
  <c r="N37" i="8"/>
  <c r="P37" i="8" s="1"/>
  <c r="M37" i="8"/>
  <c r="O37" i="8" s="1"/>
  <c r="Q36" i="8"/>
  <c r="R36" i="8" s="1"/>
  <c r="P36" i="8"/>
  <c r="N36" i="8"/>
  <c r="M36" i="8"/>
  <c r="O36" i="8" s="1"/>
  <c r="R35" i="8"/>
  <c r="Q35" i="8"/>
  <c r="N35" i="8"/>
  <c r="P35" i="8" s="1"/>
  <c r="M35" i="8"/>
  <c r="O35" i="8" s="1"/>
  <c r="R34" i="8"/>
  <c r="Q34" i="8"/>
  <c r="N34" i="8"/>
  <c r="P34" i="8" s="1"/>
  <c r="M34" i="8"/>
  <c r="O34" i="8" s="1"/>
  <c r="Q33" i="8"/>
  <c r="R33" i="8" s="1"/>
  <c r="N33" i="8"/>
  <c r="P33" i="8" s="1"/>
  <c r="M33" i="8"/>
  <c r="O33" i="8" s="1"/>
  <c r="Q32" i="8"/>
  <c r="R32" i="8" s="1"/>
  <c r="O32" i="8"/>
  <c r="N32" i="8"/>
  <c r="P32" i="8" s="1"/>
  <c r="M32" i="8"/>
  <c r="Q31" i="8"/>
  <c r="R31" i="8" s="1"/>
  <c r="P31" i="8"/>
  <c r="N31" i="8"/>
  <c r="M31" i="8"/>
  <c r="O31" i="8" s="1"/>
  <c r="R30" i="8"/>
  <c r="Q30" i="8"/>
  <c r="N30" i="8"/>
  <c r="P30" i="8" s="1"/>
  <c r="M30" i="8"/>
  <c r="O30" i="8" s="1"/>
  <c r="R29" i="8"/>
  <c r="Q29" i="8"/>
  <c r="N29" i="8"/>
  <c r="P29" i="8" s="1"/>
  <c r="M29" i="8"/>
  <c r="O29" i="8" s="1"/>
  <c r="Q28" i="8"/>
  <c r="R28" i="8" s="1"/>
  <c r="O28" i="8"/>
  <c r="N28" i="8"/>
  <c r="P28" i="8" s="1"/>
  <c r="M28" i="8"/>
  <c r="Q27" i="8"/>
  <c r="R27" i="8" s="1"/>
  <c r="P27" i="8"/>
  <c r="N27" i="8"/>
  <c r="M27" i="8"/>
  <c r="O27" i="8" s="1"/>
  <c r="Q26" i="8"/>
  <c r="R26" i="8" s="1"/>
  <c r="N26" i="8"/>
  <c r="P26" i="8" s="1"/>
  <c r="M26" i="8"/>
  <c r="O26" i="8" s="1"/>
  <c r="Q25" i="8"/>
  <c r="R25" i="8" s="1"/>
  <c r="N25" i="8"/>
  <c r="P25" i="8" s="1"/>
  <c r="M25" i="8"/>
  <c r="O25" i="8" s="1"/>
  <c r="R24" i="8"/>
  <c r="Q24" i="8"/>
  <c r="N24" i="8"/>
  <c r="P24" i="8" s="1"/>
  <c r="M24" i="8"/>
  <c r="O24" i="8" s="1"/>
  <c r="Q23" i="8"/>
  <c r="R23" i="8" s="1"/>
  <c r="N23" i="8"/>
  <c r="P23" i="8" s="1"/>
  <c r="M23" i="8"/>
  <c r="O23" i="8" s="1"/>
  <c r="Q22" i="8"/>
  <c r="R22" i="8" s="1"/>
  <c r="N22" i="8"/>
  <c r="P22" i="8" s="1"/>
  <c r="M22" i="8"/>
  <c r="O22" i="8" s="1"/>
  <c r="Q21" i="8"/>
  <c r="R21" i="8" s="1"/>
  <c r="O21" i="8"/>
  <c r="N21" i="8"/>
  <c r="P21" i="8" s="1"/>
  <c r="M21" i="8"/>
  <c r="Q20" i="8"/>
  <c r="R20" i="8" s="1"/>
  <c r="N20" i="8"/>
  <c r="P20" i="8" s="1"/>
  <c r="M20" i="8"/>
  <c r="O20" i="8" s="1"/>
  <c r="Q19" i="8"/>
  <c r="R19" i="8" s="1"/>
  <c r="N19" i="8"/>
  <c r="P19" i="8" s="1"/>
  <c r="M19" i="8"/>
  <c r="O19" i="8" s="1"/>
  <c r="Q18" i="8"/>
  <c r="R18" i="8" s="1"/>
  <c r="O18" i="8"/>
  <c r="N18" i="8"/>
  <c r="P18" i="8" s="1"/>
  <c r="M18" i="8"/>
  <c r="Q17" i="8"/>
  <c r="R17" i="8" s="1"/>
  <c r="N17" i="8"/>
  <c r="P17" i="8" s="1"/>
  <c r="M17" i="8"/>
  <c r="O17" i="8" s="1"/>
  <c r="Q16" i="8"/>
  <c r="R16" i="8" s="1"/>
  <c r="N16" i="8"/>
  <c r="P16" i="8" s="1"/>
  <c r="M16" i="8"/>
  <c r="O16" i="8" s="1"/>
  <c r="Q15" i="8"/>
  <c r="R15" i="8" s="1"/>
  <c r="N15" i="8"/>
  <c r="P15" i="8" s="1"/>
  <c r="M15" i="8"/>
  <c r="O15" i="8" s="1"/>
  <c r="Q14" i="8"/>
  <c r="R14" i="8" s="1"/>
  <c r="P14" i="8"/>
  <c r="O14" i="8"/>
  <c r="N14" i="8"/>
  <c r="M14" i="8"/>
  <c r="Q13" i="8"/>
  <c r="R13" i="8" s="1"/>
  <c r="P13" i="8"/>
  <c r="N13" i="8"/>
  <c r="M13" i="8"/>
  <c r="O13" i="8" s="1"/>
  <c r="Q12" i="8"/>
  <c r="R12" i="8" s="1"/>
  <c r="N12" i="8"/>
  <c r="P12" i="8" s="1"/>
  <c r="M12" i="8"/>
  <c r="O12" i="8" s="1"/>
  <c r="Q11" i="8"/>
  <c r="R11" i="8" s="1"/>
  <c r="N11" i="8"/>
  <c r="P11" i="8" s="1"/>
  <c r="M11" i="8"/>
  <c r="O11" i="8" s="1"/>
  <c r="R10" i="8"/>
  <c r="Q10" i="8"/>
  <c r="N10" i="8"/>
  <c r="P10" i="8" s="1"/>
  <c r="M10" i="8"/>
  <c r="O10" i="8" s="1"/>
  <c r="Q9" i="8"/>
  <c r="R9" i="8" s="1"/>
  <c r="N9" i="8"/>
  <c r="P9" i="8" s="1"/>
  <c r="M9" i="8"/>
  <c r="O9" i="8" s="1"/>
  <c r="Q8" i="8"/>
  <c r="R8" i="8" s="1"/>
  <c r="O8" i="8"/>
  <c r="N8" i="8"/>
  <c r="P8" i="8" s="1"/>
  <c r="M8" i="8"/>
  <c r="Q7" i="8"/>
  <c r="R7" i="8" s="1"/>
  <c r="N7" i="8"/>
  <c r="P7" i="8" s="1"/>
  <c r="M7" i="8"/>
  <c r="O7" i="8" s="1"/>
  <c r="Q6" i="8"/>
  <c r="R6" i="8" s="1"/>
  <c r="O6" i="8"/>
  <c r="N6" i="8"/>
  <c r="P6" i="8" s="1"/>
  <c r="M6" i="8"/>
  <c r="AD58" i="1"/>
  <c r="AC63" i="1"/>
  <c r="AD61" i="1" s="1"/>
  <c r="R169" i="8" l="1"/>
  <c r="O171" i="8"/>
  <c r="O170" i="8"/>
  <c r="O169" i="8"/>
  <c r="O172" i="8"/>
  <c r="AC36" i="1"/>
  <c r="AC35" i="1"/>
  <c r="AC31" i="1"/>
  <c r="AC30" i="1"/>
  <c r="AC29" i="1"/>
  <c r="AC27" i="1"/>
  <c r="AC26" i="1"/>
  <c r="AC24" i="1"/>
  <c r="AD33" i="1" s="1"/>
  <c r="R70" i="5"/>
  <c r="S70" i="5" s="1"/>
  <c r="O70" i="5"/>
  <c r="Q70" i="5" s="1"/>
  <c r="N70" i="5"/>
  <c r="P70" i="5" s="1"/>
  <c r="R69" i="5"/>
  <c r="S69" i="5" s="1"/>
  <c r="P69" i="5"/>
  <c r="O69" i="5"/>
  <c r="Q69" i="5" s="1"/>
  <c r="N69" i="5"/>
  <c r="R68" i="5"/>
  <c r="S68" i="5" s="1"/>
  <c r="P68" i="5"/>
  <c r="O68" i="5"/>
  <c r="Q68" i="5" s="1"/>
  <c r="N68" i="5"/>
  <c r="R67" i="5"/>
  <c r="S67" i="5" s="1"/>
  <c r="Q67" i="5"/>
  <c r="O67" i="5"/>
  <c r="N67" i="5"/>
  <c r="P67" i="5" s="1"/>
  <c r="R66" i="5"/>
  <c r="S66" i="5" s="1"/>
  <c r="P66" i="5"/>
  <c r="O66" i="5"/>
  <c r="Q66" i="5" s="1"/>
  <c r="N66" i="5"/>
  <c r="R65" i="5"/>
  <c r="S65" i="5" s="1"/>
  <c r="P65" i="5"/>
  <c r="O65" i="5"/>
  <c r="Q65" i="5" s="1"/>
  <c r="N65" i="5"/>
  <c r="R64" i="5"/>
  <c r="S64" i="5" s="1"/>
  <c r="P64" i="5"/>
  <c r="O64" i="5"/>
  <c r="Q64" i="5" s="1"/>
  <c r="N64" i="5"/>
  <c r="R63" i="5"/>
  <c r="S63" i="5" s="1"/>
  <c r="O63" i="5"/>
  <c r="Q63" i="5" s="1"/>
  <c r="N63" i="5"/>
  <c r="P63" i="5" s="1"/>
  <c r="R62" i="5"/>
  <c r="S62" i="5" s="1"/>
  <c r="Q62" i="5"/>
  <c r="P62" i="5"/>
  <c r="O62" i="5"/>
  <c r="N62" i="5"/>
  <c r="R61" i="5"/>
  <c r="S61" i="5" s="1"/>
  <c r="P61" i="5"/>
  <c r="O61" i="5"/>
  <c r="Q61" i="5" s="1"/>
  <c r="N61" i="5"/>
  <c r="R60" i="5"/>
  <c r="S60" i="5" s="1"/>
  <c r="O60" i="5"/>
  <c r="Q60" i="5" s="1"/>
  <c r="N60" i="5"/>
  <c r="P60" i="5" s="1"/>
  <c r="R59" i="5"/>
  <c r="S59" i="5" s="1"/>
  <c r="Q59" i="5"/>
  <c r="P59" i="5"/>
  <c r="O59" i="5"/>
  <c r="N59" i="5"/>
  <c r="R58" i="5"/>
  <c r="S58" i="5" s="1"/>
  <c r="O58" i="5"/>
  <c r="Q58" i="5" s="1"/>
  <c r="N58" i="5"/>
  <c r="P58" i="5" s="1"/>
  <c r="R57" i="5"/>
  <c r="S57" i="5" s="1"/>
  <c r="Q57" i="5"/>
  <c r="P57" i="5"/>
  <c r="O57" i="5"/>
  <c r="N57" i="5"/>
  <c r="R56" i="5"/>
  <c r="S56" i="5" s="1"/>
  <c r="Q56" i="5"/>
  <c r="O56" i="5"/>
  <c r="N56" i="5"/>
  <c r="P56" i="5" s="1"/>
  <c r="R55" i="5"/>
  <c r="S55" i="5" s="1"/>
  <c r="O55" i="5"/>
  <c r="Q55" i="5" s="1"/>
  <c r="N55" i="5"/>
  <c r="P55" i="5" s="1"/>
  <c r="R54" i="5"/>
  <c r="S54" i="5" s="1"/>
  <c r="O54" i="5"/>
  <c r="Q54" i="5" s="1"/>
  <c r="N54" i="5"/>
  <c r="P54" i="5" s="1"/>
  <c r="R53" i="5"/>
  <c r="S53" i="5" s="1"/>
  <c r="O53" i="5"/>
  <c r="Q53" i="5" s="1"/>
  <c r="N53" i="5"/>
  <c r="P53" i="5" s="1"/>
  <c r="R52" i="5"/>
  <c r="S52" i="5" s="1"/>
  <c r="O52" i="5"/>
  <c r="Q52" i="5" s="1"/>
  <c r="N52" i="5"/>
  <c r="P52" i="5" s="1"/>
  <c r="R51" i="5"/>
  <c r="S51" i="5" s="1"/>
  <c r="O51" i="5"/>
  <c r="Q51" i="5" s="1"/>
  <c r="N51" i="5"/>
  <c r="P51" i="5" s="1"/>
  <c r="R50" i="5"/>
  <c r="S50" i="5" s="1"/>
  <c r="Q50" i="5"/>
  <c r="O50" i="5"/>
  <c r="N50" i="5"/>
  <c r="P50" i="5" s="1"/>
  <c r="R49" i="5"/>
  <c r="S49" i="5" s="1"/>
  <c r="O49" i="5"/>
  <c r="Q49" i="5" s="1"/>
  <c r="N49" i="5"/>
  <c r="P49" i="5" s="1"/>
  <c r="R48" i="5"/>
  <c r="S48" i="5" s="1"/>
  <c r="Q48" i="5"/>
  <c r="O48" i="5"/>
  <c r="N48" i="5"/>
  <c r="P48" i="5" s="1"/>
  <c r="R47" i="5"/>
  <c r="S47" i="5" s="1"/>
  <c r="O47" i="5"/>
  <c r="Q47" i="5" s="1"/>
  <c r="N47" i="5"/>
  <c r="P47" i="5" s="1"/>
  <c r="R46" i="5"/>
  <c r="S46" i="5" s="1"/>
  <c r="O46" i="5"/>
  <c r="Q46" i="5" s="1"/>
  <c r="N46" i="5"/>
  <c r="P46" i="5" s="1"/>
  <c r="R45" i="5"/>
  <c r="S45" i="5" s="1"/>
  <c r="O45" i="5"/>
  <c r="Q45" i="5" s="1"/>
  <c r="N45" i="5"/>
  <c r="P45" i="5" s="1"/>
  <c r="R44" i="5"/>
  <c r="S44" i="5" s="1"/>
  <c r="O44" i="5"/>
  <c r="Q44" i="5" s="1"/>
  <c r="N44" i="5"/>
  <c r="P44" i="5" s="1"/>
  <c r="R43" i="5"/>
  <c r="S43" i="5" s="1"/>
  <c r="O43" i="5"/>
  <c r="Q43" i="5" s="1"/>
  <c r="N43" i="5"/>
  <c r="P43" i="5" s="1"/>
  <c r="R42" i="5"/>
  <c r="S42" i="5" s="1"/>
  <c r="Q42" i="5"/>
  <c r="P42" i="5"/>
  <c r="O42" i="5"/>
  <c r="N42" i="5"/>
  <c r="R41" i="5"/>
  <c r="S41" i="5" s="1"/>
  <c r="O41" i="5"/>
  <c r="Q41" i="5" s="1"/>
  <c r="N41" i="5"/>
  <c r="P41" i="5" s="1"/>
  <c r="R40" i="5"/>
  <c r="S40" i="5" s="1"/>
  <c r="Q40" i="5"/>
  <c r="P40" i="5"/>
  <c r="O40" i="5"/>
  <c r="N40" i="5"/>
  <c r="R39" i="5"/>
  <c r="S39" i="5" s="1"/>
  <c r="O39" i="5"/>
  <c r="Q39" i="5" s="1"/>
  <c r="N39" i="5"/>
  <c r="P39" i="5" s="1"/>
  <c r="R38" i="5"/>
  <c r="S38" i="5" s="1"/>
  <c r="O38" i="5"/>
  <c r="Q38" i="5" s="1"/>
  <c r="N38" i="5"/>
  <c r="P38" i="5" s="1"/>
  <c r="R37" i="5"/>
  <c r="S37" i="5" s="1"/>
  <c r="P37" i="5"/>
  <c r="O37" i="5"/>
  <c r="Q37" i="5" s="1"/>
  <c r="N37" i="5"/>
  <c r="R36" i="5"/>
  <c r="S36" i="5" s="1"/>
  <c r="O36" i="5"/>
  <c r="Q36" i="5" s="1"/>
  <c r="N36" i="5"/>
  <c r="P36" i="5" s="1"/>
  <c r="R35" i="5"/>
  <c r="S35" i="5" s="1"/>
  <c r="O35" i="5"/>
  <c r="Q35" i="5" s="1"/>
  <c r="N35" i="5"/>
  <c r="P35" i="5" s="1"/>
  <c r="R34" i="5"/>
  <c r="S34" i="5" s="1"/>
  <c r="O34" i="5"/>
  <c r="Q34" i="5" s="1"/>
  <c r="N34" i="5"/>
  <c r="P34" i="5" s="1"/>
  <c r="R33" i="5"/>
  <c r="S33" i="5" s="1"/>
  <c r="Q33" i="5"/>
  <c r="O33" i="5"/>
  <c r="N33" i="5"/>
  <c r="P33" i="5" s="1"/>
  <c r="R32" i="5"/>
  <c r="S32" i="5" s="1"/>
  <c r="O32" i="5"/>
  <c r="Q32" i="5" s="1"/>
  <c r="N32" i="5"/>
  <c r="P32" i="5" s="1"/>
  <c r="R31" i="5"/>
  <c r="S31" i="5" s="1"/>
  <c r="O31" i="5"/>
  <c r="Q31" i="5" s="1"/>
  <c r="N31" i="5"/>
  <c r="P31" i="5" s="1"/>
  <c r="S30" i="5"/>
  <c r="R30" i="5"/>
  <c r="O30" i="5"/>
  <c r="Q30" i="5" s="1"/>
  <c r="N30" i="5"/>
  <c r="P30" i="5" s="1"/>
  <c r="R29" i="5"/>
  <c r="S29" i="5" s="1"/>
  <c r="O29" i="5"/>
  <c r="Q29" i="5" s="1"/>
  <c r="N29" i="5"/>
  <c r="P29" i="5" s="1"/>
  <c r="S28" i="5"/>
  <c r="R28" i="5"/>
  <c r="O28" i="5"/>
  <c r="Q28" i="5" s="1"/>
  <c r="N28" i="5"/>
  <c r="P28" i="5" s="1"/>
  <c r="R27" i="5"/>
  <c r="S27" i="5" s="1"/>
  <c r="O27" i="5"/>
  <c r="Q27" i="5" s="1"/>
  <c r="N27" i="5"/>
  <c r="P27" i="5" s="1"/>
  <c r="R26" i="5"/>
  <c r="S26" i="5" s="1"/>
  <c r="O26" i="5"/>
  <c r="Q26" i="5" s="1"/>
  <c r="N26" i="5"/>
  <c r="P26" i="5" s="1"/>
  <c r="R25" i="5"/>
  <c r="S25" i="5" s="1"/>
  <c r="O25" i="5"/>
  <c r="Q25" i="5" s="1"/>
  <c r="N25" i="5"/>
  <c r="P25" i="5" s="1"/>
  <c r="R24" i="5"/>
  <c r="S24" i="5" s="1"/>
  <c r="O24" i="5"/>
  <c r="Q24" i="5" s="1"/>
  <c r="N24" i="5"/>
  <c r="P24" i="5" s="1"/>
  <c r="R23" i="5"/>
  <c r="S23" i="5" s="1"/>
  <c r="O23" i="5"/>
  <c r="Q23" i="5" s="1"/>
  <c r="N23" i="5"/>
  <c r="P23" i="5" s="1"/>
  <c r="R22" i="5"/>
  <c r="S22" i="5" s="1"/>
  <c r="O22" i="5"/>
  <c r="Q22" i="5" s="1"/>
  <c r="N22" i="5"/>
  <c r="P22" i="5" s="1"/>
  <c r="R21" i="5"/>
  <c r="S21" i="5" s="1"/>
  <c r="O21" i="5"/>
  <c r="Q21" i="5" s="1"/>
  <c r="N21" i="5"/>
  <c r="P21" i="5" s="1"/>
  <c r="R20" i="5"/>
  <c r="S20" i="5" s="1"/>
  <c r="O20" i="5"/>
  <c r="Q20" i="5" s="1"/>
  <c r="N20" i="5"/>
  <c r="P20" i="5" s="1"/>
  <c r="R19" i="5"/>
  <c r="S19" i="5" s="1"/>
  <c r="O19" i="5"/>
  <c r="Q19" i="5" s="1"/>
  <c r="N19" i="5"/>
  <c r="P19" i="5" s="1"/>
  <c r="R18" i="5"/>
  <c r="S18" i="5" s="1"/>
  <c r="O18" i="5"/>
  <c r="Q18" i="5" s="1"/>
  <c r="N18" i="5"/>
  <c r="P18" i="5" s="1"/>
  <c r="R17" i="5"/>
  <c r="S17" i="5" s="1"/>
  <c r="O17" i="5"/>
  <c r="Q17" i="5" s="1"/>
  <c r="N17" i="5"/>
  <c r="P17" i="5" s="1"/>
  <c r="R16" i="5"/>
  <c r="S16" i="5" s="1"/>
  <c r="P16" i="5"/>
  <c r="O16" i="5"/>
  <c r="Q16" i="5" s="1"/>
  <c r="N16" i="5"/>
  <c r="R15" i="5"/>
  <c r="S15" i="5" s="1"/>
  <c r="Q15" i="5"/>
  <c r="P15" i="5"/>
  <c r="O15" i="5"/>
  <c r="N15" i="5"/>
  <c r="R14" i="5"/>
  <c r="S14" i="5" s="1"/>
  <c r="O14" i="5"/>
  <c r="Q14" i="5" s="1"/>
  <c r="N14" i="5"/>
  <c r="P14" i="5" s="1"/>
  <c r="R13" i="5"/>
  <c r="S13" i="5" s="1"/>
  <c r="Q13" i="5"/>
  <c r="P13" i="5"/>
  <c r="O13" i="5"/>
  <c r="N13" i="5"/>
  <c r="R12" i="5"/>
  <c r="S12" i="5" s="1"/>
  <c r="O12" i="5"/>
  <c r="Q12" i="5" s="1"/>
  <c r="N12" i="5"/>
  <c r="P12" i="5" s="1"/>
  <c r="R11" i="5"/>
  <c r="S11" i="5" s="1"/>
  <c r="O11" i="5"/>
  <c r="Q11" i="5" s="1"/>
  <c r="N11" i="5"/>
  <c r="P11" i="5" s="1"/>
  <c r="R10" i="5"/>
  <c r="S10" i="5" s="1"/>
  <c r="P10" i="5"/>
  <c r="O10" i="5"/>
  <c r="Q10" i="5" s="1"/>
  <c r="N10" i="5"/>
  <c r="R9" i="5"/>
  <c r="S9" i="5" s="1"/>
  <c r="O9" i="5"/>
  <c r="Q9" i="5" s="1"/>
  <c r="N9" i="5"/>
  <c r="P9" i="5" s="1"/>
  <c r="R8" i="5"/>
  <c r="S8" i="5" s="1"/>
  <c r="P8" i="5"/>
  <c r="O8" i="5"/>
  <c r="Q8" i="5" s="1"/>
  <c r="N8" i="5"/>
  <c r="R7" i="5"/>
  <c r="S7" i="5" s="1"/>
  <c r="O7" i="5"/>
  <c r="Q7" i="5" s="1"/>
  <c r="N7" i="5"/>
  <c r="P7" i="5" s="1"/>
  <c r="N6" i="5"/>
  <c r="P6" i="5" s="1"/>
  <c r="O6" i="5"/>
  <c r="Q6" i="5" s="1"/>
  <c r="R6" i="5"/>
  <c r="S6" i="5" s="1"/>
  <c r="AD25" i="1" l="1"/>
  <c r="AD28" i="1"/>
  <c r="E46" i="1" l="1"/>
  <c r="E45" i="1"/>
  <c r="H16" i="4"/>
  <c r="H15" i="4"/>
  <c r="H11" i="4"/>
  <c r="H10" i="4"/>
  <c r="H9" i="4"/>
  <c r="H7" i="4"/>
  <c r="H6" i="4"/>
  <c r="T44" i="1"/>
  <c r="U44" i="1" s="1"/>
  <c r="Q44" i="1"/>
  <c r="S44" i="1" s="1"/>
  <c r="P44" i="1"/>
  <c r="R44" i="1" s="1"/>
  <c r="T43" i="1"/>
  <c r="U43" i="1" s="1"/>
  <c r="Q43" i="1"/>
  <c r="S43" i="1" s="1"/>
  <c r="P43" i="1"/>
  <c r="R43" i="1" s="1"/>
  <c r="T42" i="1"/>
  <c r="U42" i="1" s="1"/>
  <c r="Q42" i="1"/>
  <c r="S42" i="1" s="1"/>
  <c r="P42" i="1"/>
  <c r="R42" i="1" s="1"/>
  <c r="T41" i="1"/>
  <c r="U41" i="1" s="1"/>
  <c r="Q41" i="1"/>
  <c r="S41" i="1" s="1"/>
  <c r="P41" i="1"/>
  <c r="R41" i="1" s="1"/>
  <c r="S400" i="3"/>
  <c r="S396" i="3"/>
  <c r="T40" i="1" l="1"/>
  <c r="U40" i="1" s="1"/>
  <c r="Q40" i="1"/>
  <c r="S40" i="1" s="1"/>
  <c r="P40" i="1"/>
  <c r="R40" i="1" s="1"/>
  <c r="T39" i="1"/>
  <c r="U39" i="1" s="1"/>
  <c r="Q39" i="1"/>
  <c r="S39" i="1" s="1"/>
  <c r="P39" i="1"/>
  <c r="R39" i="1" s="1"/>
  <c r="T37" i="1"/>
  <c r="U37" i="1" s="1"/>
  <c r="Q37" i="1"/>
  <c r="S37" i="1" s="1"/>
  <c r="P37" i="1"/>
  <c r="R37" i="1" s="1"/>
  <c r="T36" i="1"/>
  <c r="U36" i="1" s="1"/>
  <c r="Q36" i="1"/>
  <c r="S36" i="1" s="1"/>
  <c r="P36" i="1"/>
  <c r="R36" i="1" s="1"/>
  <c r="T35" i="1"/>
  <c r="U35" i="1" s="1"/>
  <c r="Q35" i="1"/>
  <c r="S35" i="1" s="1"/>
  <c r="P35" i="1"/>
  <c r="R35" i="1" s="1"/>
  <c r="T34" i="1"/>
  <c r="U34" i="1" s="1"/>
  <c r="Q34" i="1"/>
  <c r="S34" i="1" s="1"/>
  <c r="P34" i="1"/>
  <c r="R34" i="1" s="1"/>
  <c r="T33" i="1"/>
  <c r="U33" i="1" s="1"/>
  <c r="Q33" i="1"/>
  <c r="S33" i="1" s="1"/>
  <c r="P33" i="1"/>
  <c r="R33" i="1" s="1"/>
  <c r="T32" i="1"/>
  <c r="U32" i="1" s="1"/>
  <c r="Q32" i="1"/>
  <c r="S32" i="1" s="1"/>
  <c r="P32" i="1"/>
  <c r="R32" i="1" s="1"/>
  <c r="T31" i="1"/>
  <c r="U31" i="1" s="1"/>
  <c r="Q31" i="1"/>
  <c r="S31" i="1" s="1"/>
  <c r="P31" i="1"/>
  <c r="R31" i="1" s="1"/>
  <c r="T30" i="1"/>
  <c r="U30" i="1" s="1"/>
  <c r="Q30" i="1"/>
  <c r="S30" i="1" s="1"/>
  <c r="P30" i="1"/>
  <c r="R30" i="1" s="1"/>
  <c r="T29" i="1"/>
  <c r="U29" i="1" s="1"/>
  <c r="Q29" i="1"/>
  <c r="S29" i="1" s="1"/>
  <c r="P29" i="1"/>
  <c r="R29" i="1" s="1"/>
  <c r="T28" i="1"/>
  <c r="U28" i="1" s="1"/>
  <c r="Q28" i="1"/>
  <c r="S28" i="1" s="1"/>
  <c r="P28" i="1"/>
  <c r="R28" i="1" s="1"/>
  <c r="T27" i="1"/>
  <c r="U27" i="1" s="1"/>
  <c r="Q27" i="1"/>
  <c r="S27" i="1" s="1"/>
  <c r="P27" i="1"/>
  <c r="R27" i="1" s="1"/>
  <c r="T25" i="1"/>
  <c r="U25" i="1" s="1"/>
  <c r="Q25" i="1"/>
  <c r="S25" i="1" s="1"/>
  <c r="P25" i="1"/>
  <c r="R25" i="1" s="1"/>
  <c r="T26" i="1"/>
  <c r="U26" i="1" s="1"/>
  <c r="Q26" i="1"/>
  <c r="S26" i="1" s="1"/>
  <c r="P26" i="1"/>
  <c r="R26" i="1" s="1"/>
  <c r="T392" i="3"/>
  <c r="Y382" i="3"/>
  <c r="U46" i="1" l="1"/>
  <c r="U45" i="1"/>
  <c r="R48" i="1"/>
  <c r="R45" i="1"/>
  <c r="R47" i="1"/>
  <c r="R46" i="1"/>
  <c r="S48" i="1"/>
  <c r="S47" i="1"/>
  <c r="S45" i="1"/>
  <c r="S46" i="1"/>
  <c r="S6" i="3"/>
  <c r="T6" i="3" s="1"/>
  <c r="X380" i="3" l="1"/>
  <c r="X377" i="3" l="1"/>
  <c r="X392" i="3"/>
  <c r="H4" i="4"/>
  <c r="D382" i="3"/>
  <c r="I13" i="4" l="1"/>
  <c r="I8" i="4"/>
  <c r="I5" i="4"/>
  <c r="S8" i="3" l="1"/>
  <c r="T8" i="3" s="1"/>
  <c r="P8" i="3" l="1"/>
  <c r="R8" i="3" s="1"/>
  <c r="D383" i="3" l="1"/>
  <c r="D384" i="3" s="1"/>
  <c r="S12" i="3"/>
  <c r="T12" i="3" s="1"/>
  <c r="S7" i="3"/>
  <c r="T7" i="3" s="1"/>
  <c r="S9" i="3"/>
  <c r="T9" i="3" s="1"/>
  <c r="S10" i="3"/>
  <c r="T10" i="3" s="1"/>
  <c r="S11" i="3"/>
  <c r="T11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 s="1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 s="1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 s="1"/>
  <c r="S105" i="3"/>
  <c r="T105" i="3" s="1"/>
  <c r="S106" i="3"/>
  <c r="T106" i="3" s="1"/>
  <c r="S107" i="3"/>
  <c r="T107" i="3" s="1"/>
  <c r="S108" i="3"/>
  <c r="T108" i="3" s="1"/>
  <c r="S109" i="3"/>
  <c r="T109" i="3" s="1"/>
  <c r="S110" i="3"/>
  <c r="T110" i="3" s="1"/>
  <c r="S111" i="3"/>
  <c r="T111" i="3" s="1"/>
  <c r="S112" i="3"/>
  <c r="T112" i="3" s="1"/>
  <c r="S113" i="3"/>
  <c r="T113" i="3" s="1"/>
  <c r="S114" i="3"/>
  <c r="T114" i="3" s="1"/>
  <c r="S115" i="3"/>
  <c r="T115" i="3" s="1"/>
  <c r="S116" i="3"/>
  <c r="T116" i="3" s="1"/>
  <c r="S117" i="3"/>
  <c r="T117" i="3" s="1"/>
  <c r="S118" i="3"/>
  <c r="T118" i="3" s="1"/>
  <c r="S119" i="3"/>
  <c r="T119" i="3" s="1"/>
  <c r="S120" i="3"/>
  <c r="T120" i="3" s="1"/>
  <c r="S121" i="3"/>
  <c r="T121" i="3" s="1"/>
  <c r="S122" i="3"/>
  <c r="T122" i="3" s="1"/>
  <c r="S123" i="3"/>
  <c r="T123" i="3" s="1"/>
  <c r="S124" i="3"/>
  <c r="T124" i="3" s="1"/>
  <c r="S125" i="3"/>
  <c r="T125" i="3" s="1"/>
  <c r="S126" i="3"/>
  <c r="T126" i="3" s="1"/>
  <c r="S127" i="3"/>
  <c r="T127" i="3" s="1"/>
  <c r="S128" i="3"/>
  <c r="T128" i="3" s="1"/>
  <c r="S129" i="3"/>
  <c r="T129" i="3" s="1"/>
  <c r="S130" i="3"/>
  <c r="T130" i="3" s="1"/>
  <c r="S131" i="3"/>
  <c r="T131" i="3" s="1"/>
  <c r="S132" i="3"/>
  <c r="T132" i="3" s="1"/>
  <c r="S133" i="3"/>
  <c r="T133" i="3" s="1"/>
  <c r="S134" i="3"/>
  <c r="T134" i="3" s="1"/>
  <c r="S135" i="3"/>
  <c r="T135" i="3" s="1"/>
  <c r="S136" i="3"/>
  <c r="T136" i="3" s="1"/>
  <c r="S137" i="3"/>
  <c r="T137" i="3" s="1"/>
  <c r="S138" i="3"/>
  <c r="T138" i="3" s="1"/>
  <c r="S139" i="3"/>
  <c r="T139" i="3" s="1"/>
  <c r="S140" i="3"/>
  <c r="T140" i="3" s="1"/>
  <c r="S141" i="3"/>
  <c r="T141" i="3" s="1"/>
  <c r="S142" i="3"/>
  <c r="T142" i="3" s="1"/>
  <c r="S143" i="3"/>
  <c r="T143" i="3" s="1"/>
  <c r="S144" i="3"/>
  <c r="T144" i="3" s="1"/>
  <c r="S145" i="3"/>
  <c r="T145" i="3" s="1"/>
  <c r="S146" i="3"/>
  <c r="T146" i="3" s="1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T153" i="3" s="1"/>
  <c r="S154" i="3"/>
  <c r="T154" i="3" s="1"/>
  <c r="S155" i="3"/>
  <c r="T155" i="3" s="1"/>
  <c r="S156" i="3"/>
  <c r="T156" i="3" s="1"/>
  <c r="S157" i="3"/>
  <c r="T157" i="3" s="1"/>
  <c r="S158" i="3"/>
  <c r="T158" i="3" s="1"/>
  <c r="S159" i="3"/>
  <c r="T159" i="3" s="1"/>
  <c r="S160" i="3"/>
  <c r="T160" i="3" s="1"/>
  <c r="S161" i="3"/>
  <c r="T161" i="3" s="1"/>
  <c r="S162" i="3"/>
  <c r="T162" i="3" s="1"/>
  <c r="S163" i="3"/>
  <c r="T163" i="3" s="1"/>
  <c r="S164" i="3"/>
  <c r="T164" i="3" s="1"/>
  <c r="S165" i="3"/>
  <c r="T165" i="3" s="1"/>
  <c r="S166" i="3"/>
  <c r="T166" i="3" s="1"/>
  <c r="S167" i="3"/>
  <c r="T167" i="3" s="1"/>
  <c r="S168" i="3"/>
  <c r="T168" i="3" s="1"/>
  <c r="S169" i="3"/>
  <c r="T169" i="3" s="1"/>
  <c r="S170" i="3"/>
  <c r="T170" i="3" s="1"/>
  <c r="S171" i="3"/>
  <c r="T171" i="3" s="1"/>
  <c r="S172" i="3"/>
  <c r="T172" i="3" s="1"/>
  <c r="S173" i="3"/>
  <c r="T173" i="3" s="1"/>
  <c r="S174" i="3"/>
  <c r="T174" i="3" s="1"/>
  <c r="S175" i="3"/>
  <c r="T175" i="3" s="1"/>
  <c r="S176" i="3"/>
  <c r="T176" i="3" s="1"/>
  <c r="S177" i="3"/>
  <c r="T177" i="3" s="1"/>
  <c r="S178" i="3"/>
  <c r="T178" i="3" s="1"/>
  <c r="S179" i="3"/>
  <c r="T179" i="3" s="1"/>
  <c r="S180" i="3"/>
  <c r="T180" i="3" s="1"/>
  <c r="S181" i="3"/>
  <c r="T181" i="3" s="1"/>
  <c r="S182" i="3"/>
  <c r="T182" i="3" s="1"/>
  <c r="S183" i="3"/>
  <c r="T183" i="3" s="1"/>
  <c r="S184" i="3"/>
  <c r="T184" i="3" s="1"/>
  <c r="S185" i="3"/>
  <c r="T185" i="3" s="1"/>
  <c r="S186" i="3"/>
  <c r="T186" i="3" s="1"/>
  <c r="S187" i="3"/>
  <c r="T187" i="3" s="1"/>
  <c r="S188" i="3"/>
  <c r="T188" i="3" s="1"/>
  <c r="S189" i="3"/>
  <c r="T189" i="3" s="1"/>
  <c r="S190" i="3"/>
  <c r="T190" i="3" s="1"/>
  <c r="S191" i="3"/>
  <c r="T191" i="3" s="1"/>
  <c r="S192" i="3"/>
  <c r="T192" i="3" s="1"/>
  <c r="S193" i="3"/>
  <c r="T193" i="3" s="1"/>
  <c r="S194" i="3"/>
  <c r="T194" i="3" s="1"/>
  <c r="S195" i="3"/>
  <c r="T195" i="3" s="1"/>
  <c r="S196" i="3"/>
  <c r="T196" i="3" s="1"/>
  <c r="S197" i="3"/>
  <c r="T197" i="3" s="1"/>
  <c r="S198" i="3"/>
  <c r="T198" i="3" s="1"/>
  <c r="S199" i="3"/>
  <c r="T199" i="3" s="1"/>
  <c r="S200" i="3"/>
  <c r="T200" i="3" s="1"/>
  <c r="S201" i="3"/>
  <c r="T201" i="3" s="1"/>
  <c r="S202" i="3"/>
  <c r="T202" i="3" s="1"/>
  <c r="S203" i="3"/>
  <c r="T203" i="3" s="1"/>
  <c r="S204" i="3"/>
  <c r="T204" i="3" s="1"/>
  <c r="S205" i="3"/>
  <c r="T205" i="3" s="1"/>
  <c r="S206" i="3"/>
  <c r="T206" i="3" s="1"/>
  <c r="S207" i="3"/>
  <c r="T207" i="3" s="1"/>
  <c r="S208" i="3"/>
  <c r="T208" i="3" s="1"/>
  <c r="S209" i="3"/>
  <c r="T209" i="3" s="1"/>
  <c r="S210" i="3"/>
  <c r="T210" i="3" s="1"/>
  <c r="S211" i="3"/>
  <c r="T211" i="3" s="1"/>
  <c r="S212" i="3"/>
  <c r="T212" i="3" s="1"/>
  <c r="S213" i="3"/>
  <c r="T213" i="3" s="1"/>
  <c r="S214" i="3"/>
  <c r="T214" i="3" s="1"/>
  <c r="S215" i="3"/>
  <c r="T215" i="3" s="1"/>
  <c r="S216" i="3"/>
  <c r="T216" i="3" s="1"/>
  <c r="S217" i="3"/>
  <c r="T217" i="3" s="1"/>
  <c r="S218" i="3"/>
  <c r="T218" i="3" s="1"/>
  <c r="S219" i="3"/>
  <c r="T219" i="3" s="1"/>
  <c r="S220" i="3"/>
  <c r="T220" i="3" s="1"/>
  <c r="S221" i="3"/>
  <c r="T221" i="3" s="1"/>
  <c r="S222" i="3"/>
  <c r="T222" i="3" s="1"/>
  <c r="S223" i="3"/>
  <c r="T223" i="3" s="1"/>
  <c r="S224" i="3"/>
  <c r="T224" i="3" s="1"/>
  <c r="S225" i="3"/>
  <c r="T225" i="3" s="1"/>
  <c r="S226" i="3"/>
  <c r="T226" i="3" s="1"/>
  <c r="S227" i="3"/>
  <c r="T227" i="3" s="1"/>
  <c r="S228" i="3"/>
  <c r="T228" i="3" s="1"/>
  <c r="S229" i="3"/>
  <c r="T229" i="3" s="1"/>
  <c r="S230" i="3"/>
  <c r="T230" i="3" s="1"/>
  <c r="S231" i="3"/>
  <c r="T231" i="3" s="1"/>
  <c r="S232" i="3"/>
  <c r="T232" i="3" s="1"/>
  <c r="S233" i="3"/>
  <c r="T233" i="3" s="1"/>
  <c r="S234" i="3"/>
  <c r="T234" i="3" s="1"/>
  <c r="S235" i="3"/>
  <c r="T235" i="3" s="1"/>
  <c r="S236" i="3"/>
  <c r="T236" i="3" s="1"/>
  <c r="S237" i="3"/>
  <c r="T237" i="3" s="1"/>
  <c r="S238" i="3"/>
  <c r="T238" i="3" s="1"/>
  <c r="S239" i="3"/>
  <c r="T239" i="3" s="1"/>
  <c r="S240" i="3"/>
  <c r="T240" i="3" s="1"/>
  <c r="S241" i="3"/>
  <c r="T241" i="3" s="1"/>
  <c r="S242" i="3"/>
  <c r="T242" i="3" s="1"/>
  <c r="S243" i="3"/>
  <c r="T243" i="3" s="1"/>
  <c r="S244" i="3"/>
  <c r="T244" i="3" s="1"/>
  <c r="S245" i="3"/>
  <c r="T245" i="3" s="1"/>
  <c r="S246" i="3"/>
  <c r="T246" i="3" s="1"/>
  <c r="S247" i="3"/>
  <c r="T247" i="3" s="1"/>
  <c r="S248" i="3"/>
  <c r="T248" i="3" s="1"/>
  <c r="S249" i="3"/>
  <c r="T249" i="3" s="1"/>
  <c r="S250" i="3"/>
  <c r="T250" i="3" s="1"/>
  <c r="S251" i="3"/>
  <c r="T251" i="3" s="1"/>
  <c r="S252" i="3"/>
  <c r="T252" i="3" s="1"/>
  <c r="S253" i="3"/>
  <c r="T253" i="3" s="1"/>
  <c r="S254" i="3"/>
  <c r="T254" i="3" s="1"/>
  <c r="S255" i="3"/>
  <c r="T255" i="3" s="1"/>
  <c r="S256" i="3"/>
  <c r="T256" i="3" s="1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 s="1"/>
  <c r="S267" i="3"/>
  <c r="T267" i="3" s="1"/>
  <c r="S268" i="3"/>
  <c r="T268" i="3" s="1"/>
  <c r="S269" i="3"/>
  <c r="T269" i="3" s="1"/>
  <c r="S270" i="3"/>
  <c r="T270" i="3" s="1"/>
  <c r="S271" i="3"/>
  <c r="T271" i="3" s="1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4" i="3"/>
  <c r="T284" i="3" s="1"/>
  <c r="S285" i="3"/>
  <c r="T285" i="3" s="1"/>
  <c r="S286" i="3"/>
  <c r="T286" i="3" s="1"/>
  <c r="S287" i="3"/>
  <c r="T287" i="3" s="1"/>
  <c r="S288" i="3"/>
  <c r="T288" i="3" s="1"/>
  <c r="S289" i="3"/>
  <c r="T289" i="3" s="1"/>
  <c r="S290" i="3"/>
  <c r="T290" i="3" s="1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 s="1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 s="1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T335" i="3" s="1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 s="1"/>
  <c r="S359" i="3"/>
  <c r="T359" i="3" s="1"/>
  <c r="S360" i="3"/>
  <c r="T360" i="3" s="1"/>
  <c r="S361" i="3"/>
  <c r="T361" i="3" s="1"/>
  <c r="S362" i="3"/>
  <c r="T362" i="3" s="1"/>
  <c r="S363" i="3"/>
  <c r="T363" i="3" s="1"/>
  <c r="S364" i="3"/>
  <c r="T364" i="3" s="1"/>
  <c r="S365" i="3"/>
  <c r="T365" i="3" s="1"/>
  <c r="S366" i="3"/>
  <c r="T366" i="3" s="1"/>
  <c r="S367" i="3"/>
  <c r="T367" i="3" s="1"/>
  <c r="S368" i="3"/>
  <c r="T368" i="3" s="1"/>
  <c r="S369" i="3"/>
  <c r="T369" i="3" s="1"/>
  <c r="S370" i="3"/>
  <c r="T370" i="3" s="1"/>
  <c r="S371" i="3"/>
  <c r="T371" i="3" s="1"/>
  <c r="S372" i="3"/>
  <c r="T372" i="3" s="1"/>
  <c r="S373" i="3"/>
  <c r="T373" i="3" s="1"/>
  <c r="S374" i="3"/>
  <c r="T374" i="3" s="1"/>
  <c r="S375" i="3"/>
  <c r="T375" i="3" s="1"/>
  <c r="S376" i="3"/>
  <c r="T376" i="3" s="1"/>
  <c r="S377" i="3"/>
  <c r="T377" i="3" s="1"/>
  <c r="S378" i="3"/>
  <c r="T378" i="3" s="1"/>
  <c r="S379" i="3"/>
  <c r="T379" i="3" s="1"/>
  <c r="S380" i="3"/>
  <c r="T380" i="3" s="1"/>
  <c r="S381" i="3"/>
  <c r="T381" i="3" s="1"/>
  <c r="V382" i="3" l="1"/>
  <c r="O6" i="3"/>
  <c r="Q6" i="3" s="1"/>
  <c r="P7" i="3"/>
  <c r="R7" i="3" s="1"/>
  <c r="P9" i="3"/>
  <c r="R9" i="3" s="1"/>
  <c r="P10" i="3"/>
  <c r="R10" i="3" s="1"/>
  <c r="P11" i="3"/>
  <c r="R11" i="3" s="1"/>
  <c r="P12" i="3"/>
  <c r="R12" i="3" s="1"/>
  <c r="P13" i="3"/>
  <c r="R13" i="3" s="1"/>
  <c r="P14" i="3"/>
  <c r="R14" i="3" s="1"/>
  <c r="P15" i="3"/>
  <c r="R15" i="3" s="1"/>
  <c r="P16" i="3"/>
  <c r="R16" i="3" s="1"/>
  <c r="P17" i="3"/>
  <c r="R17" i="3" s="1"/>
  <c r="P18" i="3"/>
  <c r="R18" i="3" s="1"/>
  <c r="P19" i="3"/>
  <c r="R19" i="3" s="1"/>
  <c r="P20" i="3"/>
  <c r="R20" i="3" s="1"/>
  <c r="P21" i="3"/>
  <c r="R21" i="3" s="1"/>
  <c r="P22" i="3"/>
  <c r="R22" i="3" s="1"/>
  <c r="P23" i="3"/>
  <c r="R23" i="3" s="1"/>
  <c r="P24" i="3"/>
  <c r="R24" i="3" s="1"/>
  <c r="P25" i="3"/>
  <c r="R25" i="3" s="1"/>
  <c r="P26" i="3"/>
  <c r="R26" i="3" s="1"/>
  <c r="P27" i="3"/>
  <c r="R27" i="3" s="1"/>
  <c r="P28" i="3"/>
  <c r="R28" i="3" s="1"/>
  <c r="P29" i="3"/>
  <c r="R29" i="3" s="1"/>
  <c r="P30" i="3"/>
  <c r="R30" i="3" s="1"/>
  <c r="P31" i="3"/>
  <c r="R31" i="3" s="1"/>
  <c r="P32" i="3"/>
  <c r="R32" i="3" s="1"/>
  <c r="P33" i="3"/>
  <c r="R33" i="3" s="1"/>
  <c r="P34" i="3"/>
  <c r="R34" i="3" s="1"/>
  <c r="P35" i="3"/>
  <c r="R35" i="3" s="1"/>
  <c r="P36" i="3"/>
  <c r="R36" i="3" s="1"/>
  <c r="P37" i="3"/>
  <c r="R37" i="3" s="1"/>
  <c r="P38" i="3"/>
  <c r="R38" i="3" s="1"/>
  <c r="P39" i="3"/>
  <c r="R39" i="3" s="1"/>
  <c r="P40" i="3"/>
  <c r="R40" i="3" s="1"/>
  <c r="P41" i="3"/>
  <c r="R41" i="3" s="1"/>
  <c r="P42" i="3"/>
  <c r="R42" i="3" s="1"/>
  <c r="P43" i="3"/>
  <c r="R43" i="3" s="1"/>
  <c r="P44" i="3"/>
  <c r="R44" i="3" s="1"/>
  <c r="P45" i="3"/>
  <c r="R45" i="3" s="1"/>
  <c r="P46" i="3"/>
  <c r="R46" i="3" s="1"/>
  <c r="P47" i="3"/>
  <c r="R47" i="3" s="1"/>
  <c r="P48" i="3"/>
  <c r="R48" i="3" s="1"/>
  <c r="P49" i="3"/>
  <c r="R49" i="3" s="1"/>
  <c r="P50" i="3"/>
  <c r="R50" i="3" s="1"/>
  <c r="P51" i="3"/>
  <c r="R51" i="3" s="1"/>
  <c r="P52" i="3"/>
  <c r="R52" i="3" s="1"/>
  <c r="P53" i="3"/>
  <c r="R53" i="3" s="1"/>
  <c r="P54" i="3"/>
  <c r="R54" i="3" s="1"/>
  <c r="P55" i="3"/>
  <c r="R55" i="3" s="1"/>
  <c r="P56" i="3"/>
  <c r="R56" i="3" s="1"/>
  <c r="P57" i="3"/>
  <c r="R57" i="3" s="1"/>
  <c r="P58" i="3"/>
  <c r="R58" i="3" s="1"/>
  <c r="P59" i="3"/>
  <c r="R59" i="3" s="1"/>
  <c r="P60" i="3"/>
  <c r="R60" i="3" s="1"/>
  <c r="P61" i="3"/>
  <c r="R61" i="3" s="1"/>
  <c r="P62" i="3"/>
  <c r="R62" i="3" s="1"/>
  <c r="P63" i="3"/>
  <c r="R63" i="3" s="1"/>
  <c r="P64" i="3"/>
  <c r="R64" i="3" s="1"/>
  <c r="P65" i="3"/>
  <c r="R65" i="3" s="1"/>
  <c r="P66" i="3"/>
  <c r="R66" i="3" s="1"/>
  <c r="P67" i="3"/>
  <c r="R67" i="3" s="1"/>
  <c r="P68" i="3"/>
  <c r="R68" i="3" s="1"/>
  <c r="P69" i="3"/>
  <c r="R69" i="3" s="1"/>
  <c r="P70" i="3"/>
  <c r="R70" i="3" s="1"/>
  <c r="P71" i="3"/>
  <c r="R71" i="3" s="1"/>
  <c r="P72" i="3"/>
  <c r="R72" i="3" s="1"/>
  <c r="P73" i="3"/>
  <c r="R73" i="3" s="1"/>
  <c r="P74" i="3"/>
  <c r="R74" i="3" s="1"/>
  <c r="P75" i="3"/>
  <c r="R75" i="3" s="1"/>
  <c r="P76" i="3"/>
  <c r="R76" i="3" s="1"/>
  <c r="P77" i="3"/>
  <c r="R77" i="3" s="1"/>
  <c r="P78" i="3"/>
  <c r="R78" i="3" s="1"/>
  <c r="P79" i="3"/>
  <c r="R79" i="3" s="1"/>
  <c r="P80" i="3"/>
  <c r="R80" i="3" s="1"/>
  <c r="P81" i="3"/>
  <c r="R81" i="3" s="1"/>
  <c r="P82" i="3"/>
  <c r="R82" i="3" s="1"/>
  <c r="P83" i="3"/>
  <c r="R83" i="3" s="1"/>
  <c r="P84" i="3"/>
  <c r="R84" i="3" s="1"/>
  <c r="P85" i="3"/>
  <c r="R85" i="3" s="1"/>
  <c r="P86" i="3"/>
  <c r="R86" i="3" s="1"/>
  <c r="P87" i="3"/>
  <c r="R87" i="3" s="1"/>
  <c r="P88" i="3"/>
  <c r="R88" i="3" s="1"/>
  <c r="P89" i="3"/>
  <c r="R89" i="3" s="1"/>
  <c r="P90" i="3"/>
  <c r="R90" i="3" s="1"/>
  <c r="P91" i="3"/>
  <c r="R91" i="3" s="1"/>
  <c r="P92" i="3"/>
  <c r="R92" i="3" s="1"/>
  <c r="P93" i="3"/>
  <c r="R93" i="3" s="1"/>
  <c r="P94" i="3"/>
  <c r="R94" i="3" s="1"/>
  <c r="P95" i="3"/>
  <c r="R95" i="3" s="1"/>
  <c r="P96" i="3"/>
  <c r="R96" i="3" s="1"/>
  <c r="P97" i="3"/>
  <c r="R97" i="3" s="1"/>
  <c r="P98" i="3"/>
  <c r="R98" i="3" s="1"/>
  <c r="P99" i="3"/>
  <c r="R99" i="3" s="1"/>
  <c r="P100" i="3"/>
  <c r="R100" i="3" s="1"/>
  <c r="P101" i="3"/>
  <c r="R101" i="3" s="1"/>
  <c r="P102" i="3"/>
  <c r="R102" i="3" s="1"/>
  <c r="P103" i="3"/>
  <c r="R103" i="3" s="1"/>
  <c r="P104" i="3"/>
  <c r="R104" i="3" s="1"/>
  <c r="P105" i="3"/>
  <c r="R105" i="3" s="1"/>
  <c r="P106" i="3"/>
  <c r="R106" i="3" s="1"/>
  <c r="P107" i="3"/>
  <c r="R107" i="3" s="1"/>
  <c r="P108" i="3"/>
  <c r="R108" i="3" s="1"/>
  <c r="P109" i="3"/>
  <c r="R109" i="3" s="1"/>
  <c r="P110" i="3"/>
  <c r="R110" i="3" s="1"/>
  <c r="P111" i="3"/>
  <c r="R111" i="3" s="1"/>
  <c r="P112" i="3"/>
  <c r="R112" i="3" s="1"/>
  <c r="P113" i="3"/>
  <c r="R113" i="3" s="1"/>
  <c r="P114" i="3"/>
  <c r="R114" i="3" s="1"/>
  <c r="P115" i="3"/>
  <c r="R115" i="3" s="1"/>
  <c r="P116" i="3"/>
  <c r="R116" i="3" s="1"/>
  <c r="P117" i="3"/>
  <c r="R117" i="3" s="1"/>
  <c r="P118" i="3"/>
  <c r="R118" i="3" s="1"/>
  <c r="P119" i="3"/>
  <c r="R119" i="3" s="1"/>
  <c r="P120" i="3"/>
  <c r="R120" i="3" s="1"/>
  <c r="P121" i="3"/>
  <c r="R121" i="3" s="1"/>
  <c r="P122" i="3"/>
  <c r="R122" i="3" s="1"/>
  <c r="P123" i="3"/>
  <c r="R123" i="3" s="1"/>
  <c r="P124" i="3"/>
  <c r="R124" i="3" s="1"/>
  <c r="P125" i="3"/>
  <c r="R125" i="3" s="1"/>
  <c r="P126" i="3"/>
  <c r="R126" i="3" s="1"/>
  <c r="P127" i="3"/>
  <c r="R127" i="3" s="1"/>
  <c r="P128" i="3"/>
  <c r="R128" i="3" s="1"/>
  <c r="P129" i="3"/>
  <c r="R129" i="3" s="1"/>
  <c r="P130" i="3"/>
  <c r="R130" i="3" s="1"/>
  <c r="P131" i="3"/>
  <c r="R131" i="3" s="1"/>
  <c r="P132" i="3"/>
  <c r="R132" i="3" s="1"/>
  <c r="P133" i="3"/>
  <c r="R133" i="3" s="1"/>
  <c r="P134" i="3"/>
  <c r="R134" i="3" s="1"/>
  <c r="P135" i="3"/>
  <c r="R135" i="3" s="1"/>
  <c r="P136" i="3"/>
  <c r="R136" i="3" s="1"/>
  <c r="P137" i="3"/>
  <c r="R137" i="3" s="1"/>
  <c r="P138" i="3"/>
  <c r="R138" i="3" s="1"/>
  <c r="P139" i="3"/>
  <c r="R139" i="3" s="1"/>
  <c r="P140" i="3"/>
  <c r="R140" i="3" s="1"/>
  <c r="P141" i="3"/>
  <c r="R141" i="3" s="1"/>
  <c r="P142" i="3"/>
  <c r="R142" i="3" s="1"/>
  <c r="P143" i="3"/>
  <c r="R143" i="3" s="1"/>
  <c r="P144" i="3"/>
  <c r="R144" i="3" s="1"/>
  <c r="P145" i="3"/>
  <c r="R145" i="3" s="1"/>
  <c r="P146" i="3"/>
  <c r="R146" i="3" s="1"/>
  <c r="P147" i="3"/>
  <c r="R147" i="3" s="1"/>
  <c r="P148" i="3"/>
  <c r="R148" i="3" s="1"/>
  <c r="P149" i="3"/>
  <c r="R149" i="3" s="1"/>
  <c r="P150" i="3"/>
  <c r="R150" i="3" s="1"/>
  <c r="P151" i="3"/>
  <c r="R151" i="3" s="1"/>
  <c r="P152" i="3"/>
  <c r="R152" i="3" s="1"/>
  <c r="P153" i="3"/>
  <c r="R153" i="3" s="1"/>
  <c r="P154" i="3"/>
  <c r="R154" i="3" s="1"/>
  <c r="P155" i="3"/>
  <c r="R155" i="3" s="1"/>
  <c r="P156" i="3"/>
  <c r="R156" i="3" s="1"/>
  <c r="P157" i="3"/>
  <c r="R157" i="3" s="1"/>
  <c r="P158" i="3"/>
  <c r="R158" i="3" s="1"/>
  <c r="P159" i="3"/>
  <c r="R159" i="3" s="1"/>
  <c r="P160" i="3"/>
  <c r="R160" i="3" s="1"/>
  <c r="P161" i="3"/>
  <c r="R161" i="3" s="1"/>
  <c r="P162" i="3"/>
  <c r="R162" i="3" s="1"/>
  <c r="P163" i="3"/>
  <c r="R163" i="3" s="1"/>
  <c r="P164" i="3"/>
  <c r="R164" i="3" s="1"/>
  <c r="P165" i="3"/>
  <c r="R165" i="3" s="1"/>
  <c r="P166" i="3"/>
  <c r="R166" i="3" s="1"/>
  <c r="P167" i="3"/>
  <c r="R167" i="3" s="1"/>
  <c r="P168" i="3"/>
  <c r="R168" i="3" s="1"/>
  <c r="P169" i="3"/>
  <c r="R169" i="3" s="1"/>
  <c r="P170" i="3"/>
  <c r="R170" i="3" s="1"/>
  <c r="P171" i="3"/>
  <c r="R171" i="3" s="1"/>
  <c r="P172" i="3"/>
  <c r="R172" i="3" s="1"/>
  <c r="P173" i="3"/>
  <c r="R173" i="3" s="1"/>
  <c r="P174" i="3"/>
  <c r="R174" i="3" s="1"/>
  <c r="P175" i="3"/>
  <c r="R175" i="3" s="1"/>
  <c r="P176" i="3"/>
  <c r="R176" i="3" s="1"/>
  <c r="P177" i="3"/>
  <c r="R177" i="3" s="1"/>
  <c r="P178" i="3"/>
  <c r="R178" i="3" s="1"/>
  <c r="P179" i="3"/>
  <c r="R179" i="3" s="1"/>
  <c r="P180" i="3"/>
  <c r="R180" i="3" s="1"/>
  <c r="P181" i="3"/>
  <c r="R181" i="3" s="1"/>
  <c r="P182" i="3"/>
  <c r="R182" i="3" s="1"/>
  <c r="P183" i="3"/>
  <c r="R183" i="3" s="1"/>
  <c r="P184" i="3"/>
  <c r="R184" i="3" s="1"/>
  <c r="P185" i="3"/>
  <c r="R185" i="3" s="1"/>
  <c r="P186" i="3"/>
  <c r="R186" i="3" s="1"/>
  <c r="P187" i="3"/>
  <c r="R187" i="3" s="1"/>
  <c r="P188" i="3"/>
  <c r="R188" i="3" s="1"/>
  <c r="P189" i="3"/>
  <c r="R189" i="3" s="1"/>
  <c r="P190" i="3"/>
  <c r="R190" i="3" s="1"/>
  <c r="P191" i="3"/>
  <c r="R191" i="3" s="1"/>
  <c r="P192" i="3"/>
  <c r="P193" i="3"/>
  <c r="R193" i="3" s="1"/>
  <c r="P194" i="3"/>
  <c r="R194" i="3" s="1"/>
  <c r="P195" i="3"/>
  <c r="R195" i="3" s="1"/>
  <c r="P196" i="3"/>
  <c r="R196" i="3" s="1"/>
  <c r="P197" i="3"/>
  <c r="R197" i="3" s="1"/>
  <c r="P198" i="3"/>
  <c r="R198" i="3" s="1"/>
  <c r="P199" i="3"/>
  <c r="R199" i="3" s="1"/>
  <c r="P200" i="3"/>
  <c r="R200" i="3" s="1"/>
  <c r="P201" i="3"/>
  <c r="R201" i="3" s="1"/>
  <c r="P202" i="3"/>
  <c r="R202" i="3" s="1"/>
  <c r="P203" i="3"/>
  <c r="R203" i="3" s="1"/>
  <c r="P204" i="3"/>
  <c r="R204" i="3" s="1"/>
  <c r="P205" i="3"/>
  <c r="R205" i="3" s="1"/>
  <c r="P206" i="3"/>
  <c r="R206" i="3" s="1"/>
  <c r="P207" i="3"/>
  <c r="R207" i="3" s="1"/>
  <c r="P208" i="3"/>
  <c r="R208" i="3" s="1"/>
  <c r="P209" i="3"/>
  <c r="R209" i="3" s="1"/>
  <c r="P210" i="3"/>
  <c r="R210" i="3" s="1"/>
  <c r="P211" i="3"/>
  <c r="R211" i="3" s="1"/>
  <c r="P212" i="3"/>
  <c r="R212" i="3" s="1"/>
  <c r="P213" i="3"/>
  <c r="R213" i="3" s="1"/>
  <c r="P214" i="3"/>
  <c r="R214" i="3" s="1"/>
  <c r="P215" i="3"/>
  <c r="R215" i="3" s="1"/>
  <c r="P216" i="3"/>
  <c r="R216" i="3" s="1"/>
  <c r="P217" i="3"/>
  <c r="R217" i="3" s="1"/>
  <c r="P218" i="3"/>
  <c r="R218" i="3" s="1"/>
  <c r="P219" i="3"/>
  <c r="R219" i="3" s="1"/>
  <c r="P220" i="3"/>
  <c r="R220" i="3" s="1"/>
  <c r="P221" i="3"/>
  <c r="R221" i="3" s="1"/>
  <c r="P222" i="3"/>
  <c r="R222" i="3" s="1"/>
  <c r="P223" i="3"/>
  <c r="R223" i="3" s="1"/>
  <c r="P224" i="3"/>
  <c r="R224" i="3" s="1"/>
  <c r="P225" i="3"/>
  <c r="R225" i="3" s="1"/>
  <c r="P226" i="3"/>
  <c r="R226" i="3" s="1"/>
  <c r="P227" i="3"/>
  <c r="R227" i="3" s="1"/>
  <c r="P228" i="3"/>
  <c r="R228" i="3" s="1"/>
  <c r="P229" i="3"/>
  <c r="R229" i="3" s="1"/>
  <c r="P230" i="3"/>
  <c r="R230" i="3" s="1"/>
  <c r="P231" i="3"/>
  <c r="R231" i="3" s="1"/>
  <c r="P232" i="3"/>
  <c r="R232" i="3" s="1"/>
  <c r="P233" i="3"/>
  <c r="R233" i="3" s="1"/>
  <c r="P234" i="3"/>
  <c r="R234" i="3" s="1"/>
  <c r="P235" i="3"/>
  <c r="R235" i="3" s="1"/>
  <c r="P236" i="3"/>
  <c r="R236" i="3" s="1"/>
  <c r="P237" i="3"/>
  <c r="R237" i="3" s="1"/>
  <c r="P238" i="3"/>
  <c r="R238" i="3" s="1"/>
  <c r="P239" i="3"/>
  <c r="R239" i="3" s="1"/>
  <c r="P240" i="3"/>
  <c r="R240" i="3" s="1"/>
  <c r="P241" i="3"/>
  <c r="R241" i="3" s="1"/>
  <c r="P242" i="3"/>
  <c r="R242" i="3" s="1"/>
  <c r="P243" i="3"/>
  <c r="R243" i="3" s="1"/>
  <c r="P244" i="3"/>
  <c r="R244" i="3" s="1"/>
  <c r="P245" i="3"/>
  <c r="R245" i="3" s="1"/>
  <c r="P246" i="3"/>
  <c r="R246" i="3" s="1"/>
  <c r="P247" i="3"/>
  <c r="R247" i="3" s="1"/>
  <c r="P248" i="3"/>
  <c r="R248" i="3" s="1"/>
  <c r="P249" i="3"/>
  <c r="R249" i="3" s="1"/>
  <c r="P250" i="3"/>
  <c r="R250" i="3" s="1"/>
  <c r="P251" i="3"/>
  <c r="R251" i="3" s="1"/>
  <c r="P252" i="3"/>
  <c r="R252" i="3" s="1"/>
  <c r="P253" i="3"/>
  <c r="R253" i="3" s="1"/>
  <c r="P254" i="3"/>
  <c r="R254" i="3" s="1"/>
  <c r="P255" i="3"/>
  <c r="R255" i="3" s="1"/>
  <c r="P256" i="3"/>
  <c r="R256" i="3" s="1"/>
  <c r="P257" i="3"/>
  <c r="R257" i="3" s="1"/>
  <c r="P258" i="3"/>
  <c r="R258" i="3" s="1"/>
  <c r="P259" i="3"/>
  <c r="R259" i="3" s="1"/>
  <c r="P260" i="3"/>
  <c r="R260" i="3" s="1"/>
  <c r="P261" i="3"/>
  <c r="R261" i="3" s="1"/>
  <c r="P262" i="3"/>
  <c r="R262" i="3" s="1"/>
  <c r="P263" i="3"/>
  <c r="R263" i="3" s="1"/>
  <c r="P264" i="3"/>
  <c r="R264" i="3" s="1"/>
  <c r="P265" i="3"/>
  <c r="R265" i="3" s="1"/>
  <c r="P266" i="3"/>
  <c r="R266" i="3" s="1"/>
  <c r="P267" i="3"/>
  <c r="R267" i="3" s="1"/>
  <c r="P268" i="3"/>
  <c r="R268" i="3" s="1"/>
  <c r="P269" i="3"/>
  <c r="R269" i="3" s="1"/>
  <c r="P270" i="3"/>
  <c r="R270" i="3" s="1"/>
  <c r="P271" i="3"/>
  <c r="R271" i="3" s="1"/>
  <c r="P272" i="3"/>
  <c r="R272" i="3" s="1"/>
  <c r="P273" i="3"/>
  <c r="R273" i="3" s="1"/>
  <c r="P274" i="3"/>
  <c r="R274" i="3" s="1"/>
  <c r="P275" i="3"/>
  <c r="R275" i="3" s="1"/>
  <c r="P276" i="3"/>
  <c r="R276" i="3" s="1"/>
  <c r="P277" i="3"/>
  <c r="R277" i="3" s="1"/>
  <c r="P278" i="3"/>
  <c r="R278" i="3" s="1"/>
  <c r="P279" i="3"/>
  <c r="R279" i="3" s="1"/>
  <c r="P280" i="3"/>
  <c r="R280" i="3" s="1"/>
  <c r="P281" i="3"/>
  <c r="R281" i="3" s="1"/>
  <c r="P282" i="3"/>
  <c r="R282" i="3" s="1"/>
  <c r="P283" i="3"/>
  <c r="R283" i="3" s="1"/>
  <c r="P284" i="3"/>
  <c r="R284" i="3" s="1"/>
  <c r="P285" i="3"/>
  <c r="R285" i="3" s="1"/>
  <c r="P286" i="3"/>
  <c r="R286" i="3" s="1"/>
  <c r="P287" i="3"/>
  <c r="R287" i="3" s="1"/>
  <c r="P288" i="3"/>
  <c r="R288" i="3" s="1"/>
  <c r="P289" i="3"/>
  <c r="R289" i="3" s="1"/>
  <c r="P290" i="3"/>
  <c r="R290" i="3" s="1"/>
  <c r="P291" i="3"/>
  <c r="R291" i="3" s="1"/>
  <c r="P292" i="3"/>
  <c r="R292" i="3" s="1"/>
  <c r="P293" i="3"/>
  <c r="R293" i="3" s="1"/>
  <c r="P294" i="3"/>
  <c r="R294" i="3" s="1"/>
  <c r="P295" i="3"/>
  <c r="R295" i="3" s="1"/>
  <c r="P296" i="3"/>
  <c r="R296" i="3" s="1"/>
  <c r="P297" i="3"/>
  <c r="R297" i="3" s="1"/>
  <c r="P298" i="3"/>
  <c r="R298" i="3" s="1"/>
  <c r="P299" i="3"/>
  <c r="R299" i="3" s="1"/>
  <c r="P300" i="3"/>
  <c r="R300" i="3" s="1"/>
  <c r="P301" i="3"/>
  <c r="R301" i="3" s="1"/>
  <c r="P302" i="3"/>
  <c r="R302" i="3" s="1"/>
  <c r="P303" i="3"/>
  <c r="R303" i="3" s="1"/>
  <c r="P304" i="3"/>
  <c r="R304" i="3" s="1"/>
  <c r="P305" i="3"/>
  <c r="R305" i="3" s="1"/>
  <c r="P306" i="3"/>
  <c r="R306" i="3" s="1"/>
  <c r="P307" i="3"/>
  <c r="R307" i="3" s="1"/>
  <c r="P308" i="3"/>
  <c r="R308" i="3" s="1"/>
  <c r="P309" i="3"/>
  <c r="R309" i="3" s="1"/>
  <c r="P310" i="3"/>
  <c r="R310" i="3" s="1"/>
  <c r="P311" i="3"/>
  <c r="R311" i="3" s="1"/>
  <c r="P312" i="3"/>
  <c r="R312" i="3" s="1"/>
  <c r="P313" i="3"/>
  <c r="R313" i="3" s="1"/>
  <c r="P314" i="3"/>
  <c r="R314" i="3" s="1"/>
  <c r="P315" i="3"/>
  <c r="R315" i="3" s="1"/>
  <c r="P316" i="3"/>
  <c r="R316" i="3" s="1"/>
  <c r="P317" i="3"/>
  <c r="R317" i="3" s="1"/>
  <c r="P318" i="3"/>
  <c r="R318" i="3" s="1"/>
  <c r="P319" i="3"/>
  <c r="R319" i="3" s="1"/>
  <c r="P320" i="3"/>
  <c r="R320" i="3" s="1"/>
  <c r="P321" i="3"/>
  <c r="R321" i="3" s="1"/>
  <c r="P322" i="3"/>
  <c r="R322" i="3" s="1"/>
  <c r="P323" i="3"/>
  <c r="R323" i="3" s="1"/>
  <c r="P324" i="3"/>
  <c r="R324" i="3" s="1"/>
  <c r="P325" i="3"/>
  <c r="R325" i="3" s="1"/>
  <c r="P326" i="3"/>
  <c r="R326" i="3" s="1"/>
  <c r="P327" i="3"/>
  <c r="R327" i="3" s="1"/>
  <c r="P328" i="3"/>
  <c r="R328" i="3" s="1"/>
  <c r="P329" i="3"/>
  <c r="R329" i="3" s="1"/>
  <c r="P330" i="3"/>
  <c r="R330" i="3" s="1"/>
  <c r="P331" i="3"/>
  <c r="R331" i="3" s="1"/>
  <c r="P332" i="3"/>
  <c r="R332" i="3" s="1"/>
  <c r="P333" i="3"/>
  <c r="R333" i="3" s="1"/>
  <c r="P334" i="3"/>
  <c r="R334" i="3" s="1"/>
  <c r="P335" i="3"/>
  <c r="R335" i="3" s="1"/>
  <c r="P336" i="3"/>
  <c r="R336" i="3" s="1"/>
  <c r="P337" i="3"/>
  <c r="R337" i="3" s="1"/>
  <c r="P338" i="3"/>
  <c r="R338" i="3" s="1"/>
  <c r="P339" i="3"/>
  <c r="R339" i="3" s="1"/>
  <c r="P340" i="3"/>
  <c r="R340" i="3" s="1"/>
  <c r="P341" i="3"/>
  <c r="R341" i="3" s="1"/>
  <c r="P342" i="3"/>
  <c r="R342" i="3" s="1"/>
  <c r="P343" i="3"/>
  <c r="R343" i="3" s="1"/>
  <c r="P344" i="3"/>
  <c r="R344" i="3" s="1"/>
  <c r="P345" i="3"/>
  <c r="R345" i="3" s="1"/>
  <c r="P346" i="3"/>
  <c r="R346" i="3" s="1"/>
  <c r="P347" i="3"/>
  <c r="R347" i="3" s="1"/>
  <c r="P348" i="3"/>
  <c r="R348" i="3" s="1"/>
  <c r="P349" i="3"/>
  <c r="R349" i="3" s="1"/>
  <c r="P350" i="3"/>
  <c r="R350" i="3" s="1"/>
  <c r="P351" i="3"/>
  <c r="R351" i="3" s="1"/>
  <c r="P352" i="3"/>
  <c r="R352" i="3" s="1"/>
  <c r="P353" i="3"/>
  <c r="R353" i="3" s="1"/>
  <c r="P354" i="3"/>
  <c r="R354" i="3" s="1"/>
  <c r="P355" i="3"/>
  <c r="R355" i="3" s="1"/>
  <c r="P356" i="3"/>
  <c r="R356" i="3" s="1"/>
  <c r="P357" i="3"/>
  <c r="R357" i="3" s="1"/>
  <c r="P358" i="3"/>
  <c r="R358" i="3" s="1"/>
  <c r="P359" i="3"/>
  <c r="R359" i="3" s="1"/>
  <c r="P360" i="3"/>
  <c r="R360" i="3" s="1"/>
  <c r="P361" i="3"/>
  <c r="R361" i="3" s="1"/>
  <c r="P362" i="3"/>
  <c r="R362" i="3" s="1"/>
  <c r="P363" i="3"/>
  <c r="R363" i="3" s="1"/>
  <c r="P364" i="3"/>
  <c r="R364" i="3" s="1"/>
  <c r="P365" i="3"/>
  <c r="R365" i="3" s="1"/>
  <c r="P366" i="3"/>
  <c r="R366" i="3" s="1"/>
  <c r="P367" i="3"/>
  <c r="R367" i="3" s="1"/>
  <c r="P368" i="3"/>
  <c r="R368" i="3" s="1"/>
  <c r="P369" i="3"/>
  <c r="R369" i="3" s="1"/>
  <c r="P370" i="3"/>
  <c r="R370" i="3" s="1"/>
  <c r="P371" i="3"/>
  <c r="R371" i="3" s="1"/>
  <c r="P372" i="3"/>
  <c r="R372" i="3" s="1"/>
  <c r="P373" i="3"/>
  <c r="R373" i="3" s="1"/>
  <c r="P374" i="3"/>
  <c r="R374" i="3" s="1"/>
  <c r="P375" i="3"/>
  <c r="P376" i="3"/>
  <c r="R376" i="3" s="1"/>
  <c r="P377" i="3"/>
  <c r="R377" i="3" s="1"/>
  <c r="P378" i="3"/>
  <c r="R378" i="3" s="1"/>
  <c r="P379" i="3"/>
  <c r="R379" i="3" s="1"/>
  <c r="P380" i="3"/>
  <c r="R380" i="3" s="1"/>
  <c r="P381" i="3"/>
  <c r="P6" i="3"/>
  <c r="R6" i="3" s="1"/>
  <c r="O7" i="3"/>
  <c r="Q7" i="3" s="1"/>
  <c r="O8" i="3"/>
  <c r="Q8" i="3" s="1"/>
  <c r="O9" i="3"/>
  <c r="Q9" i="3" s="1"/>
  <c r="O10" i="3"/>
  <c r="Q10" i="3" s="1"/>
  <c r="O11" i="3"/>
  <c r="Q11" i="3" s="1"/>
  <c r="O12" i="3"/>
  <c r="Q12" i="3" s="1"/>
  <c r="O13" i="3"/>
  <c r="Q13" i="3" s="1"/>
  <c r="O14" i="3"/>
  <c r="Q14" i="3" s="1"/>
  <c r="O15" i="3"/>
  <c r="Q15" i="3" s="1"/>
  <c r="O16" i="3"/>
  <c r="Q16" i="3" s="1"/>
  <c r="O17" i="3"/>
  <c r="Q17" i="3" s="1"/>
  <c r="O18" i="3"/>
  <c r="Q18" i="3" s="1"/>
  <c r="O19" i="3"/>
  <c r="Q19" i="3" s="1"/>
  <c r="O20" i="3"/>
  <c r="Q20" i="3" s="1"/>
  <c r="O21" i="3"/>
  <c r="Q21" i="3" s="1"/>
  <c r="O22" i="3"/>
  <c r="Q22" i="3" s="1"/>
  <c r="O23" i="3"/>
  <c r="Q23" i="3" s="1"/>
  <c r="O24" i="3"/>
  <c r="Q24" i="3" s="1"/>
  <c r="O25" i="3"/>
  <c r="Q25" i="3" s="1"/>
  <c r="O26" i="3"/>
  <c r="Q26" i="3" s="1"/>
  <c r="O27" i="3"/>
  <c r="Q27" i="3" s="1"/>
  <c r="O28" i="3"/>
  <c r="Q28" i="3" s="1"/>
  <c r="O29" i="3"/>
  <c r="Q29" i="3" s="1"/>
  <c r="O30" i="3"/>
  <c r="Q30" i="3" s="1"/>
  <c r="O31" i="3"/>
  <c r="Q31" i="3" s="1"/>
  <c r="O32" i="3"/>
  <c r="Q32" i="3" s="1"/>
  <c r="O33" i="3"/>
  <c r="Q33" i="3" s="1"/>
  <c r="O34" i="3"/>
  <c r="Q34" i="3" s="1"/>
  <c r="O35" i="3"/>
  <c r="Q35" i="3" s="1"/>
  <c r="O36" i="3"/>
  <c r="Q36" i="3" s="1"/>
  <c r="O37" i="3"/>
  <c r="Q37" i="3" s="1"/>
  <c r="O38" i="3"/>
  <c r="Q38" i="3" s="1"/>
  <c r="O39" i="3"/>
  <c r="Q39" i="3" s="1"/>
  <c r="O40" i="3"/>
  <c r="Q40" i="3" s="1"/>
  <c r="O41" i="3"/>
  <c r="Q41" i="3" s="1"/>
  <c r="O42" i="3"/>
  <c r="Q42" i="3" s="1"/>
  <c r="O43" i="3"/>
  <c r="Q43" i="3" s="1"/>
  <c r="O44" i="3"/>
  <c r="Q44" i="3" s="1"/>
  <c r="O45" i="3"/>
  <c r="Q45" i="3" s="1"/>
  <c r="O46" i="3"/>
  <c r="Q46" i="3" s="1"/>
  <c r="O47" i="3"/>
  <c r="Q47" i="3" s="1"/>
  <c r="O48" i="3"/>
  <c r="Q48" i="3" s="1"/>
  <c r="O49" i="3"/>
  <c r="Q49" i="3" s="1"/>
  <c r="O50" i="3"/>
  <c r="Q50" i="3" s="1"/>
  <c r="O51" i="3"/>
  <c r="Q51" i="3" s="1"/>
  <c r="O52" i="3"/>
  <c r="Q52" i="3" s="1"/>
  <c r="O53" i="3"/>
  <c r="Q53" i="3" s="1"/>
  <c r="O54" i="3"/>
  <c r="Q54" i="3" s="1"/>
  <c r="O55" i="3"/>
  <c r="Q55" i="3" s="1"/>
  <c r="O56" i="3"/>
  <c r="Q56" i="3" s="1"/>
  <c r="O57" i="3"/>
  <c r="Q57" i="3" s="1"/>
  <c r="O58" i="3"/>
  <c r="Q58" i="3" s="1"/>
  <c r="O59" i="3"/>
  <c r="Q59" i="3" s="1"/>
  <c r="O60" i="3"/>
  <c r="Q60" i="3" s="1"/>
  <c r="O61" i="3"/>
  <c r="Q61" i="3" s="1"/>
  <c r="O62" i="3"/>
  <c r="Q62" i="3" s="1"/>
  <c r="O63" i="3"/>
  <c r="Q63" i="3" s="1"/>
  <c r="O64" i="3"/>
  <c r="Q64" i="3" s="1"/>
  <c r="O65" i="3"/>
  <c r="Q65" i="3" s="1"/>
  <c r="O66" i="3"/>
  <c r="Q66" i="3" s="1"/>
  <c r="O67" i="3"/>
  <c r="Q67" i="3" s="1"/>
  <c r="O68" i="3"/>
  <c r="Q68" i="3" s="1"/>
  <c r="O69" i="3"/>
  <c r="Q69" i="3" s="1"/>
  <c r="O70" i="3"/>
  <c r="Q70" i="3" s="1"/>
  <c r="O71" i="3"/>
  <c r="Q71" i="3" s="1"/>
  <c r="O72" i="3"/>
  <c r="Q72" i="3" s="1"/>
  <c r="O73" i="3"/>
  <c r="Q73" i="3" s="1"/>
  <c r="O74" i="3"/>
  <c r="Q74" i="3" s="1"/>
  <c r="O75" i="3"/>
  <c r="Q75" i="3" s="1"/>
  <c r="O76" i="3"/>
  <c r="Q76" i="3" s="1"/>
  <c r="O77" i="3"/>
  <c r="Q77" i="3" s="1"/>
  <c r="O78" i="3"/>
  <c r="Q78" i="3" s="1"/>
  <c r="O79" i="3"/>
  <c r="Q79" i="3" s="1"/>
  <c r="O80" i="3"/>
  <c r="Q80" i="3" s="1"/>
  <c r="O81" i="3"/>
  <c r="Q81" i="3" s="1"/>
  <c r="O82" i="3"/>
  <c r="Q82" i="3" s="1"/>
  <c r="O83" i="3"/>
  <c r="Q83" i="3" s="1"/>
  <c r="O84" i="3"/>
  <c r="Q84" i="3" s="1"/>
  <c r="O85" i="3"/>
  <c r="Q85" i="3" s="1"/>
  <c r="O86" i="3"/>
  <c r="Q86" i="3" s="1"/>
  <c r="O87" i="3"/>
  <c r="Q87" i="3" s="1"/>
  <c r="O88" i="3"/>
  <c r="Q88" i="3" s="1"/>
  <c r="O89" i="3"/>
  <c r="Q89" i="3" s="1"/>
  <c r="O90" i="3"/>
  <c r="Q90" i="3" s="1"/>
  <c r="O91" i="3"/>
  <c r="Q91" i="3" s="1"/>
  <c r="O92" i="3"/>
  <c r="Q92" i="3" s="1"/>
  <c r="O93" i="3"/>
  <c r="Q93" i="3" s="1"/>
  <c r="O94" i="3"/>
  <c r="Q94" i="3" s="1"/>
  <c r="O95" i="3"/>
  <c r="Q95" i="3" s="1"/>
  <c r="O96" i="3"/>
  <c r="Q96" i="3" s="1"/>
  <c r="O97" i="3"/>
  <c r="Q97" i="3" s="1"/>
  <c r="O98" i="3"/>
  <c r="Q98" i="3" s="1"/>
  <c r="O99" i="3"/>
  <c r="Q99" i="3" s="1"/>
  <c r="O100" i="3"/>
  <c r="Q100" i="3" s="1"/>
  <c r="O101" i="3"/>
  <c r="Q101" i="3" s="1"/>
  <c r="O102" i="3"/>
  <c r="Q102" i="3" s="1"/>
  <c r="O103" i="3"/>
  <c r="Q103" i="3" s="1"/>
  <c r="O104" i="3"/>
  <c r="Q104" i="3" s="1"/>
  <c r="O105" i="3"/>
  <c r="Q105" i="3" s="1"/>
  <c r="O106" i="3"/>
  <c r="Q106" i="3" s="1"/>
  <c r="O107" i="3"/>
  <c r="Q107" i="3" s="1"/>
  <c r="O108" i="3"/>
  <c r="Q108" i="3" s="1"/>
  <c r="O109" i="3"/>
  <c r="Q109" i="3" s="1"/>
  <c r="O110" i="3"/>
  <c r="Q110" i="3" s="1"/>
  <c r="O111" i="3"/>
  <c r="Q111" i="3" s="1"/>
  <c r="O112" i="3"/>
  <c r="Q112" i="3" s="1"/>
  <c r="O113" i="3"/>
  <c r="Q113" i="3" s="1"/>
  <c r="O114" i="3"/>
  <c r="Q114" i="3" s="1"/>
  <c r="O115" i="3"/>
  <c r="Q115" i="3" s="1"/>
  <c r="O116" i="3"/>
  <c r="Q116" i="3" s="1"/>
  <c r="O117" i="3"/>
  <c r="Q117" i="3" s="1"/>
  <c r="O118" i="3"/>
  <c r="Q118" i="3" s="1"/>
  <c r="O119" i="3"/>
  <c r="Q119" i="3" s="1"/>
  <c r="O120" i="3"/>
  <c r="Q120" i="3" s="1"/>
  <c r="O121" i="3"/>
  <c r="Q121" i="3" s="1"/>
  <c r="O122" i="3"/>
  <c r="Q122" i="3" s="1"/>
  <c r="O123" i="3"/>
  <c r="Q123" i="3" s="1"/>
  <c r="O124" i="3"/>
  <c r="Q124" i="3" s="1"/>
  <c r="O125" i="3"/>
  <c r="Q125" i="3" s="1"/>
  <c r="O126" i="3"/>
  <c r="Q126" i="3" s="1"/>
  <c r="O127" i="3"/>
  <c r="Q127" i="3" s="1"/>
  <c r="O128" i="3"/>
  <c r="Q128" i="3" s="1"/>
  <c r="O129" i="3"/>
  <c r="Q129" i="3" s="1"/>
  <c r="O130" i="3"/>
  <c r="Q130" i="3" s="1"/>
  <c r="O131" i="3"/>
  <c r="Q131" i="3" s="1"/>
  <c r="O132" i="3"/>
  <c r="Q132" i="3" s="1"/>
  <c r="O133" i="3"/>
  <c r="Q133" i="3" s="1"/>
  <c r="O134" i="3"/>
  <c r="Q134" i="3" s="1"/>
  <c r="O135" i="3"/>
  <c r="Q135" i="3" s="1"/>
  <c r="O136" i="3"/>
  <c r="Q136" i="3" s="1"/>
  <c r="O137" i="3"/>
  <c r="Q137" i="3" s="1"/>
  <c r="O138" i="3"/>
  <c r="Q138" i="3" s="1"/>
  <c r="O139" i="3"/>
  <c r="Q139" i="3" s="1"/>
  <c r="O140" i="3"/>
  <c r="Q140" i="3" s="1"/>
  <c r="O141" i="3"/>
  <c r="Q141" i="3" s="1"/>
  <c r="O142" i="3"/>
  <c r="Q142" i="3" s="1"/>
  <c r="O143" i="3"/>
  <c r="Q143" i="3" s="1"/>
  <c r="O144" i="3"/>
  <c r="Q144" i="3" s="1"/>
  <c r="O145" i="3"/>
  <c r="Q145" i="3" s="1"/>
  <c r="O146" i="3"/>
  <c r="Q146" i="3" s="1"/>
  <c r="O147" i="3"/>
  <c r="Q147" i="3" s="1"/>
  <c r="O148" i="3"/>
  <c r="Q148" i="3" s="1"/>
  <c r="O149" i="3"/>
  <c r="Q149" i="3" s="1"/>
  <c r="O150" i="3"/>
  <c r="Q150" i="3" s="1"/>
  <c r="O151" i="3"/>
  <c r="Q151" i="3" s="1"/>
  <c r="O152" i="3"/>
  <c r="Q152" i="3" s="1"/>
  <c r="O153" i="3"/>
  <c r="Q153" i="3" s="1"/>
  <c r="O154" i="3"/>
  <c r="Q154" i="3" s="1"/>
  <c r="O155" i="3"/>
  <c r="Q155" i="3" s="1"/>
  <c r="O156" i="3"/>
  <c r="Q156" i="3" s="1"/>
  <c r="O157" i="3"/>
  <c r="Q157" i="3" s="1"/>
  <c r="O158" i="3"/>
  <c r="Q158" i="3" s="1"/>
  <c r="O159" i="3"/>
  <c r="Q159" i="3" s="1"/>
  <c r="O160" i="3"/>
  <c r="Q160" i="3" s="1"/>
  <c r="O161" i="3"/>
  <c r="Q161" i="3" s="1"/>
  <c r="O162" i="3"/>
  <c r="Q162" i="3" s="1"/>
  <c r="O163" i="3"/>
  <c r="Q163" i="3" s="1"/>
  <c r="O164" i="3"/>
  <c r="Q164" i="3" s="1"/>
  <c r="O165" i="3"/>
  <c r="Q165" i="3" s="1"/>
  <c r="O166" i="3"/>
  <c r="Q166" i="3" s="1"/>
  <c r="O167" i="3"/>
  <c r="Q167" i="3" s="1"/>
  <c r="O168" i="3"/>
  <c r="Q168" i="3" s="1"/>
  <c r="O169" i="3"/>
  <c r="Q169" i="3" s="1"/>
  <c r="O170" i="3"/>
  <c r="Q170" i="3" s="1"/>
  <c r="O171" i="3"/>
  <c r="Q171" i="3" s="1"/>
  <c r="O172" i="3"/>
  <c r="Q172" i="3" s="1"/>
  <c r="O173" i="3"/>
  <c r="Q173" i="3" s="1"/>
  <c r="O174" i="3"/>
  <c r="Q174" i="3" s="1"/>
  <c r="O175" i="3"/>
  <c r="Q175" i="3" s="1"/>
  <c r="O176" i="3"/>
  <c r="Q176" i="3" s="1"/>
  <c r="O177" i="3"/>
  <c r="Q177" i="3" s="1"/>
  <c r="O178" i="3"/>
  <c r="Q178" i="3" s="1"/>
  <c r="O179" i="3"/>
  <c r="Q179" i="3" s="1"/>
  <c r="O180" i="3"/>
  <c r="Q180" i="3" s="1"/>
  <c r="O181" i="3"/>
  <c r="Q181" i="3" s="1"/>
  <c r="O182" i="3"/>
  <c r="Q182" i="3" s="1"/>
  <c r="O183" i="3"/>
  <c r="Q183" i="3" s="1"/>
  <c r="O184" i="3"/>
  <c r="Q184" i="3" s="1"/>
  <c r="O185" i="3"/>
  <c r="Q185" i="3" s="1"/>
  <c r="O186" i="3"/>
  <c r="Q186" i="3" s="1"/>
  <c r="O187" i="3"/>
  <c r="Q187" i="3" s="1"/>
  <c r="O188" i="3"/>
  <c r="Q188" i="3" s="1"/>
  <c r="O189" i="3"/>
  <c r="Q189" i="3" s="1"/>
  <c r="O190" i="3"/>
  <c r="Q190" i="3" s="1"/>
  <c r="O191" i="3"/>
  <c r="Q191" i="3" s="1"/>
  <c r="O192" i="3"/>
  <c r="Q192" i="3" s="1"/>
  <c r="O193" i="3"/>
  <c r="Q193" i="3" s="1"/>
  <c r="O194" i="3"/>
  <c r="Q194" i="3" s="1"/>
  <c r="O195" i="3"/>
  <c r="Q195" i="3" s="1"/>
  <c r="O196" i="3"/>
  <c r="Q196" i="3" s="1"/>
  <c r="O197" i="3"/>
  <c r="Q197" i="3" s="1"/>
  <c r="O198" i="3"/>
  <c r="Q198" i="3" s="1"/>
  <c r="O199" i="3"/>
  <c r="Q199" i="3" s="1"/>
  <c r="O200" i="3"/>
  <c r="Q200" i="3" s="1"/>
  <c r="O201" i="3"/>
  <c r="Q201" i="3" s="1"/>
  <c r="O202" i="3"/>
  <c r="Q202" i="3" s="1"/>
  <c r="O203" i="3"/>
  <c r="Q203" i="3" s="1"/>
  <c r="O204" i="3"/>
  <c r="Q204" i="3" s="1"/>
  <c r="O205" i="3"/>
  <c r="Q205" i="3" s="1"/>
  <c r="O206" i="3"/>
  <c r="Q206" i="3" s="1"/>
  <c r="O207" i="3"/>
  <c r="Q207" i="3" s="1"/>
  <c r="O208" i="3"/>
  <c r="Q208" i="3" s="1"/>
  <c r="O209" i="3"/>
  <c r="Q209" i="3" s="1"/>
  <c r="O210" i="3"/>
  <c r="Q210" i="3" s="1"/>
  <c r="O211" i="3"/>
  <c r="Q211" i="3" s="1"/>
  <c r="O212" i="3"/>
  <c r="Q212" i="3" s="1"/>
  <c r="O213" i="3"/>
  <c r="Q213" i="3" s="1"/>
  <c r="O214" i="3"/>
  <c r="Q214" i="3" s="1"/>
  <c r="O215" i="3"/>
  <c r="Q215" i="3" s="1"/>
  <c r="O216" i="3"/>
  <c r="Q216" i="3" s="1"/>
  <c r="O217" i="3"/>
  <c r="Q217" i="3" s="1"/>
  <c r="O218" i="3"/>
  <c r="Q218" i="3" s="1"/>
  <c r="O219" i="3"/>
  <c r="Q219" i="3" s="1"/>
  <c r="O220" i="3"/>
  <c r="Q220" i="3" s="1"/>
  <c r="O221" i="3"/>
  <c r="Q221" i="3" s="1"/>
  <c r="O222" i="3"/>
  <c r="Q222" i="3" s="1"/>
  <c r="O223" i="3"/>
  <c r="Q223" i="3" s="1"/>
  <c r="O224" i="3"/>
  <c r="Q224" i="3" s="1"/>
  <c r="O225" i="3"/>
  <c r="Q225" i="3" s="1"/>
  <c r="O226" i="3"/>
  <c r="Q226" i="3" s="1"/>
  <c r="O227" i="3"/>
  <c r="Q227" i="3" s="1"/>
  <c r="O228" i="3"/>
  <c r="Q228" i="3" s="1"/>
  <c r="O229" i="3"/>
  <c r="Q229" i="3" s="1"/>
  <c r="O230" i="3"/>
  <c r="Q230" i="3" s="1"/>
  <c r="O231" i="3"/>
  <c r="Q231" i="3" s="1"/>
  <c r="O232" i="3"/>
  <c r="Q232" i="3" s="1"/>
  <c r="O233" i="3"/>
  <c r="Q233" i="3" s="1"/>
  <c r="O234" i="3"/>
  <c r="Q234" i="3" s="1"/>
  <c r="O235" i="3"/>
  <c r="Q235" i="3" s="1"/>
  <c r="O236" i="3"/>
  <c r="Q236" i="3" s="1"/>
  <c r="O237" i="3"/>
  <c r="Q237" i="3" s="1"/>
  <c r="O238" i="3"/>
  <c r="Q238" i="3" s="1"/>
  <c r="O239" i="3"/>
  <c r="Q239" i="3" s="1"/>
  <c r="O240" i="3"/>
  <c r="Q240" i="3" s="1"/>
  <c r="O241" i="3"/>
  <c r="Q241" i="3" s="1"/>
  <c r="O242" i="3"/>
  <c r="Q242" i="3" s="1"/>
  <c r="O243" i="3"/>
  <c r="Q243" i="3" s="1"/>
  <c r="O244" i="3"/>
  <c r="Q244" i="3" s="1"/>
  <c r="O245" i="3"/>
  <c r="Q245" i="3" s="1"/>
  <c r="O246" i="3"/>
  <c r="Q246" i="3" s="1"/>
  <c r="O247" i="3"/>
  <c r="Q247" i="3" s="1"/>
  <c r="O248" i="3"/>
  <c r="Q248" i="3" s="1"/>
  <c r="O249" i="3"/>
  <c r="Q249" i="3" s="1"/>
  <c r="O250" i="3"/>
  <c r="Q250" i="3" s="1"/>
  <c r="O251" i="3"/>
  <c r="Q251" i="3" s="1"/>
  <c r="O252" i="3"/>
  <c r="Q252" i="3" s="1"/>
  <c r="O253" i="3"/>
  <c r="Q253" i="3" s="1"/>
  <c r="O254" i="3"/>
  <c r="Q254" i="3" s="1"/>
  <c r="O255" i="3"/>
  <c r="Q255" i="3" s="1"/>
  <c r="O256" i="3"/>
  <c r="Q256" i="3" s="1"/>
  <c r="O257" i="3"/>
  <c r="Q257" i="3" s="1"/>
  <c r="O258" i="3"/>
  <c r="Q258" i="3" s="1"/>
  <c r="O259" i="3"/>
  <c r="Q259" i="3" s="1"/>
  <c r="O260" i="3"/>
  <c r="Q260" i="3" s="1"/>
  <c r="O261" i="3"/>
  <c r="Q261" i="3" s="1"/>
  <c r="O262" i="3"/>
  <c r="Q262" i="3" s="1"/>
  <c r="O263" i="3"/>
  <c r="Q263" i="3" s="1"/>
  <c r="O264" i="3"/>
  <c r="Q264" i="3" s="1"/>
  <c r="O265" i="3"/>
  <c r="Q265" i="3" s="1"/>
  <c r="O266" i="3"/>
  <c r="Q266" i="3" s="1"/>
  <c r="O267" i="3"/>
  <c r="Q267" i="3" s="1"/>
  <c r="O268" i="3"/>
  <c r="Q268" i="3" s="1"/>
  <c r="O269" i="3"/>
  <c r="Q269" i="3" s="1"/>
  <c r="O270" i="3"/>
  <c r="Q270" i="3" s="1"/>
  <c r="O271" i="3"/>
  <c r="Q271" i="3" s="1"/>
  <c r="O272" i="3"/>
  <c r="Q272" i="3" s="1"/>
  <c r="O273" i="3"/>
  <c r="Q273" i="3" s="1"/>
  <c r="O274" i="3"/>
  <c r="Q274" i="3" s="1"/>
  <c r="O275" i="3"/>
  <c r="Q275" i="3" s="1"/>
  <c r="O276" i="3"/>
  <c r="Q276" i="3" s="1"/>
  <c r="O277" i="3"/>
  <c r="Q277" i="3" s="1"/>
  <c r="O278" i="3"/>
  <c r="Q278" i="3" s="1"/>
  <c r="O279" i="3"/>
  <c r="Q279" i="3" s="1"/>
  <c r="O280" i="3"/>
  <c r="Q280" i="3" s="1"/>
  <c r="O281" i="3"/>
  <c r="Q281" i="3" s="1"/>
  <c r="O282" i="3"/>
  <c r="Q282" i="3" s="1"/>
  <c r="O283" i="3"/>
  <c r="Q283" i="3" s="1"/>
  <c r="O284" i="3"/>
  <c r="Q284" i="3" s="1"/>
  <c r="O285" i="3"/>
  <c r="Q285" i="3" s="1"/>
  <c r="O286" i="3"/>
  <c r="Q286" i="3" s="1"/>
  <c r="O287" i="3"/>
  <c r="Q287" i="3" s="1"/>
  <c r="O288" i="3"/>
  <c r="Q288" i="3" s="1"/>
  <c r="O289" i="3"/>
  <c r="Q289" i="3" s="1"/>
  <c r="O290" i="3"/>
  <c r="Q290" i="3" s="1"/>
  <c r="O291" i="3"/>
  <c r="Q291" i="3" s="1"/>
  <c r="O292" i="3"/>
  <c r="Q292" i="3" s="1"/>
  <c r="O293" i="3"/>
  <c r="Q293" i="3" s="1"/>
  <c r="O294" i="3"/>
  <c r="Q294" i="3" s="1"/>
  <c r="O295" i="3"/>
  <c r="Q295" i="3" s="1"/>
  <c r="O296" i="3"/>
  <c r="Q296" i="3" s="1"/>
  <c r="O297" i="3"/>
  <c r="Q297" i="3" s="1"/>
  <c r="O298" i="3"/>
  <c r="Q298" i="3" s="1"/>
  <c r="O299" i="3"/>
  <c r="Q299" i="3" s="1"/>
  <c r="O300" i="3"/>
  <c r="Q300" i="3" s="1"/>
  <c r="O301" i="3"/>
  <c r="Q301" i="3" s="1"/>
  <c r="O302" i="3"/>
  <c r="Q302" i="3" s="1"/>
  <c r="O303" i="3"/>
  <c r="Q303" i="3" s="1"/>
  <c r="O304" i="3"/>
  <c r="Q304" i="3" s="1"/>
  <c r="O305" i="3"/>
  <c r="Q305" i="3" s="1"/>
  <c r="O306" i="3"/>
  <c r="Q306" i="3" s="1"/>
  <c r="O307" i="3"/>
  <c r="Q307" i="3" s="1"/>
  <c r="O308" i="3"/>
  <c r="Q308" i="3" s="1"/>
  <c r="O309" i="3"/>
  <c r="Q309" i="3" s="1"/>
  <c r="O310" i="3"/>
  <c r="Q310" i="3" s="1"/>
  <c r="O311" i="3"/>
  <c r="Q311" i="3" s="1"/>
  <c r="O312" i="3"/>
  <c r="Q312" i="3" s="1"/>
  <c r="O313" i="3"/>
  <c r="Q313" i="3" s="1"/>
  <c r="O314" i="3"/>
  <c r="Q314" i="3" s="1"/>
  <c r="O315" i="3"/>
  <c r="Q315" i="3" s="1"/>
  <c r="O316" i="3"/>
  <c r="Q316" i="3" s="1"/>
  <c r="O317" i="3"/>
  <c r="Q317" i="3" s="1"/>
  <c r="O318" i="3"/>
  <c r="Q318" i="3" s="1"/>
  <c r="O319" i="3"/>
  <c r="Q319" i="3" s="1"/>
  <c r="O320" i="3"/>
  <c r="Q320" i="3" s="1"/>
  <c r="O321" i="3"/>
  <c r="Q321" i="3" s="1"/>
  <c r="O322" i="3"/>
  <c r="Q322" i="3" s="1"/>
  <c r="O323" i="3"/>
  <c r="Q323" i="3" s="1"/>
  <c r="O324" i="3"/>
  <c r="Q324" i="3" s="1"/>
  <c r="O325" i="3"/>
  <c r="Q325" i="3" s="1"/>
  <c r="O326" i="3"/>
  <c r="Q326" i="3" s="1"/>
  <c r="O327" i="3"/>
  <c r="Q327" i="3" s="1"/>
  <c r="O328" i="3"/>
  <c r="Q328" i="3" s="1"/>
  <c r="O329" i="3"/>
  <c r="Q329" i="3" s="1"/>
  <c r="O330" i="3"/>
  <c r="Q330" i="3" s="1"/>
  <c r="O331" i="3"/>
  <c r="Q331" i="3" s="1"/>
  <c r="O332" i="3"/>
  <c r="Q332" i="3" s="1"/>
  <c r="O333" i="3"/>
  <c r="Q333" i="3" s="1"/>
  <c r="O334" i="3"/>
  <c r="Q334" i="3" s="1"/>
  <c r="O335" i="3"/>
  <c r="Q335" i="3" s="1"/>
  <c r="O336" i="3"/>
  <c r="Q336" i="3" s="1"/>
  <c r="O337" i="3"/>
  <c r="Q337" i="3" s="1"/>
  <c r="O338" i="3"/>
  <c r="Q338" i="3" s="1"/>
  <c r="O339" i="3"/>
  <c r="Q339" i="3" s="1"/>
  <c r="O340" i="3"/>
  <c r="Q340" i="3" s="1"/>
  <c r="O341" i="3"/>
  <c r="Q341" i="3" s="1"/>
  <c r="O342" i="3"/>
  <c r="Q342" i="3" s="1"/>
  <c r="O343" i="3"/>
  <c r="Q343" i="3" s="1"/>
  <c r="O344" i="3"/>
  <c r="Q344" i="3" s="1"/>
  <c r="O345" i="3"/>
  <c r="Q345" i="3" s="1"/>
  <c r="O346" i="3"/>
  <c r="Q346" i="3" s="1"/>
  <c r="O347" i="3"/>
  <c r="Q347" i="3" s="1"/>
  <c r="O348" i="3"/>
  <c r="Q348" i="3" s="1"/>
  <c r="O349" i="3"/>
  <c r="Q349" i="3" s="1"/>
  <c r="O350" i="3"/>
  <c r="Q350" i="3" s="1"/>
  <c r="O351" i="3"/>
  <c r="Q351" i="3" s="1"/>
  <c r="O352" i="3"/>
  <c r="Q352" i="3" s="1"/>
  <c r="O353" i="3"/>
  <c r="Q353" i="3" s="1"/>
  <c r="O354" i="3"/>
  <c r="Q354" i="3" s="1"/>
  <c r="O355" i="3"/>
  <c r="Q355" i="3" s="1"/>
  <c r="O356" i="3"/>
  <c r="Q356" i="3" s="1"/>
  <c r="O357" i="3"/>
  <c r="Q357" i="3" s="1"/>
  <c r="O358" i="3"/>
  <c r="Q358" i="3" s="1"/>
  <c r="O359" i="3"/>
  <c r="Q359" i="3" s="1"/>
  <c r="O360" i="3"/>
  <c r="Q360" i="3" s="1"/>
  <c r="O361" i="3"/>
  <c r="Q361" i="3" s="1"/>
  <c r="O362" i="3"/>
  <c r="Q362" i="3" s="1"/>
  <c r="O363" i="3"/>
  <c r="Q363" i="3" s="1"/>
  <c r="O364" i="3"/>
  <c r="Q364" i="3" s="1"/>
  <c r="O365" i="3"/>
  <c r="Q365" i="3" s="1"/>
  <c r="O366" i="3"/>
  <c r="Q366" i="3" s="1"/>
  <c r="O367" i="3"/>
  <c r="Q367" i="3" s="1"/>
  <c r="O368" i="3"/>
  <c r="Q368" i="3" s="1"/>
  <c r="O369" i="3"/>
  <c r="Q369" i="3" s="1"/>
  <c r="O370" i="3"/>
  <c r="Q370" i="3" s="1"/>
  <c r="O371" i="3"/>
  <c r="Q371" i="3" s="1"/>
  <c r="O372" i="3"/>
  <c r="Q372" i="3" s="1"/>
  <c r="O373" i="3"/>
  <c r="Q373" i="3" s="1"/>
  <c r="O374" i="3"/>
  <c r="Q374" i="3" s="1"/>
  <c r="O375" i="3"/>
  <c r="Q375" i="3" s="1"/>
  <c r="O376" i="3"/>
  <c r="Q376" i="3" s="1"/>
  <c r="O377" i="3"/>
  <c r="Q377" i="3" s="1"/>
  <c r="O378" i="3"/>
  <c r="Q378" i="3" s="1"/>
  <c r="O379" i="3"/>
  <c r="Q379" i="3" s="1"/>
  <c r="O380" i="3"/>
  <c r="Q380" i="3" s="1"/>
  <c r="O381" i="3"/>
  <c r="Q381" i="3" s="1"/>
  <c r="V383" i="3"/>
  <c r="V384" i="3" s="1"/>
  <c r="R387" i="3" l="1"/>
  <c r="R385" i="3"/>
  <c r="R384" i="3"/>
  <c r="R383" i="3"/>
  <c r="R382" i="3"/>
  <c r="T384" i="3"/>
  <c r="T383" i="3"/>
  <c r="T382" i="3"/>
  <c r="T386" i="3" l="1"/>
  <c r="S386" i="3"/>
</calcChain>
</file>

<file path=xl/sharedStrings.xml><?xml version="1.0" encoding="utf-8"?>
<sst xmlns="http://schemas.openxmlformats.org/spreadsheetml/2006/main" count="1416" uniqueCount="519">
  <si>
    <t>No</t>
  </si>
  <si>
    <t>IPK</t>
  </si>
  <si>
    <t>Total</t>
  </si>
  <si>
    <t xml:space="preserve"> </t>
  </si>
  <si>
    <t>NIM</t>
  </si>
  <si>
    <t>Memuaskan</t>
  </si>
  <si>
    <t>C</t>
  </si>
  <si>
    <t>Laki-laki</t>
  </si>
  <si>
    <t>Perempuan</t>
  </si>
  <si>
    <t>Sangat Memuaskan</t>
  </si>
  <si>
    <t>B</t>
  </si>
  <si>
    <t>Dengan Pujian</t>
  </si>
  <si>
    <t>A</t>
  </si>
  <si>
    <t>D</t>
  </si>
  <si>
    <t>NAMA</t>
  </si>
  <si>
    <t>Derrysto Rayfaldo Niab</t>
  </si>
  <si>
    <t>EFRAT JOICE RATA</t>
  </si>
  <si>
    <t>Gianti Maria Angela Paridy Man</t>
  </si>
  <si>
    <t>JEFREY CHRISTOFORUS LAINAMA</t>
  </si>
  <si>
    <t>Maria Magdalena Gloria Jordan Lelamula</t>
  </si>
  <si>
    <t>Konradus Kopong Bala Wuwur</t>
  </si>
  <si>
    <t>Stivani N Wadhi</t>
  </si>
  <si>
    <t>Maria Jenis Dana Mudaj</t>
  </si>
  <si>
    <t>Maria Jemiana Kewa Mudaj</t>
  </si>
  <si>
    <t>Dion B. Sarmento</t>
  </si>
  <si>
    <t>Amelia Prihastiwi Tokoh</t>
  </si>
  <si>
    <t>Jassica Herman Lakar</t>
  </si>
  <si>
    <t>Stefani Febrianti Sea Way</t>
  </si>
  <si>
    <t>AURELIUS JULIANTO BARUNG</t>
  </si>
  <si>
    <t>HERTINO B.A. POLINGKONG</t>
  </si>
  <si>
    <t>YULIA ISADORA ALVITA GON</t>
  </si>
  <si>
    <t>BERTOLD AMANDO BALAWALA</t>
  </si>
  <si>
    <t>LABANS FERNANDO MAURE</t>
  </si>
  <si>
    <t>LALU AJI TATA KRAMA</t>
  </si>
  <si>
    <t>RIVANDY M TUALAKA</t>
  </si>
  <si>
    <t>Tobias De Oliveira</t>
  </si>
  <si>
    <t>FEBIANA APLONIA SABINA SERAN</t>
  </si>
  <si>
    <t>Agustinus Deli Vio Ture</t>
  </si>
  <si>
    <t>Valerianus Apriatmo</t>
  </si>
  <si>
    <t>Maria Octemida Ximenes Barros</t>
  </si>
  <si>
    <t>ELI ISAC CABRAL DA COSTA</t>
  </si>
  <si>
    <t>THERESA OLDEBERT SHONYA PARERA</t>
  </si>
  <si>
    <t>MARIA ANGELINA BUE</t>
  </si>
  <si>
    <t>MARIA GUESEPHINA DEWI SERAN</t>
  </si>
  <si>
    <t>CHARLES YOHANES MAU</t>
  </si>
  <si>
    <t>Adesaputra Trimaryanto Bilaut</t>
  </si>
  <si>
    <t>Valentinus Maria Nahak</t>
  </si>
  <si>
    <t>Zita Diniasni Bulu</t>
  </si>
  <si>
    <t>Floridus Adiyanto Manek Seran</t>
  </si>
  <si>
    <t>FABIANUS LEONARDUS TAEK</t>
  </si>
  <si>
    <t>YOHANES VINSENSIUS MAUBUTI</t>
  </si>
  <si>
    <t>YOHANES JOEY MAU BUTI</t>
  </si>
  <si>
    <t>Anthony Eprichandino Sogen</t>
  </si>
  <si>
    <t>FRENDY CHARLES TEFBANA</t>
  </si>
  <si>
    <t>FRANSISKUS HERAKLIUS KAKI DOY</t>
  </si>
  <si>
    <t>ELWALDUS SURYA MAHARDIKA MALO</t>
  </si>
  <si>
    <t>ARIF ARIAMAN RIWU KORE</t>
  </si>
  <si>
    <t>PETRUS NOTAN</t>
  </si>
  <si>
    <t xml:space="preserve">E </t>
  </si>
  <si>
    <t>SIMON SENA SOKA</t>
  </si>
  <si>
    <t>Suryanda Mahesa Taka</t>
  </si>
  <si>
    <t>L</t>
  </si>
  <si>
    <t>NO</t>
  </si>
  <si>
    <t>JENIS KELAMIN</t>
  </si>
  <si>
    <t>YOHANES WILLIAM LAOS</t>
  </si>
  <si>
    <t>Vanya Elisabeth Muskanan</t>
  </si>
  <si>
    <t>Gricelda Fabiola Gusmao</t>
  </si>
  <si>
    <t>Antipas Pascalis Gregorius Seran</t>
  </si>
  <si>
    <t>BERTOLOMEUS DISMAS SOAR</t>
  </si>
  <si>
    <t>ZALVADOR P. D. KOU</t>
  </si>
  <si>
    <t>Frederikus Oni Seran</t>
  </si>
  <si>
    <t>Raynaldo F. Renas Mbiru</t>
  </si>
  <si>
    <t>CHRISUALDO JACOBUS PULO ERAP</t>
  </si>
  <si>
    <t>KRISTOFFORUS AMASENE</t>
  </si>
  <si>
    <t>Reinaldo Lopes De Sena</t>
  </si>
  <si>
    <t>OLDY T.E. AMNIFU</t>
  </si>
  <si>
    <t>Hamberd Banry Fallo</t>
  </si>
  <si>
    <t>JIMMY PRABOWO SANDI LILY</t>
  </si>
  <si>
    <t>ERNESTOP LANGO TUKAN</t>
  </si>
  <si>
    <t>Quido Suryadi Ngao</t>
  </si>
  <si>
    <t>CHRISTINE AQUILINA LAKE</t>
  </si>
  <si>
    <t>PASCALIS BEDA ADITYA ERAP</t>
  </si>
  <si>
    <t>YOHANES YANSEN KOPONG WITAK</t>
  </si>
  <si>
    <t>Fransiskus Steven Duli Manuk</t>
  </si>
  <si>
    <t>ECBER RIVTO RICARDO VERISTO ALA</t>
  </si>
  <si>
    <t>JUNINHO ROY RINALDO FALO</t>
  </si>
  <si>
    <t>LUIS FRANSISCO JUNIOR LEKI</t>
  </si>
  <si>
    <t>RAFAEL EVENTUS LEKY</t>
  </si>
  <si>
    <t>Markus Tehe Amannutur</t>
  </si>
  <si>
    <t>P</t>
  </si>
  <si>
    <t>RONIANTO LOLLO</t>
  </si>
  <si>
    <t>Giancarlo Simon Satriani Lamanepa</t>
  </si>
  <si>
    <t>Yoandra Tubulau</t>
  </si>
  <si>
    <t>LUCKY ARFANDY YOHANES</t>
  </si>
  <si>
    <t>Adrianus Nenoharan</t>
  </si>
  <si>
    <t>JEFRI ARIYANTO KOFI</t>
  </si>
  <si>
    <t>JANUARIO DA SILVA FERNANDES</t>
  </si>
  <si>
    <t>Epifania Bachita Lopes Soares</t>
  </si>
  <si>
    <t>Sabino Jose Caet</t>
  </si>
  <si>
    <t>Elutorio Lourence Dos Reis</t>
  </si>
  <si>
    <t>Veronika Maria Sone</t>
  </si>
  <si>
    <t>NATACHYA ELMA PUTRI APLUGI</t>
  </si>
  <si>
    <t>Markus Young Lakamoa</t>
  </si>
  <si>
    <t>MARIA FEBRINTINA LOWA DHUGE</t>
  </si>
  <si>
    <t>Heribertus Kobo Pakae</t>
  </si>
  <si>
    <t>Yakobus Alta Saleh</t>
  </si>
  <si>
    <t>YAIRUS ARYANTO NAU</t>
  </si>
  <si>
    <t>Gildesianus J. M. Naiboas</t>
  </si>
  <si>
    <t>Aprianus Paskalis Mau</t>
  </si>
  <si>
    <t>Konny Hendri Mboeik</t>
  </si>
  <si>
    <t>Hironimus Mikhael Tefa</t>
  </si>
  <si>
    <t>Dominikus Dolu Puka</t>
  </si>
  <si>
    <t>Andi Yohanes Nusin</t>
  </si>
  <si>
    <t>Eugebio Cardoso Quintao</t>
  </si>
  <si>
    <t>Ariyanto Karmakani</t>
  </si>
  <si>
    <t>Laxmi Declaudya Ratu Raja</t>
  </si>
  <si>
    <t>Marianus Rahmatino Dangur</t>
  </si>
  <si>
    <t>Calvintianus Adrianus Fahik</t>
  </si>
  <si>
    <t>Novenrius Kornelius Sera</t>
  </si>
  <si>
    <t>Pedro Vasco Ribeiro</t>
  </si>
  <si>
    <t>Albertus Meze Wula</t>
  </si>
  <si>
    <t>Albert Klau Seran</t>
  </si>
  <si>
    <t>Romana Claudia Kenshi Balla</t>
  </si>
  <si>
    <t>Januarius Doddy Luman</t>
  </si>
  <si>
    <t>Simon Petrus</t>
  </si>
  <si>
    <t>Irenius Nong Tris Watu</t>
  </si>
  <si>
    <t>Gregorio Antonio Alves</t>
  </si>
  <si>
    <t>Yuventus Eli Salu</t>
  </si>
  <si>
    <t>Wemci S.P.H Kaynara</t>
  </si>
  <si>
    <t>Eduardus Wence</t>
  </si>
  <si>
    <t>Anselmo Rodrigues Lopes</t>
  </si>
  <si>
    <t>Octoviano Antonio Francisco</t>
  </si>
  <si>
    <t>Yabeston Ajupri Pitay</t>
  </si>
  <si>
    <t>Yudith Arunika Cempaka Wella</t>
  </si>
  <si>
    <t>Vergilius Gonsales Due</t>
  </si>
  <si>
    <t>Nunu Alves</t>
  </si>
  <si>
    <t>Victor Oktovianus Edon</t>
  </si>
  <si>
    <t>Henri Kristian Klau</t>
  </si>
  <si>
    <t>Nixen Vertsmen Eldio Senak</t>
  </si>
  <si>
    <t>Sonia Agustin Rahmawati Loya</t>
  </si>
  <si>
    <t>Nomensia Carolina Febriyanti Tombor</t>
  </si>
  <si>
    <t>Yulius Fernando Sado</t>
  </si>
  <si>
    <t>Rex Chornelis Mbuilima</t>
  </si>
  <si>
    <t>Klemens Marius BT</t>
  </si>
  <si>
    <t>Lando Emeliano Sales Sonbay</t>
  </si>
  <si>
    <t>Lando Emiliano Sales Sonbay</t>
  </si>
  <si>
    <t>Thomas R. Pati Djaleng</t>
  </si>
  <si>
    <t>Marisa Banunuh</t>
  </si>
  <si>
    <t>Irvandisius Melkior Hasan</t>
  </si>
  <si>
    <t>Edward Fendi Fahik</t>
  </si>
  <si>
    <t>Sanry Melkias Ratu Edo</t>
  </si>
  <si>
    <t>Ronaldo Santana Boro Tupen</t>
  </si>
  <si>
    <t>Elton Petrus Maukolik</t>
  </si>
  <si>
    <t>Blasedus Nahak</t>
  </si>
  <si>
    <t>Guido Senu</t>
  </si>
  <si>
    <t>Rivaldo Jong Nokas</t>
  </si>
  <si>
    <t>Novriana Trivenia Mau</t>
  </si>
  <si>
    <t>Ismael Simon Petrus Taneo</t>
  </si>
  <si>
    <t>Syahidin Boleng Sanga</t>
  </si>
  <si>
    <t>Fandy Thimotius Radja Udju</t>
  </si>
  <si>
    <t>Maria Veliana Mone Djando</t>
  </si>
  <si>
    <t>Maternus Dovanus Wake</t>
  </si>
  <si>
    <t>Maria Veransia Rengi</t>
  </si>
  <si>
    <t>Oktavianus Gili Dhou</t>
  </si>
  <si>
    <t>Ochrin Stenly Erdipsen Hae Djingi</t>
  </si>
  <si>
    <t>Anicetus Robertus Mangu Lewerang</t>
  </si>
  <si>
    <t>CHRISLEEN STEFANYA VIRGINIO HERE</t>
  </si>
  <si>
    <t>Hilarius Robinson Abes</t>
  </si>
  <si>
    <t>Frederikus Halmon</t>
  </si>
  <si>
    <t>Redeptus Fabiola Suri</t>
  </si>
  <si>
    <t>Antonio Joao De Oliveira Tacae</t>
  </si>
  <si>
    <t>Fransiskus Xaverius Igo Ruron</t>
  </si>
  <si>
    <t>Bonar Fontura Setu Sale</t>
  </si>
  <si>
    <t>Ana Freitas Guterres</t>
  </si>
  <si>
    <t>Muhammad Zainudin S.S. Watun</t>
  </si>
  <si>
    <t>Merita De Araujo Nascimento</t>
  </si>
  <si>
    <t>Antonio Umbu Anjar Gusmao Nindir</t>
  </si>
  <si>
    <t>ARIYANTO MOOY</t>
  </si>
  <si>
    <t>MARTINUS KURNIAWAN WILU</t>
  </si>
  <si>
    <t>YOHANES PEHAN KELEN</t>
  </si>
  <si>
    <t>Alfridus Jemianus Nahak</t>
  </si>
  <si>
    <t>RUPERTUS DORECYANO BILLSHILA</t>
  </si>
  <si>
    <t>MIKHAEL RANDY PAREIRA</t>
  </si>
  <si>
    <t>FREDERIKUS JENTIUS LOGO DUE</t>
  </si>
  <si>
    <t>SILVESTER LALISUC</t>
  </si>
  <si>
    <t>AGUSTINUS ALLEUK ASURY</t>
  </si>
  <si>
    <t>STEVANIA SANDARANA ELU</t>
  </si>
  <si>
    <t>FRANSISKUS SALVI RUA</t>
  </si>
  <si>
    <t>JULIANUS EDMUNDUS TAEK</t>
  </si>
  <si>
    <t>JANUARIUS TPOI</t>
  </si>
  <si>
    <t>GRACALINDO DA CONCEICAO</t>
  </si>
  <si>
    <t>Marchiani Rosaria Seran</t>
  </si>
  <si>
    <t>ROBERTUS SETA</t>
  </si>
  <si>
    <t>ANGELUS JEMS MARIO BATISTE SAIRO</t>
  </si>
  <si>
    <t>AMBROGIO IGINIUS KAPITAN</t>
  </si>
  <si>
    <t>CHINTIA RENNY YAPPY</t>
  </si>
  <si>
    <t>NASARIUS DANIEL DAMPUNG</t>
  </si>
  <si>
    <t>YUAN MATHEOS AOETPAH</t>
  </si>
  <si>
    <t>FERMINUS BORO OLA</t>
  </si>
  <si>
    <t>ERNO JEKSEN ALUNG</t>
  </si>
  <si>
    <t>MARSELINUS EFENDI MAU</t>
  </si>
  <si>
    <t>ARISKY YUDIANTARA</t>
  </si>
  <si>
    <t>MARIA YULIANTI MOGI</t>
  </si>
  <si>
    <t>FRANSISKUS SAVERIUS KUBE TUKAN</t>
  </si>
  <si>
    <t>CORNELIA NIRMALA LELLIE</t>
  </si>
  <si>
    <t>YUDHA WAHYU WIRAWAN</t>
  </si>
  <si>
    <t>THEODORUS HUGO CARVALLO</t>
  </si>
  <si>
    <t>YOHANES FREDIK GERA NAMANG</t>
  </si>
  <si>
    <t>JOANICO OCTAVIO ALVES</t>
  </si>
  <si>
    <t>F. X. Hide Rahaqlaka</t>
  </si>
  <si>
    <t>CICILIA MBUIK</t>
  </si>
  <si>
    <t>Diego Dean Logo</t>
  </si>
  <si>
    <t>FERDINANDUS MALO</t>
  </si>
  <si>
    <t>Crisantus B. Sinclaer Ude</t>
  </si>
  <si>
    <t>Alexandro Ronaldo Giovani Leya</t>
  </si>
  <si>
    <t>GERI GUSTI ANDIKA MENGGA</t>
  </si>
  <si>
    <t>JANUARITA TIVANI DOLLU</t>
  </si>
  <si>
    <t>BOY LIUNOKAS</t>
  </si>
  <si>
    <t>ELLYZA NUNES DA COSTA</t>
  </si>
  <si>
    <t>GREGORIUS BARBARIGO TOIS</t>
  </si>
  <si>
    <t>ARISTO SADARMA LUHUR</t>
  </si>
  <si>
    <t>HIRONIMUS REBON</t>
  </si>
  <si>
    <t>ARISTIDI MAYA MONIZ</t>
  </si>
  <si>
    <t>PETRUS SANDROLIUS NALDI</t>
  </si>
  <si>
    <t>BERNADUS PAYONG JUNIOR</t>
  </si>
  <si>
    <t>YAKOBUS SAKA LEWUK</t>
  </si>
  <si>
    <t>PETRUS ERICSON DUA SADA</t>
  </si>
  <si>
    <t>CHARLOS EMANUEL LAWA LEDA</t>
  </si>
  <si>
    <t>ADRIANUS KONO NAIOBE</t>
  </si>
  <si>
    <t>OCTOVIO ANDRY ALMETH</t>
  </si>
  <si>
    <t>MIKSON REFORTMEN MAU</t>
  </si>
  <si>
    <t>HIRONIMUS BAGUL</t>
  </si>
  <si>
    <t>MELYANI KRISTIN DJANDJI</t>
  </si>
  <si>
    <t>AGUSTINUS NAHAK</t>
  </si>
  <si>
    <t>MARIUS T. LAMAPAHA</t>
  </si>
  <si>
    <t>YUDITHA NOFRIDA NATUN</t>
  </si>
  <si>
    <t>ALFONSO WILLIAM RESI REO</t>
  </si>
  <si>
    <t>Julio Francisco Meco</t>
  </si>
  <si>
    <t>MARKUS REINHART GHARU</t>
  </si>
  <si>
    <t>REYNALDO YUSUF NOKAS</t>
  </si>
  <si>
    <t>EZRA ANDERIAS LAKAPU</t>
  </si>
  <si>
    <t>MICHAEL SETYAWAN AGAS</t>
  </si>
  <si>
    <t>APRIANUS S. OBA DEDE</t>
  </si>
  <si>
    <t>YOHANES RIVALDO SIMOES TAMPING</t>
  </si>
  <si>
    <t>VANISIUS BASTEN KEHI</t>
  </si>
  <si>
    <t>FERDINAN KENEDY DAGUNG</t>
  </si>
  <si>
    <t>EMANUEL LAURENSIUS NIRON</t>
  </si>
  <si>
    <t>SIRILUS KEO</t>
  </si>
  <si>
    <t>MARTIN LUKAS NUAK</t>
  </si>
  <si>
    <t>MARIANO OKTAVIANUS ANDRIANTO TOTO</t>
  </si>
  <si>
    <t>RICARDO V. D. GUSMAO</t>
  </si>
  <si>
    <t>HIERONIMUS GARUNG</t>
  </si>
  <si>
    <t>DWI PUTRA ERWIN RUIX MB TASO</t>
  </si>
  <si>
    <t>ROBIANTO RONALDO HALE</t>
  </si>
  <si>
    <t>YANUARIUS K. TUPENG</t>
  </si>
  <si>
    <t>CHRISTIAN U. KERUNG PAMARA</t>
  </si>
  <si>
    <t>JOHN ERICSEN SANANG</t>
  </si>
  <si>
    <t>METODIUS BANA</t>
  </si>
  <si>
    <t>CHARIUS AGUSTINUS NAHAK</t>
  </si>
  <si>
    <t>MARIA GLORIA E. ABI</t>
  </si>
  <si>
    <t>JOAN FRANSISCO ROBERT NENOTEK</t>
  </si>
  <si>
    <t>YULIUS STEFAN MANUNE</t>
  </si>
  <si>
    <t>ELVISON S. RIU</t>
  </si>
  <si>
    <t>DANIAL CHANDRA ADITYA BANAMTUAN</t>
  </si>
  <si>
    <t>JONATHAN SAMUEL VALEN INABUY</t>
  </si>
  <si>
    <t>JULIO DOS SANTOS</t>
  </si>
  <si>
    <t>YASINTUS BEGI PERAS</t>
  </si>
  <si>
    <t>DIONISIUS EGI LALIAN</t>
  </si>
  <si>
    <t>SIMON PETRUS REGI HURYNT</t>
  </si>
  <si>
    <t>WILLYAM YANRYANO ADOE</t>
  </si>
  <si>
    <t>MARIANUS PENU</t>
  </si>
  <si>
    <t>SILVERIUS ALFINO HARTON RUBEN</t>
  </si>
  <si>
    <t>ROBELA MARTINS</t>
  </si>
  <si>
    <t>YUVENTUS D. TASI</t>
  </si>
  <si>
    <t>ANJELINA RETNO AGUSTIN</t>
  </si>
  <si>
    <t>FRANSISKUS STEVEN DULI MANUK</t>
  </si>
  <si>
    <t>VINSENSIUS NAGUR</t>
  </si>
  <si>
    <t>EFRENTINUS FA DEY</t>
  </si>
  <si>
    <t>Gildesianus J.M. Naiboas</t>
  </si>
  <si>
    <t>RONALDUS LAGA KOLOT</t>
  </si>
  <si>
    <t>SIRILUS DOLE</t>
  </si>
  <si>
    <t>NATALIA DESDIANA BELLA</t>
  </si>
  <si>
    <t>DIDAKUS PATI KELEN</t>
  </si>
  <si>
    <t>ANDRE RULENS LENDE TAE</t>
  </si>
  <si>
    <t>SIR WICHLIF MAIL</t>
  </si>
  <si>
    <t>QUIRINUS PEDRICO YAVAN</t>
  </si>
  <si>
    <t>GIUSEPPINA BAKITA NDONA</t>
  </si>
  <si>
    <t>JOSE CAITANUS MAU</t>
  </si>
  <si>
    <t>KARBINIANUS TRIATNOMAJI MEI</t>
  </si>
  <si>
    <t>MUHAMAD RIFAIL</t>
  </si>
  <si>
    <t>AMOS JOACHYM MANEK</t>
  </si>
  <si>
    <t>CHRISTAL FREDERIK ESAMI HANAS ELIMANAFE</t>
  </si>
  <si>
    <t>ARNOLDUS JANSEN CACUNG</t>
  </si>
  <si>
    <t>ILDA GETRESA KOFAN</t>
  </si>
  <si>
    <t>FERDINAN ARIFSANTO L. TOKAN</t>
  </si>
  <si>
    <t>CHRISTOFANYA DARLENCE KEO</t>
  </si>
  <si>
    <t>REMIGIUS MEAK</t>
  </si>
  <si>
    <t>FREDERIKUS ONI SERAN</t>
  </si>
  <si>
    <t>SIMON TOB</t>
  </si>
  <si>
    <t>ADRIANUS GAE BONGE</t>
  </si>
  <si>
    <t>MARIO YOHANES VIANEY MEO</t>
  </si>
  <si>
    <t>STELLA MALELAK</t>
  </si>
  <si>
    <t>DUARTE A. D. SOARES</t>
  </si>
  <si>
    <t>THERESIA CLARESA BUNGA HERIN</t>
  </si>
  <si>
    <t>YOSEPH BOLI BLIKOLOLONG</t>
  </si>
  <si>
    <t>DANIEL RISANTO TNEUP</t>
  </si>
  <si>
    <t>MARCHIANO STEF JEDAUT</t>
  </si>
  <si>
    <t>KENAN RICHARDO MANAFE</t>
  </si>
  <si>
    <t>WILDAYANA ILLA</t>
  </si>
  <si>
    <t>OKTOBERTUS OFANSIUS SEA</t>
  </si>
  <si>
    <t>STEVANRICH KERAF TARAPANDJANG</t>
  </si>
  <si>
    <t>FRANSISKUS XAVERIUS IGO RURON</t>
  </si>
  <si>
    <t>ALBERTUS ALEXANDER DOWO HOKON</t>
  </si>
  <si>
    <t>EUGENIUS RIVALDO DOLO</t>
  </si>
  <si>
    <t>Hardrianus Pasta Rambang</t>
  </si>
  <si>
    <t>SERGIUS NIKOLAUS DALLA UKO</t>
  </si>
  <si>
    <t>PETRUS R. M. JEMPARU</t>
  </si>
  <si>
    <t>FAUSTINO CERQUEIRA.</t>
  </si>
  <si>
    <t>REINALDO LOPES DE SENA</t>
  </si>
  <si>
    <t>LAURENSIUS ANDY ARKANJU</t>
  </si>
  <si>
    <t>FISCHER NEMESIO TUMBAS</t>
  </si>
  <si>
    <t>YOHANES FERNANDO NULLE</t>
  </si>
  <si>
    <t>ARDYANTO NIFU.</t>
  </si>
  <si>
    <t>IMANUEL FAOFETO</t>
  </si>
  <si>
    <t>SURYANDA MAHESA TAKA.</t>
  </si>
  <si>
    <t>ANTONIUS VITUS MICHRA SOLO</t>
  </si>
  <si>
    <t>MARKUS TEHE AMANNUTUR</t>
  </si>
  <si>
    <t>Realeno Nanga Umbu Warata</t>
  </si>
  <si>
    <t>Stefanus Efendi Klau</t>
  </si>
  <si>
    <t>Meki Ariyanto Baitanu</t>
  </si>
  <si>
    <t>Yohanes Jefrianus Jehopan</t>
  </si>
  <si>
    <t>Rikardus Satryadi</t>
  </si>
  <si>
    <t>Gregorius Andriyanto Woho Boli</t>
  </si>
  <si>
    <t>Junioriko Moyandi Ndolu</t>
  </si>
  <si>
    <t>Jems Erikh Bessi</t>
  </si>
  <si>
    <t>Odilia Muti</t>
  </si>
  <si>
    <t>Martinus Kurniawan Wilu</t>
  </si>
  <si>
    <t>Pachomeus Edwin Due Kega</t>
  </si>
  <si>
    <t>Theodorus Leki Nai Doi Diaz</t>
  </si>
  <si>
    <t>Andrean Testian Da Gomeks</t>
  </si>
  <si>
    <t>Angela Maria Ignasia P. M. Tukan</t>
  </si>
  <si>
    <t>Bazalel Cornelis Kay</t>
  </si>
  <si>
    <t>Januarius Boi Lelangona</t>
  </si>
  <si>
    <t>Stenly Mexy Hariadi Yacob</t>
  </si>
  <si>
    <t>Wilibrodus Tefnai</t>
  </si>
  <si>
    <t>Elia Yustisia Rofael</t>
  </si>
  <si>
    <t>Eufronius Nhak</t>
  </si>
  <si>
    <t>Yonit Neslaka</t>
  </si>
  <si>
    <t>Salomo Kamata</t>
  </si>
  <si>
    <t>Arini Aprili Pallo</t>
  </si>
  <si>
    <t>Fransiskus Emanuel Jemali</t>
  </si>
  <si>
    <t>Lorenso Dvg Sakera</t>
  </si>
  <si>
    <t>Melkyanus Dino Rikardus</t>
  </si>
  <si>
    <t>Taruna Alamsyah</t>
  </si>
  <si>
    <t>Oswaldus Suryo Jakarpu</t>
  </si>
  <si>
    <t>Aristo Bao</t>
  </si>
  <si>
    <t>Chatarine Elisa Pedan</t>
  </si>
  <si>
    <t>Maixstefen Sophiyan Ledoh</t>
  </si>
  <si>
    <t>Herbert Ibrahim Dethan</t>
  </si>
  <si>
    <t>Theresia Dos Santos</t>
  </si>
  <si>
    <t>Jourdi Alexandro Seran</t>
  </si>
  <si>
    <t>Aleksander Binsasi</t>
  </si>
  <si>
    <t>Melania Charlydino Paga</t>
  </si>
  <si>
    <t>Andrew W. O. Messakh</t>
  </si>
  <si>
    <t>Evang Edito Klakik</t>
  </si>
  <si>
    <t>Florensius Ola Ile</t>
  </si>
  <si>
    <t>Abraham Babys</t>
  </si>
  <si>
    <t>Marche Seli</t>
  </si>
  <si>
    <t>Ardryominto P. L. W. Ate Lende</t>
  </si>
  <si>
    <t>Zenon Alezandro Batistuta Werner</t>
  </si>
  <si>
    <t>Anselmus Farianus Jensen</t>
  </si>
  <si>
    <t>Sigibertus Riato Manek</t>
  </si>
  <si>
    <t>Frengki Boy Akulas</t>
  </si>
  <si>
    <t>Rani Mersianus Lalang</t>
  </si>
  <si>
    <t>Mikael Mendu Karo Sare</t>
  </si>
  <si>
    <t>Rinaldy Marcelino Tungga</t>
  </si>
  <si>
    <t>Januario Xaverius Bone</t>
  </si>
  <si>
    <t>Julmiro Baltasar Sila</t>
  </si>
  <si>
    <t>Godelfridus Avelino Bere</t>
  </si>
  <si>
    <t>Nuh Henukh Maifa</t>
  </si>
  <si>
    <t>Yohanes Putradius Naibina</t>
  </si>
  <si>
    <t>Tiara Priska Fernandez</t>
  </si>
  <si>
    <t>Gabriel Suryanto Pires Amaral</t>
  </si>
  <si>
    <t>Cindi Halena Wambore Noya</t>
  </si>
  <si>
    <t>Putri Eunike Marjelintotunbonat</t>
  </si>
  <si>
    <t>Silverius Alfino Harton Ruben</t>
  </si>
  <si>
    <t>Andrianus Prasasto</t>
  </si>
  <si>
    <t>Maria Kresensia Tuga</t>
  </si>
  <si>
    <t>Darius Atakari</t>
  </si>
  <si>
    <t>Erentus Latong</t>
  </si>
  <si>
    <t>Osvaldo Ocendaho Nindir Sasela</t>
  </si>
  <si>
    <t>Arnoldus Aditya Aran Tokan</t>
  </si>
  <si>
    <t>Ansila Maria Elisa Bria</t>
  </si>
  <si>
    <t>Heribertus Sandri Paus</t>
  </si>
  <si>
    <t>Silvester Manu</t>
  </si>
  <si>
    <t>Paulus Heriadi Tafoki Syamsudin</t>
  </si>
  <si>
    <t>2..50</t>
  </si>
  <si>
    <t>NILAI MATAKULIAH STUDIO PERANCANGAN ARSITEKTUR</t>
  </si>
  <si>
    <t>PREDIKSI</t>
  </si>
  <si>
    <t>PREDIKAT</t>
  </si>
  <si>
    <t>IPK DAN PERANCANGAN</t>
  </si>
  <si>
    <t xml:space="preserve">NILAI RATA2 </t>
  </si>
  <si>
    <t>NILAI RATA2</t>
  </si>
  <si>
    <t>STUDIO PRANC</t>
  </si>
  <si>
    <t>STUDIOPERANCANGAN</t>
  </si>
  <si>
    <t>2. Menghitung nilai rata2 studio perancangan 1-6</t>
  </si>
  <si>
    <t xml:space="preserve">1. Menghitung nilai rata2 IPK 1-4 </t>
  </si>
  <si>
    <t xml:space="preserve">  =IF (U6&lt;2,"TidakTepat", "Lulus Tepat")</t>
  </si>
  <si>
    <t>Jumlah laki-laki</t>
  </si>
  <si>
    <t>Jumlah Perempuan</t>
  </si>
  <si>
    <t>LULUS TEPAT</t>
  </si>
  <si>
    <t>TIDAK TEPAT</t>
  </si>
  <si>
    <t xml:space="preserve">       = nilai &lt;1,"CUKUP",IF(O6&lt;2 "Memuaskan, &lt;3"Sangat Memuaskan &lt;4 "Dengan Pujian</t>
  </si>
  <si>
    <t xml:space="preserve">        =IF=&lt;1,"D",&lt;2, "C, &lt;3 "B, &lt;4 "A)</t>
  </si>
  <si>
    <t xml:space="preserve">    &lt;1,"D",2 "C, &lt;3"B, &lt;7 "A</t>
  </si>
  <si>
    <t>IPK DAN NILAI SPA</t>
  </si>
  <si>
    <t>NILAI SPA</t>
  </si>
  <si>
    <t>Cukup</t>
  </si>
  <si>
    <t>Entropy</t>
  </si>
  <si>
    <t>Gain</t>
  </si>
  <si>
    <t>Tidak (N)</t>
  </si>
  <si>
    <t>1.1</t>
  </si>
  <si>
    <t>Atribut</t>
  </si>
  <si>
    <t>Jumlah(S)</t>
  </si>
  <si>
    <t>Keterangan</t>
  </si>
  <si>
    <t>Tidak(N)</t>
  </si>
  <si>
    <t>Node</t>
  </si>
  <si>
    <t>Nilai Atribut</t>
  </si>
  <si>
    <t>Lulus(Y)</t>
  </si>
  <si>
    <t>Jenis Kelamin</t>
  </si>
  <si>
    <t>Nilai SPA</t>
  </si>
  <si>
    <t>4=L</t>
  </si>
  <si>
    <t>5=L</t>
  </si>
  <si>
    <t>8=L</t>
  </si>
  <si>
    <t>6=L</t>
  </si>
  <si>
    <t>7=L</t>
  </si>
  <si>
    <t>9=L</t>
  </si>
  <si>
    <t>11=L</t>
  </si>
  <si>
    <t>12=L</t>
  </si>
  <si>
    <t>13=L</t>
  </si>
  <si>
    <t>14=L</t>
  </si>
  <si>
    <t>15=L</t>
  </si>
  <si>
    <t>16=L</t>
  </si>
  <si>
    <t>18=L</t>
  </si>
  <si>
    <t>17=L</t>
  </si>
  <si>
    <t>19=L</t>
  </si>
  <si>
    <t>20=L</t>
  </si>
  <si>
    <t>30=L</t>
  </si>
  <si>
    <t>22=L</t>
  </si>
  <si>
    <t>23=L</t>
  </si>
  <si>
    <t>24=L</t>
  </si>
  <si>
    <t>25=L</t>
  </si>
  <si>
    <t>26=L</t>
  </si>
  <si>
    <t>27=L</t>
  </si>
  <si>
    <t>28=L</t>
  </si>
  <si>
    <t>29=L</t>
  </si>
  <si>
    <t>31=T</t>
  </si>
  <si>
    <t>39=L</t>
  </si>
  <si>
    <t>40=T</t>
  </si>
  <si>
    <t>41=L</t>
  </si>
  <si>
    <t>42=T</t>
  </si>
  <si>
    <t>43=L</t>
  </si>
  <si>
    <t>44=L</t>
  </si>
  <si>
    <t>45=L</t>
  </si>
  <si>
    <t>53=L</t>
  </si>
  <si>
    <t>51=T</t>
  </si>
  <si>
    <t>54=T</t>
  </si>
  <si>
    <t>56=T</t>
  </si>
  <si>
    <t>57=L</t>
  </si>
  <si>
    <t>46=L</t>
  </si>
  <si>
    <t>49=T</t>
  </si>
  <si>
    <t>50=L</t>
  </si>
  <si>
    <t>52=T</t>
  </si>
  <si>
    <t>55=L</t>
  </si>
  <si>
    <t>P_T=14</t>
  </si>
  <si>
    <t>P_L=43</t>
  </si>
  <si>
    <t xml:space="preserve">  </t>
  </si>
  <si>
    <t>c</t>
  </si>
  <si>
    <t>sm</t>
  </si>
  <si>
    <t>Training Nilai C</t>
  </si>
  <si>
    <t xml:space="preserve">Node </t>
  </si>
  <si>
    <t>Entopy</t>
  </si>
  <si>
    <t>N0</t>
  </si>
  <si>
    <t>Prediksi</t>
  </si>
  <si>
    <t>Lulus Tepat</t>
  </si>
  <si>
    <t>Tidak Tepat</t>
  </si>
  <si>
    <t>Dengat Pujian</t>
  </si>
  <si>
    <t>Nilai SPA_B</t>
  </si>
  <si>
    <t>Jenis</t>
  </si>
  <si>
    <t>Nialai Atribut</t>
  </si>
  <si>
    <t>Jumlah (S)</t>
  </si>
  <si>
    <t>Lulus (Y)</t>
  </si>
  <si>
    <t>2. Rumus Hitung Gain = (Entopytotal)-((jumlahlaki2/jumlahsemuadata)*Entropy laki2)-((jumlahperempuan/jumlah semua data)*entropy perempuan) dan seterusnya sampai semua atribut selesai dihitung.</t>
  </si>
  <si>
    <t>1. Rumus Hitung Entropy =((-Jumlahlulus/Jumlah Semua Data)*imlog2(jumlah lulus/jumlahsemua data)+(-jumlah tidak/jumlah data)*imlog2(jumlahtidak/jumlah semuadata))</t>
  </si>
  <si>
    <t>Node 0 nilai terbesar digain adalah Nilai SPA_B dan C sedangkan A dan D tidak bisa lanjut hitung karena nilai entropynya 0</t>
  </si>
  <si>
    <t>Menghitung Entropy dan Gain nilai SPA_B</t>
  </si>
  <si>
    <t>Menghitung nilai entropy dan gain atribut Nilai SPA_C</t>
  </si>
  <si>
    <t>Atribut Tertinggi Gain (Niali SPA_B)</t>
  </si>
  <si>
    <t>Atribut Tertinggi Kedua Gain ©</t>
  </si>
  <si>
    <t>Atribut tertinggi entropy dan gain nilai SPA_B adalh Memuaskan</t>
  </si>
  <si>
    <t>Algoritma C4.5</t>
  </si>
  <si>
    <t xml:space="preserve">Nilai tertinggi di gain ada di IPK_Memuaskan </t>
  </si>
  <si>
    <t>Nilai tertinggi ada di jenis kelamin tapi entropinya 0 maka perhitungannya tidak dilanjutkan</t>
  </si>
  <si>
    <t>Nilai gain tertinggi (Nilai SPA_C</t>
  </si>
  <si>
    <t>Nialai SPA</t>
  </si>
  <si>
    <t>SPA</t>
  </si>
  <si>
    <t>3.Menghitung predikat IPK</t>
  </si>
  <si>
    <t>4.Menghitung predikat nilai studio perancangan</t>
  </si>
  <si>
    <t>5.Menghitung Gabung  IPK dan nilaiperancangan</t>
  </si>
  <si>
    <t>6.Menghitung nilai huruf</t>
  </si>
  <si>
    <t xml:space="preserve">7.Menghitung Prediksi </t>
  </si>
  <si>
    <t>Nilai gain terbesar ada di kriteria Nilai SPA bagiaN B dan C kalau nilai A dan D tidak dilanjutkan perhitungan karena nilai entropynya = 0</t>
  </si>
  <si>
    <t>Ketika Nilai entropynya bernilai 0 maka perhitunganya ke note berikut tidak dilanjutkan</t>
  </si>
  <si>
    <t>Data Training Mahasiswa Arsitektur UNWIRA</t>
  </si>
  <si>
    <t>1.11</t>
  </si>
  <si>
    <t>Tepat(Y)</t>
  </si>
  <si>
    <t>Menghitung nilai entropy dan gain Nilai SPA_B_IPK_Memuaskan</t>
  </si>
  <si>
    <t>Sangat Me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</si>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</sst>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3" borderId="0" xfId="0" applyFill="1"/>
    <xf numFmtId="0" fontId="5" fillId="4" borderId="0" xfId="0" applyFont="1" applyFill="1"/>
    <xf numFmtId="0" fontId="5" fillId="0" borderId="0" xfId="0" applyFont="1"/>
    <xf numFmtId="0" fontId="5" fillId="3" borderId="0" xfId="0" applyFont="1" applyFill="1"/>
    <xf numFmtId="0" fontId="6" fillId="3" borderId="0" xfId="0" applyFont="1" applyFill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5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5" borderId="1" xfId="0" applyFill="1" applyBorder="1" applyAlignment="1">
      <alignment horizontal="center"/>
    </xf>
    <xf numFmtId="0" fontId="8" fillId="2" borderId="1" xfId="0" applyFont="1" applyFill="1" applyBorder="1"/>
    <xf numFmtId="0" fontId="9" fillId="3" borderId="0" xfId="0" applyFont="1" applyFill="1"/>
    <xf numFmtId="0" fontId="0" fillId="4" borderId="0" xfId="0" applyFill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22412</xdr:colOff>
      <xdr:row>23</xdr:row>
      <xdr:rowOff>67235</xdr:rowOff>
    </xdr:from>
    <xdr:to>
      <xdr:col>30</xdr:col>
      <xdr:colOff>582706</xdr:colOff>
      <xdr:row>23</xdr:row>
      <xdr:rowOff>74705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31891941" y="4519706"/>
          <a:ext cx="560294" cy="747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52295</xdr:colOff>
      <xdr:row>26</xdr:row>
      <xdr:rowOff>112059</xdr:rowOff>
    </xdr:from>
    <xdr:to>
      <xdr:col>30</xdr:col>
      <xdr:colOff>597647</xdr:colOff>
      <xdr:row>26</xdr:row>
      <xdr:rowOff>119529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31921824" y="5251824"/>
          <a:ext cx="545352" cy="747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29883</xdr:colOff>
      <xdr:row>43</xdr:row>
      <xdr:rowOff>89647</xdr:rowOff>
    </xdr:from>
    <xdr:to>
      <xdr:col>30</xdr:col>
      <xdr:colOff>567765</xdr:colOff>
      <xdr:row>43</xdr:row>
      <xdr:rowOff>97118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31286824" y="9069294"/>
          <a:ext cx="537882" cy="7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29883</xdr:colOff>
      <xdr:row>59</xdr:row>
      <xdr:rowOff>127000</xdr:rowOff>
    </xdr:from>
    <xdr:to>
      <xdr:col>31</xdr:col>
      <xdr:colOff>0</xdr:colOff>
      <xdr:row>59</xdr:row>
      <xdr:rowOff>134471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31286824" y="12117294"/>
          <a:ext cx="582705" cy="7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10</xdr:row>
      <xdr:rowOff>114300</xdr:rowOff>
    </xdr:from>
    <xdr:to>
      <xdr:col>9</xdr:col>
      <xdr:colOff>552450</xdr:colOff>
      <xdr:row>10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153150" y="2019300"/>
          <a:ext cx="52387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22412</xdr:colOff>
      <xdr:row>4</xdr:row>
      <xdr:rowOff>67235</xdr:rowOff>
    </xdr:from>
    <xdr:to>
      <xdr:col>9</xdr:col>
      <xdr:colOff>582706</xdr:colOff>
      <xdr:row>4</xdr:row>
      <xdr:rowOff>74705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30464312" y="4496360"/>
          <a:ext cx="560294" cy="747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4"/>
  <sheetViews>
    <sheetView tabSelected="1" topLeftCell="S38" zoomScale="70" zoomScaleNormal="70" workbookViewId="0">
      <selection activeCell="AC73" sqref="AC73"/>
    </sheetView>
  </sheetViews>
  <sheetFormatPr defaultRowHeight="15" x14ac:dyDescent="0.25"/>
  <cols>
    <col min="1" max="2" width="7.42578125" customWidth="1"/>
    <col min="3" max="3" width="17.5703125" customWidth="1"/>
    <col min="4" max="4" width="31.140625" customWidth="1"/>
    <col min="5" max="5" width="16.7109375" customWidth="1"/>
    <col min="6" max="6" width="11.42578125" customWidth="1"/>
    <col min="7" max="7" width="11.7109375" customWidth="1"/>
    <col min="8" max="8" width="8.85546875" customWidth="1"/>
    <col min="9" max="9" width="12.42578125" customWidth="1"/>
    <col min="10" max="10" width="12.5703125" customWidth="1"/>
    <col min="11" max="11" width="16.5703125" customWidth="1"/>
    <col min="12" max="13" width="13.140625" customWidth="1"/>
    <col min="14" max="15" width="15.85546875" customWidth="1"/>
    <col min="16" max="16" width="16.28515625" customWidth="1"/>
    <col min="17" max="17" width="20.7109375" customWidth="1"/>
    <col min="18" max="18" width="26.28515625" customWidth="1"/>
    <col min="19" max="19" width="22.28515625" customWidth="1"/>
    <col min="20" max="20" width="21.5703125" customWidth="1"/>
    <col min="21" max="21" width="18" customWidth="1"/>
    <col min="22" max="22" width="19.5703125" customWidth="1"/>
    <col min="23" max="23" width="12.140625" customWidth="1"/>
    <col min="24" max="24" width="19.140625" customWidth="1"/>
    <col min="25" max="25" width="22.140625" customWidth="1"/>
    <col min="26" max="26" width="15.85546875" customWidth="1"/>
    <col min="27" max="27" width="15.140625" customWidth="1"/>
    <col min="28" max="28" width="10.7109375" customWidth="1"/>
    <col min="29" max="29" width="16.85546875" customWidth="1"/>
    <col min="30" max="30" width="17.28515625" customWidth="1"/>
    <col min="38" max="38" width="13.5703125" customWidth="1"/>
  </cols>
  <sheetData>
    <row r="1" spans="3:6" x14ac:dyDescent="0.25">
      <c r="C1" s="5"/>
      <c r="D1" s="5"/>
      <c r="E1" s="5"/>
      <c r="F1" s="5"/>
    </row>
    <row r="2" spans="3:6" x14ac:dyDescent="0.25">
      <c r="C2" s="5"/>
      <c r="D2" s="5"/>
      <c r="E2" s="5"/>
      <c r="F2" s="5"/>
    </row>
    <row r="3" spans="3:6" x14ac:dyDescent="0.25">
      <c r="C3" s="5"/>
      <c r="D3" s="5"/>
      <c r="E3" s="5"/>
      <c r="F3" s="5"/>
    </row>
    <row r="19" spans="1:55" x14ac:dyDescent="0.25">
      <c r="B19" t="s">
        <v>500</v>
      </c>
    </row>
    <row r="23" spans="1:55" ht="18.75" x14ac:dyDescent="0.3">
      <c r="B23" s="53" t="s">
        <v>62</v>
      </c>
      <c r="C23" s="53" t="s">
        <v>4</v>
      </c>
      <c r="D23" s="53" t="s">
        <v>14</v>
      </c>
      <c r="E23" s="53" t="s">
        <v>63</v>
      </c>
      <c r="F23" s="55" t="s">
        <v>1</v>
      </c>
      <c r="G23" s="55"/>
      <c r="H23" s="55"/>
      <c r="I23" s="55"/>
      <c r="J23" s="50" t="s">
        <v>397</v>
      </c>
      <c r="K23" s="51"/>
      <c r="L23" s="51"/>
      <c r="M23" s="51"/>
      <c r="N23" s="51"/>
      <c r="O23" s="52"/>
      <c r="P23" s="32" t="s">
        <v>402</v>
      </c>
      <c r="Q23" s="32" t="s">
        <v>402</v>
      </c>
      <c r="R23" s="33" t="s">
        <v>399</v>
      </c>
      <c r="S23" s="33" t="s">
        <v>399</v>
      </c>
      <c r="T23" s="33" t="s">
        <v>401</v>
      </c>
      <c r="U23" s="53" t="s">
        <v>398</v>
      </c>
      <c r="W23" s="29" t="s">
        <v>480</v>
      </c>
      <c r="X23" s="29" t="s">
        <v>422</v>
      </c>
      <c r="Y23" s="29" t="s">
        <v>427</v>
      </c>
      <c r="Z23" s="29" t="s">
        <v>423</v>
      </c>
      <c r="AA23" s="29" t="s">
        <v>428</v>
      </c>
      <c r="AB23" s="29" t="s">
        <v>425</v>
      </c>
      <c r="AC23" s="29" t="s">
        <v>481</v>
      </c>
      <c r="AD23" s="29" t="s">
        <v>419</v>
      </c>
      <c r="AF23" s="19" t="s">
        <v>493</v>
      </c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31"/>
      <c r="AZ23" s="31"/>
      <c r="BA23" s="31"/>
      <c r="BB23" s="31"/>
      <c r="BC23" s="31"/>
    </row>
    <row r="24" spans="1:55" ht="18.75" x14ac:dyDescent="0.3">
      <c r="B24" s="54"/>
      <c r="C24" s="54"/>
      <c r="D24" s="54"/>
      <c r="E24" s="54"/>
      <c r="F24" s="34">
        <v>1</v>
      </c>
      <c r="G24" s="34">
        <v>2</v>
      </c>
      <c r="H24" s="34">
        <v>3</v>
      </c>
      <c r="I24" s="34">
        <v>4</v>
      </c>
      <c r="J24" s="34">
        <v>1</v>
      </c>
      <c r="K24" s="34">
        <v>2</v>
      </c>
      <c r="L24" s="34">
        <v>3</v>
      </c>
      <c r="M24" s="34">
        <v>4</v>
      </c>
      <c r="N24" s="34">
        <v>5</v>
      </c>
      <c r="O24" s="34">
        <v>6</v>
      </c>
      <c r="P24" s="32" t="s">
        <v>1</v>
      </c>
      <c r="Q24" s="32" t="s">
        <v>403</v>
      </c>
      <c r="R24" s="33" t="s">
        <v>1</v>
      </c>
      <c r="S24" s="33" t="s">
        <v>404</v>
      </c>
      <c r="T24" s="33" t="s">
        <v>400</v>
      </c>
      <c r="U24" s="54"/>
      <c r="W24" s="1">
        <v>0</v>
      </c>
      <c r="X24" s="1" t="s">
        <v>2</v>
      </c>
      <c r="Y24" s="1"/>
      <c r="Z24" s="1">
        <v>20</v>
      </c>
      <c r="AA24" s="1">
        <v>12</v>
      </c>
      <c r="AB24" s="1">
        <v>8</v>
      </c>
      <c r="AC24" s="1">
        <f>((-AA24/Z24)*IMLOG2(AA24/Z24)+(-AB24/Z24)*IMLOG2(AB24/Z24))</f>
        <v>0.97095059445466747</v>
      </c>
      <c r="AD24" s="1"/>
      <c r="AF24" s="19" t="s">
        <v>492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31"/>
      <c r="AZ24" s="31"/>
      <c r="BA24" s="31"/>
      <c r="BB24" s="31"/>
      <c r="BC24" s="31"/>
    </row>
    <row r="25" spans="1:55" ht="18.75" x14ac:dyDescent="0.3">
      <c r="B25" s="23">
        <v>1</v>
      </c>
      <c r="C25" s="23">
        <v>22117055</v>
      </c>
      <c r="D25" s="23" t="s">
        <v>128</v>
      </c>
      <c r="E25" s="23" t="s">
        <v>61</v>
      </c>
      <c r="F25" s="2">
        <v>2.35</v>
      </c>
      <c r="G25" s="2">
        <v>1.65</v>
      </c>
      <c r="H25" s="2">
        <v>1.87</v>
      </c>
      <c r="I25" s="2">
        <v>2.0499999999999998</v>
      </c>
      <c r="J25" s="12">
        <v>3.5</v>
      </c>
      <c r="K25" s="12">
        <v>3</v>
      </c>
      <c r="L25" s="12">
        <v>2</v>
      </c>
      <c r="M25" s="12">
        <v>2</v>
      </c>
      <c r="N25" s="12">
        <v>2</v>
      </c>
      <c r="O25" s="12">
        <v>2.5</v>
      </c>
      <c r="P25" s="2">
        <f t="shared" ref="P25" si="0">AVERAGE(F25:I25)</f>
        <v>1.98</v>
      </c>
      <c r="Q25" s="2">
        <f t="shared" ref="Q25" si="1">AVERAGE(J25:O25)</f>
        <v>2.5</v>
      </c>
      <c r="R25" s="2" t="str">
        <f>IF(P25&lt;1,"CUKUP",IF(P25&lt;2,"MEMUASKAN",IF(P25&lt;3,R26 S29,IF(P25&lt;4,"DENGAN PUJIAN"))))</f>
        <v>MEMUASKAN</v>
      </c>
      <c r="S25" s="2" t="str">
        <f t="shared" ref="S25:S44" si="2">IF(Q25&lt;1,"D",IF(Q25&lt;2,"C",IF(Q25&lt;3,"B",IF(Q25&lt;4,"A"))))</f>
        <v>B</v>
      </c>
      <c r="T25" s="2">
        <f t="shared" ref="T25:T44" si="3">AVERAGE(F25:O25)</f>
        <v>2.2920000000000003</v>
      </c>
      <c r="U25" s="2" t="str">
        <f t="shared" ref="U25" si="4">IF(T25&lt;2,"TIDAK TEPAT","LULUS TEPAT")</f>
        <v>LULUS TEPAT</v>
      </c>
      <c r="W25" s="1"/>
      <c r="X25" s="1"/>
      <c r="Y25" s="1"/>
      <c r="Z25" s="1"/>
      <c r="AA25" s="1"/>
      <c r="AB25" s="1"/>
      <c r="AC25" s="1"/>
      <c r="AD25" s="1">
        <f>(AC24)-((Z26/Z24)*AC26)-((Z27/Z24)*AC27)</f>
        <v>2.9661777725505434E-2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31"/>
      <c r="AZ25" s="31"/>
      <c r="BA25" s="31"/>
      <c r="BB25" s="31"/>
      <c r="BC25" s="31"/>
    </row>
    <row r="26" spans="1:55" ht="32.25" x14ac:dyDescent="0.3">
      <c r="A26" s="3"/>
      <c r="B26" s="24">
        <v>2</v>
      </c>
      <c r="C26" s="23">
        <v>22117114</v>
      </c>
      <c r="D26" s="23" t="s">
        <v>165</v>
      </c>
      <c r="E26" s="23" t="s">
        <v>61</v>
      </c>
      <c r="F26" s="2">
        <v>2.0499999999999998</v>
      </c>
      <c r="G26" s="2">
        <v>1.75</v>
      </c>
      <c r="H26" s="2">
        <v>1.94</v>
      </c>
      <c r="I26" s="2">
        <v>2.12</v>
      </c>
      <c r="J26" s="12">
        <v>2.5</v>
      </c>
      <c r="K26" s="12">
        <v>2</v>
      </c>
      <c r="L26" s="12">
        <v>2.5</v>
      </c>
      <c r="M26" s="12">
        <v>2</v>
      </c>
      <c r="N26" s="12">
        <v>2.5</v>
      </c>
      <c r="O26" s="12">
        <v>3</v>
      </c>
      <c r="P26" s="2">
        <f t="shared" ref="P26:P44" si="5">AVERAGE(F26:I26)</f>
        <v>1.9650000000000001</v>
      </c>
      <c r="Q26" s="2">
        <f t="shared" ref="Q26:Q40" si="6">AVERAGE(J26:O26)</f>
        <v>2.4166666666666665</v>
      </c>
      <c r="R26" s="2" t="str">
        <f t="shared" ref="R26:R44" si="7">IF(P26&lt;1,"CUKUP",IF(P26&lt;2,"MEMUASKAN",IF(P26&lt;3,"SANGAT MEMUASKAN",IF(P26&lt;4,"DENGAN PUJIAN"))))</f>
        <v>MEMUASKAN</v>
      </c>
      <c r="S26" s="2" t="str">
        <f t="shared" si="2"/>
        <v>B</v>
      </c>
      <c r="T26" s="2">
        <f t="shared" si="3"/>
        <v>2.2359999999999998</v>
      </c>
      <c r="U26" s="2" t="str">
        <f t="shared" ref="U26:U44" si="8">IF(T26&lt;2,"TIDAK TEPAT","LULUS TEPAT")</f>
        <v>LULUS TEPAT</v>
      </c>
      <c r="W26" s="1"/>
      <c r="X26" s="1" t="s">
        <v>429</v>
      </c>
      <c r="Y26" s="1" t="s">
        <v>61</v>
      </c>
      <c r="Z26" s="1">
        <v>13</v>
      </c>
      <c r="AA26" s="1">
        <v>6</v>
      </c>
      <c r="AB26" s="1">
        <v>7</v>
      </c>
      <c r="AC26" s="1">
        <f>((-AA26/Z24)*IMLOG2(AA26/Z24)+(-AB26/Z24)*IMLOG2(AB26/Z24))</f>
        <v>1.0511902887402789</v>
      </c>
      <c r="AD26" s="1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5" ht="18.75" x14ac:dyDescent="0.3">
      <c r="B27" s="23">
        <v>3</v>
      </c>
      <c r="C27" s="23">
        <v>22119001</v>
      </c>
      <c r="D27" s="23" t="s">
        <v>242</v>
      </c>
      <c r="E27" s="23" t="s">
        <v>61</v>
      </c>
      <c r="F27" s="2">
        <v>3.45</v>
      </c>
      <c r="G27" s="2">
        <v>3.46</v>
      </c>
      <c r="H27" s="2">
        <v>3.43</v>
      </c>
      <c r="I27" s="2">
        <v>3.24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f t="shared" si="5"/>
        <v>3.395</v>
      </c>
      <c r="Q27" s="2">
        <f t="shared" si="6"/>
        <v>0</v>
      </c>
      <c r="R27" s="2" t="str">
        <f t="shared" si="7"/>
        <v>DENGAN PUJIAN</v>
      </c>
      <c r="S27" s="2" t="str">
        <f t="shared" si="2"/>
        <v>D</v>
      </c>
      <c r="T27" s="2">
        <f t="shared" si="3"/>
        <v>1.3580000000000001</v>
      </c>
      <c r="U27" s="2" t="str">
        <f t="shared" si="8"/>
        <v>TIDAK TEPAT</v>
      </c>
      <c r="W27" s="1"/>
      <c r="X27" s="1"/>
      <c r="Y27" s="1" t="s">
        <v>89</v>
      </c>
      <c r="Z27" s="1">
        <v>7</v>
      </c>
      <c r="AA27" s="1">
        <v>6</v>
      </c>
      <c r="AB27" s="1">
        <v>1</v>
      </c>
      <c r="AC27" s="1">
        <f>((-AA27/Z24)*IMLOG2(AA27/Z24)+(-AB27/Z24)*IMLOG2(AB27/Z24))</f>
        <v>0.73718608299423094</v>
      </c>
      <c r="AD27" s="1"/>
      <c r="AF27" s="21" t="s">
        <v>494</v>
      </c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0"/>
      <c r="AV27" s="20"/>
      <c r="AW27" s="20"/>
      <c r="AX27" s="20"/>
    </row>
    <row r="28" spans="1:55" ht="18.75" x14ac:dyDescent="0.3">
      <c r="B28" s="24">
        <v>4</v>
      </c>
      <c r="C28" s="23">
        <v>22117111</v>
      </c>
      <c r="D28" s="23" t="s">
        <v>163</v>
      </c>
      <c r="E28" s="23" t="s">
        <v>61</v>
      </c>
      <c r="F28" s="2">
        <v>2.84</v>
      </c>
      <c r="G28" s="2">
        <v>1.49</v>
      </c>
      <c r="H28" s="2">
        <v>1.6</v>
      </c>
      <c r="I28" s="2">
        <v>2.04</v>
      </c>
      <c r="J28" s="12">
        <v>3.75</v>
      </c>
      <c r="K28" s="12">
        <v>2.5</v>
      </c>
      <c r="L28" s="12">
        <v>3.75</v>
      </c>
      <c r="M28" s="12">
        <v>3</v>
      </c>
      <c r="N28" s="12">
        <v>3.5</v>
      </c>
      <c r="O28" s="12">
        <v>3</v>
      </c>
      <c r="P28" s="2">
        <f t="shared" si="5"/>
        <v>1.9924999999999999</v>
      </c>
      <c r="Q28" s="2">
        <f t="shared" si="6"/>
        <v>3.25</v>
      </c>
      <c r="R28" s="2" t="str">
        <f t="shared" si="7"/>
        <v>MEMUASKAN</v>
      </c>
      <c r="S28" s="2" t="str">
        <f t="shared" si="2"/>
        <v>A</v>
      </c>
      <c r="T28" s="2">
        <f t="shared" si="3"/>
        <v>2.7469999999999999</v>
      </c>
      <c r="U28" s="2" t="str">
        <f t="shared" si="8"/>
        <v>LULUS TEPAT</v>
      </c>
      <c r="W28" s="1"/>
      <c r="X28" s="1"/>
      <c r="Y28" s="1"/>
      <c r="Z28" s="1"/>
      <c r="AA28" s="1"/>
      <c r="AB28" s="1"/>
      <c r="AC28" s="1"/>
      <c r="AD28" s="1">
        <f>(AC24)-((Z29/Z24)*AC29)-((Z30/Z24)*AC30)-((Z31/Z24)*AC31)-((Z32/Z24)*AC32)</f>
        <v>0.24070240070873314</v>
      </c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5" ht="18.75" x14ac:dyDescent="0.3">
      <c r="B29" s="23">
        <v>5</v>
      </c>
      <c r="C29" s="23">
        <v>22117104</v>
      </c>
      <c r="D29" s="23" t="s">
        <v>161</v>
      </c>
      <c r="E29" s="23" t="s">
        <v>61</v>
      </c>
      <c r="F29" s="2">
        <v>2.14</v>
      </c>
      <c r="G29" s="2">
        <v>1.7</v>
      </c>
      <c r="H29" s="2">
        <v>1.86</v>
      </c>
      <c r="I29" s="2">
        <v>1.8</v>
      </c>
      <c r="J29" s="12">
        <v>1</v>
      </c>
      <c r="K29" s="12">
        <v>1</v>
      </c>
      <c r="L29" s="12">
        <v>2</v>
      </c>
      <c r="M29" s="12">
        <v>0</v>
      </c>
      <c r="N29" s="12">
        <v>0</v>
      </c>
      <c r="O29" s="2">
        <v>0</v>
      </c>
      <c r="P29" s="2">
        <f t="shared" si="5"/>
        <v>1.875</v>
      </c>
      <c r="Q29" s="2">
        <f t="shared" si="6"/>
        <v>0.66666666666666663</v>
      </c>
      <c r="R29" s="2" t="str">
        <f t="shared" si="7"/>
        <v>MEMUASKAN</v>
      </c>
      <c r="S29" s="2" t="str">
        <f t="shared" si="2"/>
        <v>D</v>
      </c>
      <c r="T29" s="2">
        <f t="shared" si="3"/>
        <v>1.1499999999999999</v>
      </c>
      <c r="U29" s="2" t="str">
        <f t="shared" si="8"/>
        <v>TIDAK TEPAT</v>
      </c>
      <c r="W29" s="1"/>
      <c r="X29" s="1" t="s">
        <v>1</v>
      </c>
      <c r="Y29" s="1" t="s">
        <v>11</v>
      </c>
      <c r="Z29" s="1">
        <v>4</v>
      </c>
      <c r="AA29" s="1">
        <v>3</v>
      </c>
      <c r="AB29" s="1">
        <v>1</v>
      </c>
      <c r="AC29" s="1">
        <f>((-AA29/Z24)*IMLOG2(AA29/Z24)+(-AB29/Z24)*IMLOG2(AB29/Z24))</f>
        <v>0.62664124386929954</v>
      </c>
      <c r="AD29" s="1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5" ht="15.75" x14ac:dyDescent="0.25">
      <c r="B30" s="24">
        <v>6</v>
      </c>
      <c r="C30" s="23">
        <v>22120047</v>
      </c>
      <c r="D30" s="23" t="s">
        <v>373</v>
      </c>
      <c r="E30" s="23" t="s">
        <v>61</v>
      </c>
      <c r="F30" s="13">
        <v>0.64</v>
      </c>
      <c r="G30" s="13">
        <v>0.75</v>
      </c>
      <c r="H30" s="13">
        <v>0.85</v>
      </c>
      <c r="I30" s="13">
        <v>0.9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f t="shared" si="5"/>
        <v>0.78500000000000003</v>
      </c>
      <c r="Q30" s="2">
        <f t="shared" si="6"/>
        <v>0</v>
      </c>
      <c r="R30" s="2" t="str">
        <f t="shared" si="7"/>
        <v>CUKUP</v>
      </c>
      <c r="S30" s="2" t="str">
        <f t="shared" si="2"/>
        <v>D</v>
      </c>
      <c r="T30" s="2">
        <f t="shared" si="3"/>
        <v>0.314</v>
      </c>
      <c r="U30" s="2" t="str">
        <f t="shared" si="8"/>
        <v>TIDAK TEPAT</v>
      </c>
      <c r="W30" s="1"/>
      <c r="X30" s="1"/>
      <c r="Y30" s="1" t="s">
        <v>9</v>
      </c>
      <c r="Z30" s="1">
        <v>9</v>
      </c>
      <c r="AA30" s="1">
        <v>6</v>
      </c>
      <c r="AB30" s="1">
        <v>3</v>
      </c>
      <c r="AC30" s="1">
        <f>((-AA30/Z24)*IMLOG2(AA30/Z24)+(-AB30/Z24)*IMLOG2(AB30/Z24))</f>
        <v>0.93163451737479441</v>
      </c>
      <c r="AD30" s="1"/>
    </row>
    <row r="31" spans="1:55" ht="15.75" x14ac:dyDescent="0.25">
      <c r="B31" s="23">
        <v>7</v>
      </c>
      <c r="C31" s="23">
        <v>22120055</v>
      </c>
      <c r="D31" s="23" t="s">
        <v>380</v>
      </c>
      <c r="E31" s="23" t="s">
        <v>61</v>
      </c>
      <c r="F31" s="13">
        <v>0.32</v>
      </c>
      <c r="G31" s="13">
        <v>0.32</v>
      </c>
      <c r="H31" s="13">
        <v>0.21</v>
      </c>
      <c r="I31" s="13">
        <v>0.35</v>
      </c>
      <c r="J31" s="2">
        <v>0</v>
      </c>
      <c r="K31" s="12">
        <v>0</v>
      </c>
      <c r="L31" s="2">
        <v>0</v>
      </c>
      <c r="M31" s="2">
        <v>0</v>
      </c>
      <c r="N31" s="2">
        <v>0</v>
      </c>
      <c r="O31" s="2">
        <v>0</v>
      </c>
      <c r="P31" s="2">
        <f t="shared" si="5"/>
        <v>0.3</v>
      </c>
      <c r="Q31" s="2">
        <f t="shared" si="6"/>
        <v>0</v>
      </c>
      <c r="R31" s="2" t="str">
        <f t="shared" si="7"/>
        <v>CUKUP</v>
      </c>
      <c r="S31" s="2" t="str">
        <f t="shared" si="2"/>
        <v>D</v>
      </c>
      <c r="T31" s="2">
        <f t="shared" si="3"/>
        <v>0.12</v>
      </c>
      <c r="U31" s="2" t="str">
        <f t="shared" si="8"/>
        <v>TIDAK TEPAT</v>
      </c>
      <c r="W31" s="1"/>
      <c r="X31" s="1"/>
      <c r="Y31" s="1" t="s">
        <v>5</v>
      </c>
      <c r="Z31" s="1">
        <v>5</v>
      </c>
      <c r="AA31" s="1">
        <v>3</v>
      </c>
      <c r="AB31" s="1">
        <v>2</v>
      </c>
      <c r="AC31" s="1">
        <f>((-AA31/Z24)*IMLOG2(AA31/Z24)+(-AB31/Z24)*IMLOG2(AB31/Z24))</f>
        <v>0.74273764861366753</v>
      </c>
      <c r="AD31" s="1"/>
    </row>
    <row r="32" spans="1:55" ht="15.75" x14ac:dyDescent="0.25">
      <c r="B32" s="24">
        <v>8</v>
      </c>
      <c r="C32" s="23">
        <v>22120053</v>
      </c>
      <c r="D32" s="23" t="s">
        <v>378</v>
      </c>
      <c r="E32" s="23" t="s">
        <v>61</v>
      </c>
      <c r="F32" s="13">
        <v>3.14</v>
      </c>
      <c r="G32" s="13">
        <v>2.85</v>
      </c>
      <c r="H32" s="13">
        <v>2.4700000000000002</v>
      </c>
      <c r="I32" s="13">
        <v>2.41</v>
      </c>
      <c r="J32" s="12">
        <v>3</v>
      </c>
      <c r="K32" s="12">
        <v>2</v>
      </c>
      <c r="L32" s="12">
        <v>1</v>
      </c>
      <c r="M32" s="12">
        <v>0</v>
      </c>
      <c r="N32" s="2">
        <v>0</v>
      </c>
      <c r="O32" s="2">
        <v>0</v>
      </c>
      <c r="P32" s="2">
        <f t="shared" si="5"/>
        <v>2.7175000000000002</v>
      </c>
      <c r="Q32" s="2">
        <f t="shared" si="6"/>
        <v>1</v>
      </c>
      <c r="R32" s="2" t="str">
        <f t="shared" si="7"/>
        <v>SANGAT MEMUASKAN</v>
      </c>
      <c r="S32" s="2" t="str">
        <f t="shared" si="2"/>
        <v>C</v>
      </c>
      <c r="T32" s="2">
        <f t="shared" si="3"/>
        <v>1.6870000000000001</v>
      </c>
      <c r="U32" s="2" t="str">
        <f t="shared" si="8"/>
        <v>TIDAK TEPAT</v>
      </c>
      <c r="W32" s="1"/>
      <c r="X32" s="1"/>
      <c r="Y32" s="1" t="s">
        <v>417</v>
      </c>
      <c r="Z32" s="1">
        <v>2</v>
      </c>
      <c r="AA32" s="1">
        <v>0</v>
      </c>
      <c r="AB32" s="1">
        <v>2</v>
      </c>
      <c r="AC32" s="1">
        <v>0</v>
      </c>
      <c r="AD32" s="1"/>
    </row>
    <row r="33" spans="2:36" ht="15.75" x14ac:dyDescent="0.25">
      <c r="B33" s="23">
        <v>9</v>
      </c>
      <c r="C33" s="23">
        <v>22120044</v>
      </c>
      <c r="D33" s="23" t="s">
        <v>370</v>
      </c>
      <c r="E33" s="23" t="s">
        <v>61</v>
      </c>
      <c r="F33" s="13">
        <v>3.05</v>
      </c>
      <c r="G33" s="13">
        <v>2.85</v>
      </c>
      <c r="H33" s="13">
        <v>2.8</v>
      </c>
      <c r="I33" s="13">
        <v>2.78</v>
      </c>
      <c r="J33" s="12">
        <v>2.5</v>
      </c>
      <c r="K33" s="12">
        <v>3.5</v>
      </c>
      <c r="L33" s="2">
        <v>0</v>
      </c>
      <c r="M33" s="12">
        <v>2.5</v>
      </c>
      <c r="N33" s="2">
        <v>0</v>
      </c>
      <c r="O33" s="2">
        <v>0</v>
      </c>
      <c r="P33" s="2">
        <f t="shared" si="5"/>
        <v>2.8699999999999997</v>
      </c>
      <c r="Q33" s="2">
        <f t="shared" si="6"/>
        <v>1.4166666666666667</v>
      </c>
      <c r="R33" s="2" t="str">
        <f t="shared" si="7"/>
        <v>SANGAT MEMUASKAN</v>
      </c>
      <c r="S33" s="2" t="str">
        <f t="shared" si="2"/>
        <v>C</v>
      </c>
      <c r="T33" s="2">
        <f t="shared" si="3"/>
        <v>1.9979999999999998</v>
      </c>
      <c r="U33" s="2" t="str">
        <f t="shared" si="8"/>
        <v>TIDAK TEPAT</v>
      </c>
      <c r="W33" s="1"/>
      <c r="X33" s="1"/>
      <c r="Y33" s="1"/>
      <c r="Z33" s="1"/>
      <c r="AA33" s="1"/>
      <c r="AB33" s="1"/>
      <c r="AC33" s="1"/>
      <c r="AD33" s="1">
        <f>(AC24)-((Z34/Z24)*AC34)-((Z35/Z24)*AC35)-((Z36/Z24)*AC36)-((Z37/Z24)*AC37)</f>
        <v>0.63069208327172099</v>
      </c>
    </row>
    <row r="34" spans="2:36" ht="15.75" x14ac:dyDescent="0.25">
      <c r="B34" s="24">
        <v>10</v>
      </c>
      <c r="C34" s="23">
        <v>22120030</v>
      </c>
      <c r="D34" s="23" t="s">
        <v>356</v>
      </c>
      <c r="E34" s="23" t="s">
        <v>89</v>
      </c>
      <c r="F34" s="13">
        <v>3.02</v>
      </c>
      <c r="G34" s="13">
        <v>2.46</v>
      </c>
      <c r="H34" s="13">
        <v>2.98</v>
      </c>
      <c r="I34" s="13">
        <v>3.05</v>
      </c>
      <c r="J34" s="12">
        <v>3</v>
      </c>
      <c r="K34" s="12">
        <v>0</v>
      </c>
      <c r="L34" s="12">
        <v>3.75</v>
      </c>
      <c r="M34" s="12">
        <v>3.75</v>
      </c>
      <c r="N34" s="2">
        <v>0</v>
      </c>
      <c r="O34" s="2">
        <v>0</v>
      </c>
      <c r="P34" s="2">
        <f t="shared" si="5"/>
        <v>2.8775000000000004</v>
      </c>
      <c r="Q34" s="2">
        <f t="shared" si="6"/>
        <v>1.75</v>
      </c>
      <c r="R34" s="2" t="str">
        <f t="shared" si="7"/>
        <v>SANGAT MEMUASKAN</v>
      </c>
      <c r="S34" s="2" t="str">
        <f t="shared" si="2"/>
        <v>C</v>
      </c>
      <c r="T34" s="2">
        <f t="shared" si="3"/>
        <v>2.2010000000000001</v>
      </c>
      <c r="U34" s="2" t="str">
        <f t="shared" si="8"/>
        <v>LULUS TEPAT</v>
      </c>
      <c r="W34" s="1"/>
      <c r="X34" s="1" t="s">
        <v>430</v>
      </c>
      <c r="Y34" s="1" t="s">
        <v>12</v>
      </c>
      <c r="Z34" s="1">
        <v>5</v>
      </c>
      <c r="AA34" s="1">
        <v>5</v>
      </c>
      <c r="AB34" s="1">
        <v>0</v>
      </c>
      <c r="AC34" s="1">
        <v>0</v>
      </c>
      <c r="AD34" s="1"/>
    </row>
    <row r="35" spans="2:36" ht="15.75" x14ac:dyDescent="0.25">
      <c r="B35" s="23">
        <v>11</v>
      </c>
      <c r="C35" s="23">
        <v>22120036</v>
      </c>
      <c r="D35" s="23" t="s">
        <v>362</v>
      </c>
      <c r="E35" s="23" t="s">
        <v>89</v>
      </c>
      <c r="F35" s="13">
        <v>2.64</v>
      </c>
      <c r="G35" s="13">
        <v>2</v>
      </c>
      <c r="H35" s="13">
        <v>2.98</v>
      </c>
      <c r="I35" s="13">
        <v>3</v>
      </c>
      <c r="J35" s="12">
        <v>0</v>
      </c>
      <c r="K35" s="12">
        <v>3.5</v>
      </c>
      <c r="L35" s="2">
        <v>0</v>
      </c>
      <c r="M35" s="2">
        <v>0</v>
      </c>
      <c r="N35" s="2">
        <v>0</v>
      </c>
      <c r="O35" s="2">
        <v>0</v>
      </c>
      <c r="P35" s="2">
        <f t="shared" si="5"/>
        <v>2.6550000000000002</v>
      </c>
      <c r="Q35" s="2">
        <f t="shared" si="6"/>
        <v>0.58333333333333337</v>
      </c>
      <c r="R35" s="2" t="str">
        <f t="shared" si="7"/>
        <v>SANGAT MEMUASKAN</v>
      </c>
      <c r="S35" s="2" t="str">
        <f t="shared" si="2"/>
        <v>D</v>
      </c>
      <c r="T35" s="2">
        <f t="shared" si="3"/>
        <v>1.4120000000000001</v>
      </c>
      <c r="U35" s="2" t="str">
        <f t="shared" si="8"/>
        <v>TIDAK TEPAT</v>
      </c>
      <c r="W35" s="1"/>
      <c r="X35" s="1"/>
      <c r="Y35" s="1" t="s">
        <v>10</v>
      </c>
      <c r="Z35" s="1">
        <v>7</v>
      </c>
      <c r="AA35" s="1">
        <v>6</v>
      </c>
      <c r="AB35" s="1">
        <v>1</v>
      </c>
      <c r="AC35" s="1">
        <f>((-AA35/Z24)*IMLOG2(AA35/Z24)+(-AB35/Z24)*IMLOG2(AB35/Z24))</f>
        <v>0.73718608299423094</v>
      </c>
      <c r="AD35" s="1"/>
    </row>
    <row r="36" spans="2:36" ht="15.75" x14ac:dyDescent="0.25">
      <c r="B36" s="24">
        <v>12</v>
      </c>
      <c r="C36" s="23">
        <v>22119068</v>
      </c>
      <c r="D36" s="23" t="s">
        <v>299</v>
      </c>
      <c r="E36" s="23" t="s">
        <v>61</v>
      </c>
      <c r="F36" s="2">
        <v>3.16</v>
      </c>
      <c r="G36" s="2">
        <v>1.55</v>
      </c>
      <c r="H36" s="2">
        <v>3.09</v>
      </c>
      <c r="I36" s="2">
        <v>3.15</v>
      </c>
      <c r="J36" s="12">
        <v>3.5</v>
      </c>
      <c r="K36" s="12">
        <v>3.75</v>
      </c>
      <c r="L36" s="12">
        <v>3.75</v>
      </c>
      <c r="M36" s="12">
        <v>2.5</v>
      </c>
      <c r="N36" s="12">
        <v>3.5</v>
      </c>
      <c r="O36" s="12">
        <v>3.5</v>
      </c>
      <c r="P36" s="2">
        <f t="shared" si="5"/>
        <v>2.7374999999999998</v>
      </c>
      <c r="Q36" s="2">
        <f t="shared" si="6"/>
        <v>3.4166666666666665</v>
      </c>
      <c r="R36" s="2" t="str">
        <f t="shared" si="7"/>
        <v>SANGAT MEMUASKAN</v>
      </c>
      <c r="S36" s="2" t="str">
        <f t="shared" si="2"/>
        <v>A</v>
      </c>
      <c r="T36" s="2">
        <f t="shared" si="3"/>
        <v>3.145</v>
      </c>
      <c r="U36" s="2" t="str">
        <f t="shared" si="8"/>
        <v>LULUS TEPAT</v>
      </c>
      <c r="W36" s="1"/>
      <c r="X36" s="1"/>
      <c r="Y36" s="1" t="s">
        <v>6</v>
      </c>
      <c r="Z36" s="1">
        <v>3</v>
      </c>
      <c r="AA36" s="1">
        <v>1</v>
      </c>
      <c r="AB36" s="1">
        <v>2</v>
      </c>
      <c r="AC36" s="1">
        <f>((-AA36/Z24)*IMLOG2(AA36/Z24)+(-AB36/Z24)*IMLOG2(AB36/Z24))</f>
        <v>0.54828921423310406</v>
      </c>
      <c r="AD36" s="1"/>
    </row>
    <row r="37" spans="2:36" ht="15.75" x14ac:dyDescent="0.25">
      <c r="B37" s="23">
        <v>13</v>
      </c>
      <c r="C37" s="23">
        <v>22119070</v>
      </c>
      <c r="D37" s="23" t="s">
        <v>301</v>
      </c>
      <c r="E37" s="23" t="s">
        <v>89</v>
      </c>
      <c r="F37" s="2">
        <v>3.73</v>
      </c>
      <c r="G37" s="2">
        <v>1.73</v>
      </c>
      <c r="H37" s="2">
        <v>3.7</v>
      </c>
      <c r="I37" s="2">
        <v>3.72</v>
      </c>
      <c r="J37" s="12">
        <v>3.75</v>
      </c>
      <c r="K37" s="12">
        <v>3.75</v>
      </c>
      <c r="L37" s="12">
        <v>3.75</v>
      </c>
      <c r="M37" s="12">
        <v>3.75</v>
      </c>
      <c r="N37" s="12">
        <v>3.75</v>
      </c>
      <c r="O37" s="12">
        <v>3.75</v>
      </c>
      <c r="P37" s="2">
        <f t="shared" si="5"/>
        <v>3.22</v>
      </c>
      <c r="Q37" s="2">
        <f t="shared" si="6"/>
        <v>3.75</v>
      </c>
      <c r="R37" s="2" t="str">
        <f t="shared" si="7"/>
        <v>DENGAN PUJIAN</v>
      </c>
      <c r="S37" s="2" t="str">
        <f t="shared" si="2"/>
        <v>A</v>
      </c>
      <c r="T37" s="2">
        <f t="shared" si="3"/>
        <v>3.5380000000000003</v>
      </c>
      <c r="U37" s="2" t="str">
        <f t="shared" si="8"/>
        <v>LULUS TEPAT</v>
      </c>
      <c r="W37" s="1"/>
      <c r="X37" s="1"/>
      <c r="Y37" s="1" t="s">
        <v>13</v>
      </c>
      <c r="Z37" s="1">
        <v>5</v>
      </c>
      <c r="AA37" s="1">
        <v>0</v>
      </c>
      <c r="AB37" s="1">
        <v>5</v>
      </c>
      <c r="AC37" s="1">
        <v>0</v>
      </c>
      <c r="AD37" s="1"/>
    </row>
    <row r="38" spans="2:36" ht="15.75" x14ac:dyDescent="0.25">
      <c r="B38" s="24">
        <v>14</v>
      </c>
      <c r="C38" s="35">
        <v>22117002</v>
      </c>
      <c r="D38" s="35" t="s">
        <v>23</v>
      </c>
      <c r="E38" s="35" t="s">
        <v>89</v>
      </c>
      <c r="F38" s="13">
        <v>3.66</v>
      </c>
      <c r="G38" s="13">
        <v>3.68</v>
      </c>
      <c r="H38" s="13">
        <v>3.66</v>
      </c>
      <c r="I38" s="13">
        <v>3.67</v>
      </c>
      <c r="J38" s="13">
        <v>3.75</v>
      </c>
      <c r="K38" s="13">
        <v>3.5</v>
      </c>
      <c r="L38" s="13">
        <v>3.5</v>
      </c>
      <c r="M38" s="13">
        <v>3</v>
      </c>
      <c r="N38" s="13">
        <v>2</v>
      </c>
      <c r="O38" s="13">
        <v>2.5</v>
      </c>
      <c r="P38" s="13">
        <f t="shared" si="5"/>
        <v>3.6675</v>
      </c>
      <c r="Q38" s="13">
        <f t="shared" si="6"/>
        <v>3.0416666666666665</v>
      </c>
      <c r="R38" s="13" t="str">
        <f t="shared" si="7"/>
        <v>DENGAN PUJIAN</v>
      </c>
      <c r="S38" s="13" t="str">
        <f t="shared" si="2"/>
        <v>A</v>
      </c>
      <c r="T38" s="13">
        <f t="shared" si="3"/>
        <v>3.2920000000000003</v>
      </c>
      <c r="U38" s="13" t="str">
        <f t="shared" si="8"/>
        <v>LULUS TEPAT</v>
      </c>
    </row>
    <row r="39" spans="2:36" ht="15.75" x14ac:dyDescent="0.25">
      <c r="B39" s="23">
        <v>15</v>
      </c>
      <c r="C39" s="23">
        <v>22119068</v>
      </c>
      <c r="D39" s="23" t="s">
        <v>299</v>
      </c>
      <c r="E39" s="23" t="s">
        <v>61</v>
      </c>
      <c r="F39" s="2">
        <v>3.16</v>
      </c>
      <c r="G39" s="2">
        <v>1.55</v>
      </c>
      <c r="H39" s="2">
        <v>3.09</v>
      </c>
      <c r="I39" s="2">
        <v>3.15</v>
      </c>
      <c r="J39" s="12">
        <v>3.5</v>
      </c>
      <c r="K39" s="12">
        <v>3.75</v>
      </c>
      <c r="L39" s="12">
        <v>3.75</v>
      </c>
      <c r="M39" s="12">
        <v>2.5</v>
      </c>
      <c r="N39" s="12">
        <v>3.5</v>
      </c>
      <c r="O39" s="12">
        <v>3.5</v>
      </c>
      <c r="P39" s="2">
        <f t="shared" si="5"/>
        <v>2.7374999999999998</v>
      </c>
      <c r="Q39" s="2">
        <f t="shared" si="6"/>
        <v>3.4166666666666665</v>
      </c>
      <c r="R39" s="2" t="str">
        <f t="shared" si="7"/>
        <v>SANGAT MEMUASKAN</v>
      </c>
      <c r="S39" s="2" t="str">
        <f t="shared" si="2"/>
        <v>A</v>
      </c>
      <c r="T39" s="2">
        <f t="shared" si="3"/>
        <v>3.145</v>
      </c>
      <c r="U39" s="2" t="str">
        <f t="shared" si="8"/>
        <v>LULUS TEPAT</v>
      </c>
    </row>
    <row r="40" spans="2:36" ht="31.5" x14ac:dyDescent="0.25">
      <c r="B40" s="24">
        <v>16</v>
      </c>
      <c r="C40" s="23">
        <v>22119060</v>
      </c>
      <c r="D40" s="23" t="s">
        <v>291</v>
      </c>
      <c r="E40" s="23" t="s">
        <v>61</v>
      </c>
      <c r="F40" s="2">
        <v>3.36</v>
      </c>
      <c r="G40" s="2">
        <v>3.66</v>
      </c>
      <c r="H40" s="2">
        <v>3.43</v>
      </c>
      <c r="I40" s="2">
        <v>3.45</v>
      </c>
      <c r="J40" s="12">
        <v>3.75</v>
      </c>
      <c r="K40" s="12">
        <v>3.75</v>
      </c>
      <c r="L40" s="12">
        <v>3.75</v>
      </c>
      <c r="M40" s="12">
        <v>3</v>
      </c>
      <c r="N40" s="12">
        <v>3</v>
      </c>
      <c r="O40" s="12">
        <v>0</v>
      </c>
      <c r="P40" s="2">
        <f t="shared" si="5"/>
        <v>3.4749999999999996</v>
      </c>
      <c r="Q40" s="2">
        <f t="shared" si="6"/>
        <v>2.875</v>
      </c>
      <c r="R40" s="2" t="str">
        <f t="shared" si="7"/>
        <v>DENGAN PUJIAN</v>
      </c>
      <c r="S40" s="2" t="str">
        <f t="shared" si="2"/>
        <v>B</v>
      </c>
      <c r="T40" s="2">
        <f t="shared" si="3"/>
        <v>3.1149999999999998</v>
      </c>
      <c r="U40" s="2" t="str">
        <f t="shared" si="8"/>
        <v>LULUS TEPAT</v>
      </c>
    </row>
    <row r="41" spans="2:36" ht="21" x14ac:dyDescent="0.35">
      <c r="B41" s="23">
        <v>17</v>
      </c>
      <c r="C41" s="23">
        <v>22116003</v>
      </c>
      <c r="D41" s="23" t="s">
        <v>15</v>
      </c>
      <c r="E41" s="23" t="s">
        <v>61</v>
      </c>
      <c r="F41" s="2">
        <v>1.84</v>
      </c>
      <c r="G41" s="2">
        <v>1.47</v>
      </c>
      <c r="H41" s="2">
        <v>1.71</v>
      </c>
      <c r="I41" s="2">
        <v>1.91</v>
      </c>
      <c r="J41" s="2">
        <v>2</v>
      </c>
      <c r="K41" s="2">
        <v>2</v>
      </c>
      <c r="L41" s="2">
        <v>2.5</v>
      </c>
      <c r="M41" s="2">
        <v>2</v>
      </c>
      <c r="N41" s="2">
        <v>2.5</v>
      </c>
      <c r="O41" s="2">
        <v>2</v>
      </c>
      <c r="P41" s="2">
        <f t="shared" si="5"/>
        <v>1.7324999999999999</v>
      </c>
      <c r="Q41" s="2">
        <f>AVERAGE(J41:O41)</f>
        <v>2.1666666666666665</v>
      </c>
      <c r="R41" s="2" t="str">
        <f t="shared" si="7"/>
        <v>MEMUASKAN</v>
      </c>
      <c r="S41" s="2" t="str">
        <f t="shared" si="2"/>
        <v>B</v>
      </c>
      <c r="T41" s="2">
        <f t="shared" si="3"/>
        <v>1.9929999999999999</v>
      </c>
      <c r="U41" s="2" t="str">
        <f t="shared" si="8"/>
        <v>TIDAK TEPAT</v>
      </c>
      <c r="W41" s="30" t="s">
        <v>495</v>
      </c>
      <c r="X41" s="30"/>
      <c r="Y41" s="30"/>
    </row>
    <row r="42" spans="2:36" ht="15.75" x14ac:dyDescent="0.25">
      <c r="B42" s="24">
        <v>18</v>
      </c>
      <c r="C42" s="23">
        <v>22116009</v>
      </c>
      <c r="D42" s="23" t="s">
        <v>65</v>
      </c>
      <c r="E42" s="23" t="s">
        <v>89</v>
      </c>
      <c r="F42" s="2">
        <v>3.06</v>
      </c>
      <c r="G42" s="2">
        <v>3.01</v>
      </c>
      <c r="H42" s="2">
        <v>2.94</v>
      </c>
      <c r="I42" s="2">
        <v>2.95</v>
      </c>
      <c r="J42" s="12">
        <v>2</v>
      </c>
      <c r="K42" s="12">
        <v>2.5</v>
      </c>
      <c r="L42" s="12">
        <v>2</v>
      </c>
      <c r="M42" s="12">
        <v>2</v>
      </c>
      <c r="N42" s="12">
        <v>3</v>
      </c>
      <c r="O42" s="12">
        <v>3.5</v>
      </c>
      <c r="P42" s="2">
        <f t="shared" si="5"/>
        <v>2.99</v>
      </c>
      <c r="Q42" s="2">
        <f t="shared" ref="Q42:Q44" si="9">AVERAGE(J42:O42)</f>
        <v>2.5</v>
      </c>
      <c r="R42" s="2" t="str">
        <f t="shared" si="7"/>
        <v>SANGAT MEMUASKAN</v>
      </c>
      <c r="S42" s="2" t="str">
        <f t="shared" si="2"/>
        <v>B</v>
      </c>
      <c r="T42" s="2">
        <f t="shared" si="3"/>
        <v>2.6960000000000002</v>
      </c>
      <c r="U42" s="2" t="str">
        <f t="shared" si="8"/>
        <v>LULUS TEPAT</v>
      </c>
    </row>
    <row r="43" spans="2:36" ht="15.75" x14ac:dyDescent="0.25">
      <c r="B43" s="23">
        <v>19</v>
      </c>
      <c r="C43" s="23">
        <v>22116027</v>
      </c>
      <c r="D43" s="23" t="s">
        <v>80</v>
      </c>
      <c r="E43" s="23" t="s">
        <v>89</v>
      </c>
      <c r="F43" s="2">
        <v>3.11</v>
      </c>
      <c r="G43" s="2">
        <v>3.15</v>
      </c>
      <c r="H43" s="2">
        <v>3.05</v>
      </c>
      <c r="I43" s="2">
        <v>2.63</v>
      </c>
      <c r="J43" s="12">
        <v>2</v>
      </c>
      <c r="K43" s="12">
        <v>2</v>
      </c>
      <c r="L43" s="12">
        <v>2</v>
      </c>
      <c r="M43" s="12">
        <v>2</v>
      </c>
      <c r="N43" s="12">
        <v>2.5</v>
      </c>
      <c r="O43" s="12">
        <v>2.5</v>
      </c>
      <c r="P43" s="2">
        <f t="shared" si="5"/>
        <v>2.9849999999999994</v>
      </c>
      <c r="Q43" s="2">
        <f t="shared" si="9"/>
        <v>2.1666666666666665</v>
      </c>
      <c r="R43" s="2" t="str">
        <f t="shared" si="7"/>
        <v>SANGAT MEMUASKAN</v>
      </c>
      <c r="S43" s="2" t="str">
        <f t="shared" si="2"/>
        <v>B</v>
      </c>
      <c r="T43" s="2">
        <f t="shared" si="3"/>
        <v>2.4939999999999998</v>
      </c>
      <c r="U43" s="2" t="str">
        <f t="shared" si="8"/>
        <v>LULUS TEPAT</v>
      </c>
      <c r="W43" s="29" t="s">
        <v>426</v>
      </c>
      <c r="X43" s="29" t="s">
        <v>422</v>
      </c>
      <c r="Y43" s="29" t="s">
        <v>427</v>
      </c>
      <c r="Z43" s="29" t="s">
        <v>423</v>
      </c>
      <c r="AA43" s="29" t="s">
        <v>428</v>
      </c>
      <c r="AB43" s="29" t="s">
        <v>420</v>
      </c>
      <c r="AC43" s="29" t="s">
        <v>481</v>
      </c>
      <c r="AD43" s="29" t="s">
        <v>419</v>
      </c>
    </row>
    <row r="44" spans="2:36" ht="15.75" x14ac:dyDescent="0.25">
      <c r="B44" s="24">
        <v>20</v>
      </c>
      <c r="C44" s="23">
        <v>22116057</v>
      </c>
      <c r="D44" s="23" t="s">
        <v>98</v>
      </c>
      <c r="E44" s="23" t="s">
        <v>89</v>
      </c>
      <c r="F44" s="2">
        <v>2.56</v>
      </c>
      <c r="G44" s="2">
        <v>2.29</v>
      </c>
      <c r="H44" s="2">
        <v>2.2000000000000002</v>
      </c>
      <c r="I44" s="2">
        <v>2.14</v>
      </c>
      <c r="J44" s="12">
        <v>2.5</v>
      </c>
      <c r="K44" s="12">
        <v>3</v>
      </c>
      <c r="L44" s="12">
        <v>0</v>
      </c>
      <c r="M44" s="12">
        <v>2</v>
      </c>
      <c r="N44" s="12">
        <v>2.5</v>
      </c>
      <c r="O44" s="12">
        <v>2</v>
      </c>
      <c r="P44" s="2">
        <f t="shared" si="5"/>
        <v>2.2974999999999999</v>
      </c>
      <c r="Q44" s="2">
        <f t="shared" si="9"/>
        <v>2</v>
      </c>
      <c r="R44" s="2" t="str">
        <f t="shared" si="7"/>
        <v>SANGAT MEMUASKAN</v>
      </c>
      <c r="S44" s="2" t="str">
        <f t="shared" si="2"/>
        <v>B</v>
      </c>
      <c r="T44" s="2">
        <f t="shared" si="3"/>
        <v>2.1189999999999998</v>
      </c>
      <c r="U44" s="2" t="str">
        <f t="shared" si="8"/>
        <v>LULUS TEPAT</v>
      </c>
      <c r="W44" s="1">
        <v>1</v>
      </c>
      <c r="X44" s="1" t="s">
        <v>430</v>
      </c>
      <c r="Y44" s="1" t="s">
        <v>10</v>
      </c>
      <c r="Z44" s="1">
        <v>7</v>
      </c>
      <c r="AA44" s="1">
        <v>6</v>
      </c>
      <c r="AB44" s="1">
        <v>1</v>
      </c>
      <c r="AC44" s="1">
        <f>((-AA44/Z44)*IMLOG2(AA44/Z44)+(-AB44/Z44)*IMLOG2(AB44/Z44))</f>
        <v>0.59167277858232681</v>
      </c>
      <c r="AD44" s="1"/>
      <c r="AF44" s="22" t="s">
        <v>501</v>
      </c>
      <c r="AG44" s="22"/>
      <c r="AH44" s="22"/>
      <c r="AI44" s="22"/>
      <c r="AJ44" s="22"/>
    </row>
    <row r="45" spans="2:36" ht="15.75" x14ac:dyDescent="0.25">
      <c r="B45" s="25"/>
      <c r="C45" s="25"/>
      <c r="D45" s="26" t="s">
        <v>61</v>
      </c>
      <c r="E45" s="27">
        <f>COUNTIF(E25:E44,"L")</f>
        <v>13</v>
      </c>
      <c r="Q45" t="s">
        <v>11</v>
      </c>
      <c r="R45" s="14">
        <f>COUNTIF(R25:R44,"Dengan pujian")</f>
        <v>4</v>
      </c>
      <c r="S45" s="14">
        <f>COUNTIF(S25:S44,"A")</f>
        <v>5</v>
      </c>
      <c r="U45" s="11">
        <f>COUNTIF(U25:U44,"Lulus Tepat")</f>
        <v>12</v>
      </c>
      <c r="W45" s="1"/>
      <c r="X45" s="1"/>
      <c r="Y45" s="1"/>
      <c r="Z45" s="1"/>
      <c r="AA45" s="1"/>
      <c r="AB45" s="1"/>
      <c r="AC45" s="1"/>
      <c r="AD45" s="1">
        <f>(AC44)-((Z46/Z44)*AC46)-((Z47/Z44)*AC47)</f>
        <v>6.3139538903392078E-2</v>
      </c>
    </row>
    <row r="46" spans="2:36" ht="15.75" x14ac:dyDescent="0.25">
      <c r="B46" s="25"/>
      <c r="C46" s="25"/>
      <c r="D46" s="26" t="s">
        <v>89</v>
      </c>
      <c r="E46" s="27">
        <f>COUNTIF(E25:E44,"P")</f>
        <v>7</v>
      </c>
      <c r="Q46" t="s">
        <v>478</v>
      </c>
      <c r="R46" s="14">
        <f>COUNTIF(R25:R44,"sangat memuaskan")</f>
        <v>9</v>
      </c>
      <c r="S46" s="14">
        <f>COUNTIF(S25:S44,"B")</f>
        <v>7</v>
      </c>
      <c r="U46" s="11">
        <f>COUNTIF(U25:U44,"Tidak Tepat")</f>
        <v>8</v>
      </c>
      <c r="W46" s="1"/>
      <c r="X46" s="1" t="s">
        <v>429</v>
      </c>
      <c r="Y46" s="1" t="s">
        <v>61</v>
      </c>
      <c r="Z46" s="1">
        <v>4</v>
      </c>
      <c r="AA46" s="1">
        <v>3</v>
      </c>
      <c r="AB46" s="1">
        <v>1</v>
      </c>
      <c r="AC46" s="1">
        <f>((-AA46/Z44)*IMLOG2(AA46/Z44)+(-AB46/Z44)*IMLOG2(AB46/Z44))</f>
        <v>0.92493316943813575</v>
      </c>
      <c r="AD46" s="1"/>
    </row>
    <row r="47" spans="2:36" x14ac:dyDescent="0.25">
      <c r="R47" s="15">
        <f>COUNTIF(R25:R44,"memuaskan")</f>
        <v>5</v>
      </c>
      <c r="S47" s="15">
        <f>COUNTIF(S25:S44,"C")</f>
        <v>3</v>
      </c>
      <c r="W47" s="1"/>
      <c r="X47" s="1"/>
      <c r="Y47" s="1" t="s">
        <v>89</v>
      </c>
      <c r="Z47" s="1">
        <v>3</v>
      </c>
      <c r="AA47" s="1">
        <v>3</v>
      </c>
      <c r="AB47" s="1">
        <v>0</v>
      </c>
      <c r="AC47" s="1">
        <v>0</v>
      </c>
      <c r="AD47" s="1"/>
    </row>
    <row r="48" spans="2:36" x14ac:dyDescent="0.25">
      <c r="B48" t="s">
        <v>497</v>
      </c>
      <c r="R48" s="15">
        <f>COUNTIF(R25:R44,"cukup")</f>
        <v>2</v>
      </c>
      <c r="S48" s="15">
        <f>COUNTIF(S25:S44,"D")</f>
        <v>5</v>
      </c>
      <c r="W48" s="1"/>
      <c r="X48" s="1"/>
      <c r="Y48" s="1"/>
      <c r="Z48" s="1"/>
      <c r="AA48" s="1"/>
      <c r="AB48" s="1"/>
      <c r="AC48" s="1"/>
      <c r="AD48" s="1">
        <f>(AC44)-((Z49/Z44)*AC49)-((Z50/Z44)*AC50)-((Z51/Z44)*AC51)-((Z52/Z44)*AC52)</f>
        <v>0.19848513983705335</v>
      </c>
    </row>
    <row r="49" spans="2:40" x14ac:dyDescent="0.25">
      <c r="B49" s="1" t="s">
        <v>482</v>
      </c>
      <c r="C49" s="1" t="s">
        <v>429</v>
      </c>
      <c r="D49" s="1" t="s">
        <v>1</v>
      </c>
      <c r="E49" s="1" t="s">
        <v>430</v>
      </c>
      <c r="F49" s="1" t="s">
        <v>483</v>
      </c>
      <c r="H49" t="s">
        <v>499</v>
      </c>
      <c r="W49" s="1"/>
      <c r="X49" s="1" t="s">
        <v>1</v>
      </c>
      <c r="Y49" s="1" t="s">
        <v>11</v>
      </c>
      <c r="Z49" s="1">
        <v>1</v>
      </c>
      <c r="AA49" s="1">
        <v>1</v>
      </c>
      <c r="AB49" s="1">
        <v>0</v>
      </c>
      <c r="AC49" s="1">
        <v>0</v>
      </c>
      <c r="AD49" s="1"/>
    </row>
    <row r="50" spans="2:40" x14ac:dyDescent="0.25">
      <c r="B50" s="1">
        <v>1</v>
      </c>
      <c r="C50" s="1" t="s">
        <v>7</v>
      </c>
      <c r="D50" s="1" t="s">
        <v>5</v>
      </c>
      <c r="E50" s="1" t="s">
        <v>10</v>
      </c>
      <c r="F50" s="1" t="s">
        <v>484</v>
      </c>
      <c r="W50" s="1"/>
      <c r="X50" s="1"/>
      <c r="Y50" s="1" t="s">
        <v>9</v>
      </c>
      <c r="Z50" s="1">
        <v>3</v>
      </c>
      <c r="AA50" s="1">
        <v>3</v>
      </c>
      <c r="AB50" s="1">
        <v>0</v>
      </c>
      <c r="AC50" s="1">
        <v>0</v>
      </c>
      <c r="AD50" s="1"/>
    </row>
    <row r="51" spans="2:40" x14ac:dyDescent="0.25">
      <c r="B51" s="1">
        <v>2</v>
      </c>
      <c r="C51" s="1" t="s">
        <v>7</v>
      </c>
      <c r="D51" s="1" t="s">
        <v>5</v>
      </c>
      <c r="E51" s="1" t="s">
        <v>10</v>
      </c>
      <c r="F51" s="1" t="s">
        <v>484</v>
      </c>
      <c r="H51" t="s">
        <v>5</v>
      </c>
      <c r="W51" s="1"/>
      <c r="X51" s="1"/>
      <c r="Y51" s="1" t="s">
        <v>5</v>
      </c>
      <c r="Z51" s="1">
        <v>3</v>
      </c>
      <c r="AA51" s="1">
        <v>2</v>
      </c>
      <c r="AB51" s="1">
        <v>1</v>
      </c>
      <c r="AC51" s="1">
        <f>((-AA51/Z44)*IMLOG2(AA51/Z44)+(-AB51/Z44)*IMLOG2(AB51/Z44))</f>
        <v>0.91743782373897143</v>
      </c>
      <c r="AD51" s="1"/>
    </row>
    <row r="52" spans="2:40" x14ac:dyDescent="0.25">
      <c r="B52" s="1">
        <v>3</v>
      </c>
      <c r="C52" s="1" t="s">
        <v>7</v>
      </c>
      <c r="D52" s="1" t="s">
        <v>486</v>
      </c>
      <c r="E52" s="1" t="s">
        <v>10</v>
      </c>
      <c r="F52" s="1" t="s">
        <v>484</v>
      </c>
      <c r="H52" s="1" t="s">
        <v>0</v>
      </c>
      <c r="I52" s="1" t="s">
        <v>429</v>
      </c>
      <c r="J52" s="1" t="s">
        <v>1</v>
      </c>
      <c r="K52" s="1" t="s">
        <v>424</v>
      </c>
      <c r="W52" s="1"/>
      <c r="X52" s="1"/>
      <c r="Y52" s="1" t="s">
        <v>417</v>
      </c>
      <c r="Z52" s="1">
        <v>0</v>
      </c>
      <c r="AA52" s="1">
        <v>0</v>
      </c>
      <c r="AB52" s="1">
        <v>0</v>
      </c>
      <c r="AC52" s="1">
        <v>0</v>
      </c>
      <c r="AD52" s="1"/>
    </row>
    <row r="53" spans="2:40" x14ac:dyDescent="0.25">
      <c r="B53" s="1">
        <v>4</v>
      </c>
      <c r="C53" s="1" t="s">
        <v>7</v>
      </c>
      <c r="D53" s="1" t="s">
        <v>5</v>
      </c>
      <c r="E53" s="1" t="s">
        <v>10</v>
      </c>
      <c r="F53" s="1" t="s">
        <v>485</v>
      </c>
      <c r="H53" s="1">
        <v>1</v>
      </c>
      <c r="I53" s="1" t="s">
        <v>7</v>
      </c>
      <c r="J53" s="1" t="s">
        <v>5</v>
      </c>
      <c r="K53" s="1" t="s">
        <v>484</v>
      </c>
    </row>
    <row r="54" spans="2:40" ht="18.75" x14ac:dyDescent="0.3">
      <c r="B54" s="1">
        <v>5</v>
      </c>
      <c r="C54" s="1" t="s">
        <v>8</v>
      </c>
      <c r="D54" s="1" t="s">
        <v>9</v>
      </c>
      <c r="E54" s="1" t="s">
        <v>10</v>
      </c>
      <c r="F54" s="1" t="s">
        <v>484</v>
      </c>
      <c r="H54" s="1">
        <v>2</v>
      </c>
      <c r="I54" s="1" t="s">
        <v>7</v>
      </c>
      <c r="J54" s="1" t="s">
        <v>5</v>
      </c>
      <c r="K54" s="1" t="s">
        <v>485</v>
      </c>
      <c r="W54" s="21" t="s">
        <v>496</v>
      </c>
      <c r="X54" s="21"/>
      <c r="Y54" s="21"/>
      <c r="Z54" s="18"/>
    </row>
    <row r="55" spans="2:40" x14ac:dyDescent="0.25">
      <c r="B55" s="1">
        <v>6</v>
      </c>
      <c r="C55" s="1" t="s">
        <v>8</v>
      </c>
      <c r="D55" s="1" t="s">
        <v>9</v>
      </c>
      <c r="E55" s="1" t="s">
        <v>10</v>
      </c>
      <c r="F55" s="1" t="s">
        <v>484</v>
      </c>
      <c r="H55" s="1">
        <v>3</v>
      </c>
      <c r="I55" s="1" t="s">
        <v>7</v>
      </c>
      <c r="J55" s="1" t="s">
        <v>5</v>
      </c>
      <c r="K55" s="1" t="s">
        <v>485</v>
      </c>
    </row>
    <row r="56" spans="2:40" ht="15.75" x14ac:dyDescent="0.25">
      <c r="B56" s="1">
        <v>7</v>
      </c>
      <c r="C56" s="1" t="s">
        <v>8</v>
      </c>
      <c r="D56" s="1" t="s">
        <v>9</v>
      </c>
      <c r="E56" s="1" t="s">
        <v>10</v>
      </c>
      <c r="F56" s="1" t="s">
        <v>484</v>
      </c>
      <c r="W56" s="29" t="s">
        <v>426</v>
      </c>
      <c r="X56" s="29" t="s">
        <v>422</v>
      </c>
      <c r="Y56" s="29" t="s">
        <v>489</v>
      </c>
      <c r="Z56" s="29" t="s">
        <v>490</v>
      </c>
      <c r="AA56" s="29" t="s">
        <v>491</v>
      </c>
      <c r="AB56" s="29" t="s">
        <v>425</v>
      </c>
      <c r="AC56" s="29" t="s">
        <v>418</v>
      </c>
      <c r="AD56" s="29" t="s">
        <v>419</v>
      </c>
    </row>
    <row r="57" spans="2:40" x14ac:dyDescent="0.25">
      <c r="W57" s="1" t="s">
        <v>421</v>
      </c>
      <c r="X57" s="1" t="s">
        <v>430</v>
      </c>
      <c r="Y57" s="1" t="s">
        <v>6</v>
      </c>
      <c r="Z57" s="1">
        <v>3</v>
      </c>
      <c r="AA57" s="1">
        <v>1</v>
      </c>
      <c r="AB57" s="1">
        <v>2</v>
      </c>
      <c r="AC57" s="1">
        <f>((-AA57/Z57)*IMLOG2(AA57/Z57)+(-AB57/Z57)*IMLOG2(AB57/Z57))</f>
        <v>0.91829583405449056</v>
      </c>
      <c r="AD57" s="1"/>
    </row>
    <row r="58" spans="2:40" x14ac:dyDescent="0.25">
      <c r="W58" s="1"/>
      <c r="X58" s="1"/>
      <c r="Y58" s="1"/>
      <c r="Z58" s="1"/>
      <c r="AA58" s="1"/>
      <c r="AB58" s="1"/>
      <c r="AC58" s="1"/>
      <c r="AD58" s="1">
        <f>(AC57)-((Z59/Z57)*AC59)-((Z60/Z57)*AC60)</f>
        <v>0.91829583405449056</v>
      </c>
    </row>
    <row r="59" spans="2:40" x14ac:dyDescent="0.25">
      <c r="W59" s="1"/>
      <c r="X59" s="1" t="s">
        <v>429</v>
      </c>
      <c r="Y59" s="1" t="s">
        <v>7</v>
      </c>
      <c r="Z59" s="1">
        <v>2</v>
      </c>
      <c r="AA59" s="1">
        <v>0</v>
      </c>
      <c r="AB59" s="1">
        <v>2</v>
      </c>
      <c r="AC59" s="1">
        <v>0</v>
      </c>
      <c r="AD59" s="1"/>
    </row>
    <row r="60" spans="2:40" ht="15.75" x14ac:dyDescent="0.25">
      <c r="B60" t="s">
        <v>498</v>
      </c>
      <c r="W60" s="1"/>
      <c r="X60" s="1"/>
      <c r="Y60" s="1" t="s">
        <v>8</v>
      </c>
      <c r="Z60" s="1">
        <v>1</v>
      </c>
      <c r="AA60" s="1">
        <v>1</v>
      </c>
      <c r="AB60" s="1">
        <v>0</v>
      </c>
      <c r="AC60" s="1">
        <v>0</v>
      </c>
      <c r="AD60" s="1"/>
      <c r="AF60" s="22" t="s">
        <v>502</v>
      </c>
      <c r="AG60" s="22"/>
      <c r="AH60" s="22"/>
      <c r="AI60" s="22"/>
      <c r="AJ60" s="22"/>
      <c r="AK60" s="22"/>
      <c r="AL60" s="22"/>
      <c r="AM60" s="22"/>
      <c r="AN60" s="18"/>
    </row>
    <row r="61" spans="2:40" ht="15.75" x14ac:dyDescent="0.25">
      <c r="B61" s="1" t="s">
        <v>0</v>
      </c>
      <c r="C61" s="1" t="s">
        <v>488</v>
      </c>
      <c r="D61" s="1" t="s">
        <v>1</v>
      </c>
      <c r="E61" s="1" t="s">
        <v>430</v>
      </c>
      <c r="F61" s="1" t="s">
        <v>424</v>
      </c>
      <c r="W61" s="1"/>
      <c r="X61" s="1"/>
      <c r="Y61" s="1"/>
      <c r="Z61" s="1"/>
      <c r="AA61" s="1"/>
      <c r="AB61" s="1"/>
      <c r="AC61" s="1"/>
      <c r="AD61" s="1">
        <f>(AC57)-((Z62/Z57)*AC62)-((Z63/Z57)*AC63)-((Z64/Z57)*AC64)-((Z65/Z57)*AC65)</f>
        <v>0</v>
      </c>
      <c r="AF61" s="22"/>
      <c r="AG61" s="22"/>
      <c r="AH61" s="22"/>
      <c r="AI61" s="22"/>
      <c r="AJ61" s="22"/>
      <c r="AK61" s="22"/>
      <c r="AL61" s="22"/>
      <c r="AM61" s="22"/>
      <c r="AN61" s="18"/>
    </row>
    <row r="62" spans="2:40" x14ac:dyDescent="0.25">
      <c r="B62" s="1">
        <v>1</v>
      </c>
      <c r="C62" s="1" t="s">
        <v>7</v>
      </c>
      <c r="D62" s="1" t="s">
        <v>9</v>
      </c>
      <c r="E62" s="1" t="s">
        <v>6</v>
      </c>
      <c r="F62" s="1" t="s">
        <v>485</v>
      </c>
      <c r="W62" s="1"/>
      <c r="X62" s="1" t="s">
        <v>1</v>
      </c>
      <c r="Y62" s="1" t="s">
        <v>11</v>
      </c>
      <c r="Z62" s="1">
        <v>0</v>
      </c>
      <c r="AA62" s="1">
        <v>0</v>
      </c>
      <c r="AB62" s="1">
        <v>0</v>
      </c>
      <c r="AC62" s="1">
        <v>0</v>
      </c>
      <c r="AD62" s="1"/>
    </row>
    <row r="63" spans="2:40" x14ac:dyDescent="0.25">
      <c r="B63" s="1">
        <v>2</v>
      </c>
      <c r="C63" s="1" t="s">
        <v>7</v>
      </c>
      <c r="D63" s="1" t="s">
        <v>9</v>
      </c>
      <c r="E63" s="1" t="s">
        <v>6</v>
      </c>
      <c r="F63" s="1" t="s">
        <v>485</v>
      </c>
      <c r="W63" s="1"/>
      <c r="X63" s="1"/>
      <c r="Y63" s="1" t="s">
        <v>9</v>
      </c>
      <c r="Z63" s="1">
        <v>3</v>
      </c>
      <c r="AA63" s="1">
        <v>1</v>
      </c>
      <c r="AB63" s="1">
        <v>2</v>
      </c>
      <c r="AC63" s="1">
        <f>((-AA63/Z57)*IMLOG2(AA63/Z57)+(-AB63/Z57)*IMLOG2(AB63/Z57))</f>
        <v>0.91829583405449056</v>
      </c>
      <c r="AD63" s="1"/>
    </row>
    <row r="64" spans="2:40" x14ac:dyDescent="0.25">
      <c r="B64" s="1">
        <v>3</v>
      </c>
      <c r="C64" s="1" t="s">
        <v>8</v>
      </c>
      <c r="D64" s="1" t="s">
        <v>9</v>
      </c>
      <c r="E64" s="1" t="s">
        <v>6</v>
      </c>
      <c r="F64" s="1" t="s">
        <v>484</v>
      </c>
      <c r="W64" s="1"/>
      <c r="X64" s="1"/>
      <c r="Y64" s="1" t="s">
        <v>5</v>
      </c>
      <c r="Z64" s="1">
        <v>0</v>
      </c>
      <c r="AA64" s="1">
        <v>0</v>
      </c>
      <c r="AB64" s="1">
        <v>0</v>
      </c>
      <c r="AC64" s="1">
        <v>0</v>
      </c>
      <c r="AD64" s="1"/>
    </row>
    <row r="65" spans="23:33" x14ac:dyDescent="0.25">
      <c r="W65" s="1"/>
      <c r="X65" s="1"/>
      <c r="Y65" s="1" t="s">
        <v>417</v>
      </c>
      <c r="Z65" s="1">
        <v>0</v>
      </c>
      <c r="AA65" s="1">
        <v>0</v>
      </c>
      <c r="AB65" s="1">
        <v>0</v>
      </c>
      <c r="AC65" s="1">
        <v>0</v>
      </c>
      <c r="AD65" s="1"/>
    </row>
    <row r="68" spans="23:33" x14ac:dyDescent="0.25">
      <c r="W68" s="18" t="s">
        <v>516</v>
      </c>
      <c r="X68" s="18"/>
      <c r="Y68" s="18"/>
      <c r="AG68" t="s">
        <v>476</v>
      </c>
    </row>
    <row r="69" spans="23:33" x14ac:dyDescent="0.25">
      <c r="W69" s="45" t="s">
        <v>426</v>
      </c>
      <c r="X69" s="45"/>
      <c r="Y69" s="45" t="s">
        <v>427</v>
      </c>
      <c r="Z69" s="45" t="s">
        <v>423</v>
      </c>
      <c r="AA69" s="45" t="s">
        <v>515</v>
      </c>
      <c r="AB69" s="45" t="s">
        <v>425</v>
      </c>
      <c r="AC69" s="45" t="s">
        <v>418</v>
      </c>
      <c r="AD69" s="45" t="s">
        <v>419</v>
      </c>
    </row>
    <row r="70" spans="23:33" x14ac:dyDescent="0.25">
      <c r="W70" s="45" t="s">
        <v>514</v>
      </c>
      <c r="X70" s="45" t="s">
        <v>430</v>
      </c>
      <c r="Y70" s="45" t="s">
        <v>10</v>
      </c>
      <c r="Z70" s="45"/>
      <c r="AA70" s="45"/>
      <c r="AB70" s="45"/>
      <c r="AC70" s="45"/>
      <c r="AD70" s="45"/>
    </row>
    <row r="71" spans="23:33" x14ac:dyDescent="0.25">
      <c r="W71" s="1"/>
      <c r="X71" s="1" t="s">
        <v>1</v>
      </c>
      <c r="Y71" s="1" t="s">
        <v>5</v>
      </c>
      <c r="Z71" s="1">
        <v>3</v>
      </c>
      <c r="AA71" s="1">
        <v>2</v>
      </c>
      <c r="AB71" s="1">
        <v>1</v>
      </c>
      <c r="AC71" s="1">
        <f>((-AA71/Z71)*IMLOG2(AA71/Z71)+(-AB71/Z71)*IMLOG2(AB71/Z71))</f>
        <v>0.91829583405449056</v>
      </c>
      <c r="AD71" s="1"/>
    </row>
    <row r="72" spans="23:33" x14ac:dyDescent="0.25">
      <c r="W72" s="1"/>
      <c r="X72" s="1"/>
      <c r="Y72" s="1"/>
      <c r="Z72" s="1"/>
      <c r="AA72" s="1"/>
      <c r="AB72" s="1"/>
      <c r="AC72" s="1"/>
      <c r="AD72" s="1">
        <f>(AC71)-((Z73/Z71)*AC73)-((Z74/Z71)*AC74)</f>
        <v>0</v>
      </c>
    </row>
    <row r="73" spans="23:33" x14ac:dyDescent="0.25">
      <c r="W73" s="1"/>
      <c r="X73" s="1" t="s">
        <v>429</v>
      </c>
      <c r="Y73" s="1" t="s">
        <v>7</v>
      </c>
      <c r="Z73" s="1">
        <v>3</v>
      </c>
      <c r="AA73" s="1">
        <v>2</v>
      </c>
      <c r="AB73" s="1">
        <v>1</v>
      </c>
      <c r="AC73" s="1">
        <f>((-AA73/Z71)*IMLOG2(AA73/Z71)+(-AB73/Z71)*IMLOG2(AB73/Z71))</f>
        <v>0.91829583405449056</v>
      </c>
      <c r="AD73" s="1"/>
    </row>
    <row r="74" spans="23:33" x14ac:dyDescent="0.25">
      <c r="W74" s="1"/>
      <c r="X74" s="1"/>
      <c r="Y74" s="1" t="s">
        <v>8</v>
      </c>
      <c r="Z74" s="1">
        <v>0</v>
      </c>
      <c r="AA74" s="1">
        <v>0</v>
      </c>
      <c r="AB74" s="1">
        <v>0</v>
      </c>
      <c r="AC74" s="1">
        <v>0</v>
      </c>
      <c r="AD74" s="1"/>
    </row>
  </sheetData>
  <mergeCells count="7">
    <mergeCell ref="J23:O23"/>
    <mergeCell ref="U23:U24"/>
    <mergeCell ref="B23:B24"/>
    <mergeCell ref="C23:C24"/>
    <mergeCell ref="D23:D24"/>
    <mergeCell ref="E23:E24"/>
    <mergeCell ref="F23:I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402"/>
  <sheetViews>
    <sheetView topLeftCell="A365" zoomScale="85" zoomScaleNormal="85" workbookViewId="0">
      <selection activeCell="C381" sqref="C381"/>
    </sheetView>
  </sheetViews>
  <sheetFormatPr defaultRowHeight="15" x14ac:dyDescent="0.25"/>
  <cols>
    <col min="1" max="1" width="4.42578125" customWidth="1"/>
    <col min="2" max="2" width="16.85546875" customWidth="1"/>
    <col min="3" max="3" width="23.28515625" customWidth="1"/>
    <col min="4" max="4" width="16" customWidth="1"/>
    <col min="5" max="5" width="7.42578125" customWidth="1"/>
    <col min="15" max="15" width="14.140625" customWidth="1"/>
    <col min="16" max="16" width="14.28515625" customWidth="1"/>
    <col min="17" max="18" width="21" customWidth="1"/>
    <col min="19" max="19" width="23.85546875" customWidth="1"/>
    <col min="20" max="20" width="22.42578125" customWidth="1"/>
    <col min="21" max="21" width="9" customWidth="1"/>
    <col min="22" max="22" width="22.7109375" customWidth="1"/>
    <col min="23" max="23" width="14.5703125" customWidth="1"/>
    <col min="24" max="24" width="13.85546875" customWidth="1"/>
    <col min="25" max="25" width="45.42578125" customWidth="1"/>
    <col min="26" max="26" width="19.42578125" customWidth="1"/>
    <col min="27" max="27" width="14.85546875" customWidth="1"/>
  </cols>
  <sheetData>
    <row r="2" spans="1:25" x14ac:dyDescent="0.25">
      <c r="B2" t="s">
        <v>513</v>
      </c>
    </row>
    <row r="4" spans="1:25" x14ac:dyDescent="0.25">
      <c r="A4" s="53" t="s">
        <v>62</v>
      </c>
      <c r="B4" s="53" t="s">
        <v>4</v>
      </c>
      <c r="C4" s="53" t="s">
        <v>14</v>
      </c>
      <c r="D4" s="53" t="s">
        <v>63</v>
      </c>
      <c r="E4" s="55" t="s">
        <v>1</v>
      </c>
      <c r="F4" s="55"/>
      <c r="G4" s="55"/>
      <c r="H4" s="55"/>
      <c r="I4" s="50" t="s">
        <v>416</v>
      </c>
      <c r="J4" s="51"/>
      <c r="K4" s="51"/>
      <c r="L4" s="51"/>
      <c r="M4" s="51"/>
      <c r="N4" s="52"/>
      <c r="O4" s="32" t="s">
        <v>402</v>
      </c>
      <c r="P4" s="32" t="s">
        <v>402</v>
      </c>
      <c r="Q4" s="33" t="s">
        <v>399</v>
      </c>
      <c r="R4" s="33" t="s">
        <v>399</v>
      </c>
      <c r="S4" s="33" t="s">
        <v>401</v>
      </c>
      <c r="T4" s="53" t="s">
        <v>398</v>
      </c>
      <c r="U4" s="4"/>
      <c r="V4" s="4"/>
      <c r="W4" s="4"/>
      <c r="X4" s="4"/>
      <c r="Y4" s="4"/>
    </row>
    <row r="5" spans="1:25" x14ac:dyDescent="0.25">
      <c r="A5" s="54"/>
      <c r="B5" s="54"/>
      <c r="C5" s="54"/>
      <c r="D5" s="54"/>
      <c r="E5" s="34">
        <v>1</v>
      </c>
      <c r="F5" s="34">
        <v>2</v>
      </c>
      <c r="G5" s="34">
        <v>3</v>
      </c>
      <c r="H5" s="34">
        <v>4</v>
      </c>
      <c r="I5" s="34">
        <v>1</v>
      </c>
      <c r="J5" s="34">
        <v>2</v>
      </c>
      <c r="K5" s="34">
        <v>3</v>
      </c>
      <c r="L5" s="34">
        <v>4</v>
      </c>
      <c r="M5" s="34">
        <v>5</v>
      </c>
      <c r="N5" s="34">
        <v>6</v>
      </c>
      <c r="O5" s="32" t="s">
        <v>1</v>
      </c>
      <c r="P5" s="32" t="s">
        <v>505</v>
      </c>
      <c r="Q5" s="33" t="s">
        <v>1</v>
      </c>
      <c r="R5" s="33" t="s">
        <v>404</v>
      </c>
      <c r="S5" s="33" t="s">
        <v>400</v>
      </c>
      <c r="T5" s="54"/>
      <c r="U5" s="4"/>
      <c r="V5" s="4" t="s">
        <v>406</v>
      </c>
      <c r="W5" s="4"/>
      <c r="X5" s="4"/>
      <c r="Y5" s="4"/>
    </row>
    <row r="6" spans="1:25" x14ac:dyDescent="0.25">
      <c r="A6" s="13">
        <v>1</v>
      </c>
      <c r="B6" s="35">
        <v>22116001</v>
      </c>
      <c r="C6" s="35" t="s">
        <v>59</v>
      </c>
      <c r="D6" s="35" t="s">
        <v>61</v>
      </c>
      <c r="E6" s="13">
        <v>2.44</v>
      </c>
      <c r="F6" s="13">
        <v>1.94</v>
      </c>
      <c r="G6" s="13">
        <v>1.93</v>
      </c>
      <c r="H6" s="13">
        <v>1.49</v>
      </c>
      <c r="I6" s="13">
        <v>2.5</v>
      </c>
      <c r="J6" s="13">
        <v>2</v>
      </c>
      <c r="K6" s="13">
        <v>0</v>
      </c>
      <c r="L6" s="13">
        <v>0</v>
      </c>
      <c r="M6" s="13">
        <v>0</v>
      </c>
      <c r="N6" s="13">
        <v>0</v>
      </c>
      <c r="O6" s="13">
        <f>AVERAGE(E6:H6)</f>
        <v>1.95</v>
      </c>
      <c r="P6" s="13">
        <f>AVERAGE(I6:N6)</f>
        <v>0.75</v>
      </c>
      <c r="Q6" s="13" t="str">
        <f t="shared" ref="Q6:Q69" si="0">IF(O6&lt;1,"CUKUP",IF(O6&lt;2,"MEMUASKAN",IF(O6&lt;3,"SANGAT MEMUASKAN",IF(O6&lt;4,"DENGAN PUJIAN"))))</f>
        <v>MEMUASKAN</v>
      </c>
      <c r="R6" s="13" t="str">
        <f t="shared" ref="R6:R69" si="1">IF(P6&lt;1,"D",IF(P6&lt;2,"C",IF(P6&lt;3,"B",IF(P6&lt;4,"A"))))</f>
        <v>D</v>
      </c>
      <c r="S6" s="13">
        <f t="shared" ref="S6:S69" si="2">AVERAGE(E6:N6)</f>
        <v>1.23</v>
      </c>
      <c r="T6" s="13" t="str">
        <f>IF(S6&lt;2,"TIDAK TEPAT","LULUS TEPAT")</f>
        <v>TIDAK TEPAT</v>
      </c>
      <c r="U6" s="4"/>
      <c r="V6" s="4" t="s">
        <v>405</v>
      </c>
      <c r="W6" s="4"/>
      <c r="X6" s="4"/>
      <c r="Y6" s="4"/>
    </row>
    <row r="7" spans="1:25" x14ac:dyDescent="0.25">
      <c r="A7" s="13">
        <v>2</v>
      </c>
      <c r="B7" s="35">
        <v>22116002</v>
      </c>
      <c r="C7" s="35" t="s">
        <v>60</v>
      </c>
      <c r="D7" s="35" t="s">
        <v>61</v>
      </c>
      <c r="E7" s="13">
        <v>2.4700000000000002</v>
      </c>
      <c r="F7" s="13">
        <v>1.31</v>
      </c>
      <c r="G7" s="13">
        <v>1.65</v>
      </c>
      <c r="H7" s="13">
        <v>1.28</v>
      </c>
      <c r="I7" s="13">
        <v>2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f t="shared" ref="O7:O68" si="3">AVERAGE(E7:H7)</f>
        <v>1.6775</v>
      </c>
      <c r="P7" s="13">
        <f t="shared" ref="P7:P68" si="4">AVERAGE(I7:N7)</f>
        <v>0.33333333333333331</v>
      </c>
      <c r="Q7" s="13" t="str">
        <f t="shared" si="0"/>
        <v>MEMUASKAN</v>
      </c>
      <c r="R7" s="13" t="str">
        <f t="shared" si="1"/>
        <v>D</v>
      </c>
      <c r="S7" s="13">
        <f t="shared" si="2"/>
        <v>0.87100000000000011</v>
      </c>
      <c r="T7" s="13" t="str">
        <f t="shared" ref="T7:T70" si="5">IF(S7&lt;2,"TIDAK TEPAT","LULUS TEPAT")</f>
        <v>TIDAK TEPAT</v>
      </c>
      <c r="U7" s="4"/>
      <c r="V7" s="4"/>
      <c r="W7" s="4"/>
      <c r="X7" s="4"/>
      <c r="Y7" s="4"/>
    </row>
    <row r="8" spans="1:25" x14ac:dyDescent="0.25">
      <c r="A8" s="13">
        <v>3</v>
      </c>
      <c r="B8" s="35">
        <v>22116003</v>
      </c>
      <c r="C8" s="35" t="s">
        <v>15</v>
      </c>
      <c r="D8" s="35" t="s">
        <v>61</v>
      </c>
      <c r="E8" s="13">
        <v>1.84</v>
      </c>
      <c r="F8" s="13">
        <v>1.47</v>
      </c>
      <c r="G8" s="13">
        <v>1.71</v>
      </c>
      <c r="H8" s="13">
        <v>1.91</v>
      </c>
      <c r="I8" s="13">
        <v>2</v>
      </c>
      <c r="J8" s="13">
        <v>2</v>
      </c>
      <c r="K8" s="13">
        <v>2.5</v>
      </c>
      <c r="L8" s="13">
        <v>2</v>
      </c>
      <c r="M8" s="13">
        <v>2.5</v>
      </c>
      <c r="N8" s="13">
        <v>2</v>
      </c>
      <c r="O8" s="13">
        <f t="shared" si="3"/>
        <v>1.7324999999999999</v>
      </c>
      <c r="P8" s="13">
        <f>AVERAGE(I8:N8)</f>
        <v>2.1666666666666665</v>
      </c>
      <c r="Q8" s="13" t="str">
        <f t="shared" si="0"/>
        <v>MEMUASKAN</v>
      </c>
      <c r="R8" s="13" t="str">
        <f t="shared" si="1"/>
        <v>B</v>
      </c>
      <c r="S8" s="13">
        <f t="shared" si="2"/>
        <v>1.9929999999999999</v>
      </c>
      <c r="T8" s="13" t="str">
        <f t="shared" si="5"/>
        <v>TIDAK TEPAT</v>
      </c>
      <c r="U8" s="4"/>
      <c r="V8" s="4"/>
      <c r="W8" s="4"/>
      <c r="X8" s="4"/>
      <c r="Y8" s="4"/>
    </row>
    <row r="9" spans="1:25" x14ac:dyDescent="0.25">
      <c r="A9" s="13">
        <v>4</v>
      </c>
      <c r="B9" s="35">
        <v>22116004</v>
      </c>
      <c r="C9" s="35" t="s">
        <v>16</v>
      </c>
      <c r="D9" s="35" t="s">
        <v>61</v>
      </c>
      <c r="E9" s="13">
        <v>2.67</v>
      </c>
      <c r="F9" s="13">
        <v>2.71</v>
      </c>
      <c r="G9" s="13">
        <v>2.69</v>
      </c>
      <c r="H9" s="13">
        <v>2.68</v>
      </c>
      <c r="I9" s="13">
        <v>3.75</v>
      </c>
      <c r="J9" s="13">
        <v>2.5</v>
      </c>
      <c r="K9" s="13">
        <v>2</v>
      </c>
      <c r="L9" s="13">
        <v>2</v>
      </c>
      <c r="M9" s="13">
        <v>2.5</v>
      </c>
      <c r="N9" s="13">
        <v>3</v>
      </c>
      <c r="O9" s="13">
        <f t="shared" si="3"/>
        <v>2.6875</v>
      </c>
      <c r="P9" s="13">
        <f t="shared" si="4"/>
        <v>2.625</v>
      </c>
      <c r="Q9" s="13" t="str">
        <f t="shared" si="0"/>
        <v>SANGAT MEMUASKAN</v>
      </c>
      <c r="R9" s="13" t="str">
        <f t="shared" si="1"/>
        <v>B</v>
      </c>
      <c r="S9" s="13">
        <f t="shared" si="2"/>
        <v>2.65</v>
      </c>
      <c r="T9" s="13" t="str">
        <f t="shared" si="5"/>
        <v>LULUS TEPAT</v>
      </c>
      <c r="U9" s="4"/>
      <c r="V9" s="4" t="s">
        <v>506</v>
      </c>
      <c r="W9" s="4"/>
      <c r="X9" s="4"/>
      <c r="Y9" s="4"/>
    </row>
    <row r="10" spans="1:25" ht="30" x14ac:dyDescent="0.25">
      <c r="A10" s="13">
        <v>5</v>
      </c>
      <c r="B10" s="35">
        <v>22116005</v>
      </c>
      <c r="C10" s="35" t="s">
        <v>17</v>
      </c>
      <c r="D10" s="35" t="s">
        <v>89</v>
      </c>
      <c r="E10" s="13">
        <v>3.08</v>
      </c>
      <c r="F10" s="13">
        <v>2.98</v>
      </c>
      <c r="G10" s="13">
        <v>2.99</v>
      </c>
      <c r="H10" s="13">
        <v>2.97</v>
      </c>
      <c r="I10" s="13">
        <v>2</v>
      </c>
      <c r="J10" s="13">
        <v>2</v>
      </c>
      <c r="K10" s="13">
        <v>2</v>
      </c>
      <c r="L10" s="13">
        <v>3</v>
      </c>
      <c r="M10" s="13">
        <v>3</v>
      </c>
      <c r="N10" s="13">
        <v>2.5</v>
      </c>
      <c r="O10" s="13">
        <f t="shared" si="3"/>
        <v>3.0050000000000003</v>
      </c>
      <c r="P10" s="13">
        <f t="shared" si="4"/>
        <v>2.4166666666666665</v>
      </c>
      <c r="Q10" s="13" t="str">
        <f t="shared" si="0"/>
        <v>DENGAN PUJIAN</v>
      </c>
      <c r="R10" s="13" t="str">
        <f t="shared" si="1"/>
        <v>B</v>
      </c>
      <c r="S10" s="13">
        <f t="shared" si="2"/>
        <v>2.6520000000000001</v>
      </c>
      <c r="T10" s="13" t="str">
        <f t="shared" si="5"/>
        <v>LULUS TEPAT</v>
      </c>
      <c r="U10" s="4"/>
      <c r="V10" s="4" t="s">
        <v>412</v>
      </c>
      <c r="W10" s="4"/>
      <c r="X10" s="4"/>
      <c r="Y10" s="4"/>
    </row>
    <row r="11" spans="1:25" ht="45" x14ac:dyDescent="0.25">
      <c r="A11" s="13">
        <v>6</v>
      </c>
      <c r="B11" s="35">
        <v>22116006</v>
      </c>
      <c r="C11" s="35" t="s">
        <v>18</v>
      </c>
      <c r="D11" s="35" t="s">
        <v>61</v>
      </c>
      <c r="E11" s="13">
        <v>2.5</v>
      </c>
      <c r="F11" s="13">
        <v>2.75</v>
      </c>
      <c r="G11" s="13">
        <v>2.8</v>
      </c>
      <c r="H11" s="13">
        <v>2.76</v>
      </c>
      <c r="I11" s="13">
        <v>2</v>
      </c>
      <c r="J11" s="13">
        <v>2</v>
      </c>
      <c r="K11" s="13">
        <v>2</v>
      </c>
      <c r="L11" s="13">
        <v>2</v>
      </c>
      <c r="M11" s="13">
        <v>3</v>
      </c>
      <c r="N11" s="13">
        <v>3.5</v>
      </c>
      <c r="O11" s="13">
        <f t="shared" si="3"/>
        <v>2.7025000000000001</v>
      </c>
      <c r="P11" s="13">
        <f t="shared" si="4"/>
        <v>2.4166666666666665</v>
      </c>
      <c r="Q11" s="13" t="str">
        <f t="shared" si="0"/>
        <v>SANGAT MEMUASKAN</v>
      </c>
      <c r="R11" s="13" t="str">
        <f t="shared" si="1"/>
        <v>B</v>
      </c>
      <c r="S11" s="13">
        <f t="shared" si="2"/>
        <v>2.5310000000000001</v>
      </c>
      <c r="T11" s="13" t="str">
        <f t="shared" si="5"/>
        <v>LULUS TEPAT</v>
      </c>
      <c r="U11" s="4"/>
      <c r="V11" s="4" t="s">
        <v>507</v>
      </c>
      <c r="W11" s="4"/>
      <c r="X11" s="4"/>
      <c r="Y11" s="4"/>
    </row>
    <row r="12" spans="1:25" ht="30" x14ac:dyDescent="0.25">
      <c r="A12" s="13">
        <v>7</v>
      </c>
      <c r="B12" s="35">
        <v>22116007</v>
      </c>
      <c r="C12" s="35" t="s">
        <v>19</v>
      </c>
      <c r="D12" s="35" t="s">
        <v>61</v>
      </c>
      <c r="E12" s="13">
        <v>3.31</v>
      </c>
      <c r="F12" s="13">
        <v>3.3</v>
      </c>
      <c r="G12" s="13">
        <v>3.29</v>
      </c>
      <c r="H12" s="13">
        <v>3.21</v>
      </c>
      <c r="I12" s="13">
        <v>3.5</v>
      </c>
      <c r="J12" s="13">
        <v>2.5</v>
      </c>
      <c r="K12" s="13">
        <v>2.5</v>
      </c>
      <c r="L12" s="13">
        <v>2.5</v>
      </c>
      <c r="M12" s="13">
        <v>3</v>
      </c>
      <c r="N12" s="13">
        <v>3.5</v>
      </c>
      <c r="O12" s="13">
        <f t="shared" si="3"/>
        <v>3.2774999999999999</v>
      </c>
      <c r="P12" s="13">
        <f t="shared" si="4"/>
        <v>2.9166666666666665</v>
      </c>
      <c r="Q12" s="13" t="str">
        <f t="shared" si="0"/>
        <v>DENGAN PUJIAN</v>
      </c>
      <c r="R12" s="13" t="str">
        <f t="shared" si="1"/>
        <v>B</v>
      </c>
      <c r="S12" s="13">
        <f t="shared" si="2"/>
        <v>3.0609999999999999</v>
      </c>
      <c r="T12" s="13" t="str">
        <f t="shared" si="5"/>
        <v>LULUS TEPAT</v>
      </c>
      <c r="U12" s="4"/>
      <c r="V12" s="4" t="s">
        <v>413</v>
      </c>
      <c r="W12" s="4"/>
      <c r="X12" s="4"/>
      <c r="Y12" s="4"/>
    </row>
    <row r="13" spans="1:25" ht="30" x14ac:dyDescent="0.25">
      <c r="A13" s="13">
        <v>8</v>
      </c>
      <c r="B13" s="35">
        <v>22116008</v>
      </c>
      <c r="C13" s="35" t="s">
        <v>64</v>
      </c>
      <c r="D13" s="35" t="s">
        <v>61</v>
      </c>
      <c r="E13" s="13">
        <v>3</v>
      </c>
      <c r="F13" s="13">
        <v>3.06</v>
      </c>
      <c r="G13" s="13">
        <v>2.96</v>
      </c>
      <c r="H13" s="13">
        <v>2.87</v>
      </c>
      <c r="I13" s="13">
        <v>2</v>
      </c>
      <c r="J13" s="13">
        <v>3</v>
      </c>
      <c r="K13" s="13">
        <v>2</v>
      </c>
      <c r="L13" s="13">
        <v>2</v>
      </c>
      <c r="M13" s="13">
        <v>3.75</v>
      </c>
      <c r="N13" s="13">
        <v>3.5</v>
      </c>
      <c r="O13" s="13">
        <f t="shared" si="3"/>
        <v>2.9725000000000001</v>
      </c>
      <c r="P13" s="13">
        <f t="shared" si="4"/>
        <v>2.7083333333333335</v>
      </c>
      <c r="Q13" s="13" t="str">
        <f t="shared" si="0"/>
        <v>SANGAT MEMUASKAN</v>
      </c>
      <c r="R13" s="13" t="str">
        <f t="shared" si="1"/>
        <v>B</v>
      </c>
      <c r="S13" s="13">
        <f t="shared" si="2"/>
        <v>2.8140000000000001</v>
      </c>
      <c r="T13" s="13" t="str">
        <f t="shared" si="5"/>
        <v>LULUS TEPAT</v>
      </c>
      <c r="U13" s="4"/>
      <c r="V13" s="4" t="s">
        <v>508</v>
      </c>
      <c r="W13" s="4"/>
      <c r="X13" s="4"/>
      <c r="Y13" s="4"/>
    </row>
    <row r="14" spans="1:25" ht="30" x14ac:dyDescent="0.25">
      <c r="A14" s="13">
        <v>9</v>
      </c>
      <c r="B14" s="35">
        <v>22116009</v>
      </c>
      <c r="C14" s="35" t="s">
        <v>65</v>
      </c>
      <c r="D14" s="35" t="s">
        <v>89</v>
      </c>
      <c r="E14" s="13">
        <v>3.06</v>
      </c>
      <c r="F14" s="13">
        <v>3.01</v>
      </c>
      <c r="G14" s="13">
        <v>2.94</v>
      </c>
      <c r="H14" s="13">
        <v>2.95</v>
      </c>
      <c r="I14" s="13">
        <v>2</v>
      </c>
      <c r="J14" s="13">
        <v>2.5</v>
      </c>
      <c r="K14" s="13">
        <v>2</v>
      </c>
      <c r="L14" s="13">
        <v>2</v>
      </c>
      <c r="M14" s="13">
        <v>3</v>
      </c>
      <c r="N14" s="13">
        <v>3.5</v>
      </c>
      <c r="O14" s="13">
        <f t="shared" si="3"/>
        <v>2.99</v>
      </c>
      <c r="P14" s="13">
        <f t="shared" si="4"/>
        <v>2.5</v>
      </c>
      <c r="Q14" s="13" t="str">
        <f t="shared" si="0"/>
        <v>SANGAT MEMUASKAN</v>
      </c>
      <c r="R14" s="13" t="str">
        <f t="shared" si="1"/>
        <v>B</v>
      </c>
      <c r="S14" s="13">
        <f t="shared" si="2"/>
        <v>2.6960000000000002</v>
      </c>
      <c r="T14" s="13" t="str">
        <f t="shared" si="5"/>
        <v>LULUS TEPAT</v>
      </c>
      <c r="U14" s="4"/>
      <c r="V14" s="4" t="s">
        <v>509</v>
      </c>
      <c r="W14" s="4"/>
      <c r="X14" s="4"/>
      <c r="Y14" s="4"/>
    </row>
    <row r="15" spans="1:25" x14ac:dyDescent="0.25">
      <c r="A15" s="13">
        <v>10</v>
      </c>
      <c r="B15" s="35">
        <v>22116010</v>
      </c>
      <c r="C15" s="35" t="s">
        <v>66</v>
      </c>
      <c r="D15" s="35" t="s">
        <v>89</v>
      </c>
      <c r="E15" s="13">
        <v>2.65</v>
      </c>
      <c r="F15" s="13">
        <v>0</v>
      </c>
      <c r="G15" s="13">
        <v>2.82</v>
      </c>
      <c r="H15" s="13">
        <v>2.82</v>
      </c>
      <c r="I15" s="13">
        <v>0</v>
      </c>
      <c r="J15" s="13">
        <v>2.5</v>
      </c>
      <c r="K15" s="13">
        <v>0</v>
      </c>
      <c r="L15" s="13">
        <v>2</v>
      </c>
      <c r="M15" s="13">
        <v>2</v>
      </c>
      <c r="N15" s="13">
        <v>2</v>
      </c>
      <c r="O15" s="13">
        <f t="shared" si="3"/>
        <v>2.0724999999999998</v>
      </c>
      <c r="P15" s="13">
        <f t="shared" si="4"/>
        <v>1.4166666666666667</v>
      </c>
      <c r="Q15" s="13" t="str">
        <f t="shared" si="0"/>
        <v>SANGAT MEMUASKAN</v>
      </c>
      <c r="R15" s="13" t="str">
        <f t="shared" si="1"/>
        <v>C</v>
      </c>
      <c r="S15" s="13">
        <f t="shared" si="2"/>
        <v>1.6789999999999998</v>
      </c>
      <c r="T15" s="13" t="str">
        <f t="shared" si="5"/>
        <v>TIDAK TEPAT</v>
      </c>
      <c r="U15" s="4"/>
      <c r="V15" s="4" t="s">
        <v>414</v>
      </c>
      <c r="W15" s="4"/>
      <c r="X15" s="4"/>
      <c r="Y15" s="4"/>
    </row>
    <row r="16" spans="1:25" ht="30" x14ac:dyDescent="0.25">
      <c r="A16" s="13">
        <v>11</v>
      </c>
      <c r="B16" s="35">
        <v>22116011</v>
      </c>
      <c r="C16" s="35" t="s">
        <v>67</v>
      </c>
      <c r="D16" s="35" t="s">
        <v>61</v>
      </c>
      <c r="E16" s="13">
        <v>2.83</v>
      </c>
      <c r="F16" s="13">
        <v>1.57</v>
      </c>
      <c r="G16" s="13">
        <v>1.75</v>
      </c>
      <c r="H16" s="13">
        <v>1.9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f t="shared" si="3"/>
        <v>2.0125000000000002</v>
      </c>
      <c r="P16" s="13">
        <f t="shared" si="4"/>
        <v>0</v>
      </c>
      <c r="Q16" s="13" t="str">
        <f t="shared" si="0"/>
        <v>SANGAT MEMUASKAN</v>
      </c>
      <c r="R16" s="13" t="str">
        <f t="shared" si="1"/>
        <v>D</v>
      </c>
      <c r="S16" s="13">
        <f t="shared" si="2"/>
        <v>0.80500000000000005</v>
      </c>
      <c r="T16" s="13" t="str">
        <f t="shared" si="5"/>
        <v>TIDAK TEPAT</v>
      </c>
      <c r="U16" s="4"/>
      <c r="V16" s="4" t="s">
        <v>510</v>
      </c>
      <c r="W16" s="4"/>
      <c r="X16" s="4"/>
      <c r="Y16" s="4"/>
    </row>
    <row r="17" spans="1:25" ht="30" x14ac:dyDescent="0.25">
      <c r="A17" s="13">
        <v>12</v>
      </c>
      <c r="B17" s="35">
        <v>22116012</v>
      </c>
      <c r="C17" s="35" t="s">
        <v>68</v>
      </c>
      <c r="D17" s="35" t="s">
        <v>61</v>
      </c>
      <c r="E17" s="13">
        <v>3.19</v>
      </c>
      <c r="F17" s="13">
        <v>3.24</v>
      </c>
      <c r="G17" s="13">
        <v>3.18</v>
      </c>
      <c r="H17" s="13">
        <v>3.11</v>
      </c>
      <c r="I17" s="13">
        <v>3</v>
      </c>
      <c r="J17" s="13">
        <v>2.5</v>
      </c>
      <c r="K17" s="13">
        <v>2.5</v>
      </c>
      <c r="L17" s="13">
        <v>2</v>
      </c>
      <c r="M17" s="13">
        <v>3.75</v>
      </c>
      <c r="N17" s="13">
        <v>3.75</v>
      </c>
      <c r="O17" s="13">
        <f t="shared" si="3"/>
        <v>3.1799999999999997</v>
      </c>
      <c r="P17" s="13">
        <f t="shared" si="4"/>
        <v>2.9166666666666665</v>
      </c>
      <c r="Q17" s="13" t="str">
        <f t="shared" si="0"/>
        <v>DENGAN PUJIAN</v>
      </c>
      <c r="R17" s="13" t="str">
        <f t="shared" si="1"/>
        <v>B</v>
      </c>
      <c r="S17" s="13">
        <f t="shared" si="2"/>
        <v>3.0219999999999998</v>
      </c>
      <c r="T17" s="13" t="str">
        <f t="shared" si="5"/>
        <v>LULUS TEPAT</v>
      </c>
      <c r="U17" s="4"/>
      <c r="V17" s="4" t="s">
        <v>407</v>
      </c>
      <c r="W17" s="4"/>
      <c r="X17" s="4"/>
      <c r="Y17" s="4"/>
    </row>
    <row r="18" spans="1:25" ht="30" x14ac:dyDescent="0.25">
      <c r="A18" s="13">
        <v>13</v>
      </c>
      <c r="B18" s="35">
        <v>22116013</v>
      </c>
      <c r="C18" s="35" t="s">
        <v>69</v>
      </c>
      <c r="D18" s="35" t="s">
        <v>61</v>
      </c>
      <c r="E18" s="13">
        <v>1.55</v>
      </c>
      <c r="F18" s="13">
        <v>1.55</v>
      </c>
      <c r="G18" s="13">
        <v>1.75</v>
      </c>
      <c r="H18" s="13">
        <v>1.9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f t="shared" si="3"/>
        <v>1.6875</v>
      </c>
      <c r="P18" s="13">
        <f t="shared" si="4"/>
        <v>0</v>
      </c>
      <c r="Q18" s="13" t="str">
        <f t="shared" si="0"/>
        <v>MEMUASKAN</v>
      </c>
      <c r="R18" s="13" t="str">
        <f t="shared" si="1"/>
        <v>D</v>
      </c>
      <c r="S18" s="13">
        <f t="shared" si="2"/>
        <v>0.67500000000000004</v>
      </c>
      <c r="T18" s="13" t="str">
        <f t="shared" si="5"/>
        <v>TIDAK TEPAT</v>
      </c>
      <c r="U18" s="4"/>
      <c r="V18" s="4"/>
      <c r="W18" s="4"/>
      <c r="X18" s="4"/>
      <c r="Y18" s="4"/>
    </row>
    <row r="19" spans="1:25" x14ac:dyDescent="0.25">
      <c r="A19" s="13">
        <v>14</v>
      </c>
      <c r="B19" s="35">
        <v>22116014</v>
      </c>
      <c r="C19" s="35" t="s">
        <v>70</v>
      </c>
      <c r="D19" s="35" t="s">
        <v>61</v>
      </c>
      <c r="E19" s="13">
        <v>1.17</v>
      </c>
      <c r="F19" s="13">
        <v>1.75</v>
      </c>
      <c r="G19" s="13">
        <v>1.93</v>
      </c>
      <c r="H19" s="13">
        <v>1.84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f t="shared" si="3"/>
        <v>1.6724999999999999</v>
      </c>
      <c r="P19" s="13">
        <f t="shared" si="4"/>
        <v>0</v>
      </c>
      <c r="Q19" s="13" t="str">
        <f t="shared" si="0"/>
        <v>MEMUASKAN</v>
      </c>
      <c r="R19" s="13" t="str">
        <f t="shared" si="1"/>
        <v>D</v>
      </c>
      <c r="S19" s="13">
        <f t="shared" si="2"/>
        <v>0.66899999999999993</v>
      </c>
      <c r="T19" s="13" t="str">
        <f t="shared" si="5"/>
        <v>TIDAK TEPAT</v>
      </c>
      <c r="U19" s="4"/>
      <c r="V19" s="4"/>
      <c r="W19" s="4"/>
      <c r="X19" s="4"/>
      <c r="Y19" s="4"/>
    </row>
    <row r="20" spans="1:25" x14ac:dyDescent="0.25">
      <c r="A20" s="13">
        <v>15</v>
      </c>
      <c r="B20" s="35">
        <v>22116015</v>
      </c>
      <c r="C20" s="35" t="s">
        <v>71</v>
      </c>
      <c r="D20" s="35" t="s">
        <v>61</v>
      </c>
      <c r="E20" s="13">
        <v>2.5</v>
      </c>
      <c r="F20" s="13">
        <v>2.41</v>
      </c>
      <c r="G20" s="13">
        <v>2.4</v>
      </c>
      <c r="H20" s="13">
        <v>2.25</v>
      </c>
      <c r="I20" s="13">
        <v>2</v>
      </c>
      <c r="J20" s="13">
        <v>0</v>
      </c>
      <c r="K20" s="13">
        <v>2</v>
      </c>
      <c r="L20" s="13">
        <v>2.5</v>
      </c>
      <c r="M20" s="13">
        <v>3</v>
      </c>
      <c r="N20" s="13">
        <v>2.5</v>
      </c>
      <c r="O20" s="13">
        <f t="shared" si="3"/>
        <v>2.39</v>
      </c>
      <c r="P20" s="13">
        <f t="shared" si="4"/>
        <v>2</v>
      </c>
      <c r="Q20" s="13" t="str">
        <f t="shared" si="0"/>
        <v>SANGAT MEMUASKAN</v>
      </c>
      <c r="R20" s="13" t="str">
        <f t="shared" si="1"/>
        <v>B</v>
      </c>
      <c r="S20" s="13">
        <f t="shared" si="2"/>
        <v>2.1560000000000001</v>
      </c>
      <c r="T20" s="13" t="str">
        <f t="shared" si="5"/>
        <v>LULUS TEPAT</v>
      </c>
      <c r="U20" s="4"/>
      <c r="V20" s="4"/>
      <c r="W20" s="4"/>
      <c r="X20" s="4"/>
      <c r="Y20" s="4"/>
    </row>
    <row r="21" spans="1:25" ht="30" x14ac:dyDescent="0.25">
      <c r="A21" s="13">
        <v>16</v>
      </c>
      <c r="B21" s="35">
        <v>22116016</v>
      </c>
      <c r="C21" s="35" t="s">
        <v>20</v>
      </c>
      <c r="D21" s="35" t="s">
        <v>61</v>
      </c>
      <c r="E21" s="13">
        <v>2.64</v>
      </c>
      <c r="F21" s="13">
        <v>2.35</v>
      </c>
      <c r="G21" s="13">
        <v>2.5299999999999998</v>
      </c>
      <c r="H21" s="13">
        <v>2.4300000000000002</v>
      </c>
      <c r="I21" s="13">
        <v>2</v>
      </c>
      <c r="J21" s="13">
        <v>2</v>
      </c>
      <c r="K21" s="13">
        <v>3</v>
      </c>
      <c r="L21" s="13">
        <v>2</v>
      </c>
      <c r="M21" s="13">
        <v>3.5</v>
      </c>
      <c r="N21" s="13">
        <v>3.5</v>
      </c>
      <c r="O21" s="13">
        <f t="shared" si="3"/>
        <v>2.4874999999999998</v>
      </c>
      <c r="P21" s="13">
        <f t="shared" si="4"/>
        <v>2.6666666666666665</v>
      </c>
      <c r="Q21" s="13" t="str">
        <f t="shared" si="0"/>
        <v>SANGAT MEMUASKAN</v>
      </c>
      <c r="R21" s="13" t="str">
        <f t="shared" si="1"/>
        <v>B</v>
      </c>
      <c r="S21" s="13">
        <f t="shared" si="2"/>
        <v>2.5949999999999998</v>
      </c>
      <c r="T21" s="13" t="str">
        <f t="shared" si="5"/>
        <v>LULUS TEPAT</v>
      </c>
      <c r="U21" s="4"/>
      <c r="V21" s="4"/>
      <c r="W21" s="4"/>
      <c r="X21" s="4"/>
      <c r="Y21" s="4"/>
    </row>
    <row r="22" spans="1:25" ht="45" x14ac:dyDescent="0.25">
      <c r="A22" s="13">
        <v>17</v>
      </c>
      <c r="B22" s="35">
        <v>22116017</v>
      </c>
      <c r="C22" s="35" t="s">
        <v>72</v>
      </c>
      <c r="D22" s="35" t="s">
        <v>61</v>
      </c>
      <c r="E22" s="13">
        <v>1.95</v>
      </c>
      <c r="F22" s="13">
        <v>1.39</v>
      </c>
      <c r="G22" s="13">
        <v>1.5</v>
      </c>
      <c r="H22" s="13">
        <v>1.6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f t="shared" si="3"/>
        <v>1.6099999999999999</v>
      </c>
      <c r="P22" s="13">
        <f t="shared" si="4"/>
        <v>0</v>
      </c>
      <c r="Q22" s="13" t="str">
        <f t="shared" si="0"/>
        <v>MEMUASKAN</v>
      </c>
      <c r="R22" s="13" t="str">
        <f t="shared" si="1"/>
        <v>D</v>
      </c>
      <c r="S22" s="13">
        <f t="shared" si="2"/>
        <v>0.64399999999999991</v>
      </c>
      <c r="T22" s="13" t="str">
        <f t="shared" si="5"/>
        <v>TIDAK TEPAT</v>
      </c>
      <c r="U22" s="4"/>
      <c r="V22" s="4"/>
      <c r="W22" s="4"/>
      <c r="X22" s="4"/>
      <c r="Y22" s="4"/>
    </row>
    <row r="23" spans="1:25" ht="30" x14ac:dyDescent="0.25">
      <c r="A23" s="13">
        <v>18</v>
      </c>
      <c r="B23" s="35">
        <v>22116018</v>
      </c>
      <c r="C23" s="35" t="s">
        <v>73</v>
      </c>
      <c r="D23" s="35" t="s">
        <v>61</v>
      </c>
      <c r="E23" s="13">
        <v>2.4500000000000002</v>
      </c>
      <c r="F23" s="13">
        <v>2.35</v>
      </c>
      <c r="G23" s="13">
        <v>2.4</v>
      </c>
      <c r="H23" s="13">
        <v>2.2999999999999998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f t="shared" si="3"/>
        <v>2.375</v>
      </c>
      <c r="P23" s="13">
        <f t="shared" si="4"/>
        <v>0</v>
      </c>
      <c r="Q23" s="13" t="str">
        <f t="shared" si="0"/>
        <v>SANGAT MEMUASKAN</v>
      </c>
      <c r="R23" s="13" t="str">
        <f t="shared" si="1"/>
        <v>D</v>
      </c>
      <c r="S23" s="13">
        <f t="shared" si="2"/>
        <v>0.95</v>
      </c>
      <c r="T23" s="13" t="str">
        <f t="shared" si="5"/>
        <v>TIDAK TEPAT</v>
      </c>
      <c r="U23" s="4"/>
      <c r="V23" s="4"/>
      <c r="W23" s="4"/>
      <c r="X23" s="4"/>
      <c r="Y23" s="4"/>
    </row>
    <row r="24" spans="1:25" x14ac:dyDescent="0.25">
      <c r="A24" s="13">
        <v>19</v>
      </c>
      <c r="B24" s="35">
        <v>22116020</v>
      </c>
      <c r="C24" s="35" t="s">
        <v>74</v>
      </c>
      <c r="D24" s="35" t="s">
        <v>61</v>
      </c>
      <c r="E24" s="13">
        <v>1.55</v>
      </c>
      <c r="F24" s="13">
        <v>1.28</v>
      </c>
      <c r="G24" s="13">
        <v>1.55</v>
      </c>
      <c r="H24" s="13">
        <v>1.52</v>
      </c>
      <c r="I24" s="13">
        <v>2</v>
      </c>
      <c r="J24" s="13">
        <v>1</v>
      </c>
      <c r="K24" s="13">
        <v>2.5</v>
      </c>
      <c r="L24" s="13">
        <v>0</v>
      </c>
      <c r="M24" s="13">
        <v>0</v>
      </c>
      <c r="N24" s="13">
        <v>0</v>
      </c>
      <c r="O24" s="13">
        <f t="shared" si="3"/>
        <v>1.4750000000000001</v>
      </c>
      <c r="P24" s="13">
        <f t="shared" si="4"/>
        <v>0.91666666666666663</v>
      </c>
      <c r="Q24" s="13" t="str">
        <f t="shared" si="0"/>
        <v>MEMUASKAN</v>
      </c>
      <c r="R24" s="13" t="str">
        <f t="shared" si="1"/>
        <v>D</v>
      </c>
      <c r="S24" s="13">
        <f t="shared" si="2"/>
        <v>1.1400000000000001</v>
      </c>
      <c r="T24" s="13" t="str">
        <f t="shared" si="5"/>
        <v>TIDAK TEPAT</v>
      </c>
      <c r="U24" s="4"/>
      <c r="V24" s="4"/>
      <c r="W24" s="4"/>
      <c r="X24" s="4"/>
      <c r="Y24" s="4"/>
    </row>
    <row r="25" spans="1:25" x14ac:dyDescent="0.25">
      <c r="A25" s="13">
        <v>20</v>
      </c>
      <c r="B25" s="35">
        <v>22116021</v>
      </c>
      <c r="C25" s="35" t="s">
        <v>75</v>
      </c>
      <c r="D25" s="35" t="s">
        <v>61</v>
      </c>
      <c r="E25" s="13">
        <v>2.31</v>
      </c>
      <c r="F25" s="13">
        <v>2.74</v>
      </c>
      <c r="G25" s="13">
        <v>2.35</v>
      </c>
      <c r="H25" s="13">
        <v>1.88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f t="shared" si="3"/>
        <v>2.3200000000000003</v>
      </c>
      <c r="P25" s="13">
        <f t="shared" si="4"/>
        <v>0</v>
      </c>
      <c r="Q25" s="13" t="str">
        <f t="shared" si="0"/>
        <v>SANGAT MEMUASKAN</v>
      </c>
      <c r="R25" s="13" t="str">
        <f t="shared" si="1"/>
        <v>D</v>
      </c>
      <c r="S25" s="13">
        <f t="shared" si="2"/>
        <v>0.92800000000000016</v>
      </c>
      <c r="T25" s="13" t="str">
        <f t="shared" si="5"/>
        <v>TIDAK TEPAT</v>
      </c>
      <c r="U25" s="4"/>
      <c r="V25" s="4"/>
      <c r="W25" s="4"/>
      <c r="X25" s="4"/>
      <c r="Y25" s="4"/>
    </row>
    <row r="26" spans="1:25" x14ac:dyDescent="0.25">
      <c r="A26" s="13">
        <v>21</v>
      </c>
      <c r="B26" s="35">
        <v>22116022</v>
      </c>
      <c r="C26" s="35" t="s">
        <v>76</v>
      </c>
      <c r="D26" s="35" t="s">
        <v>61</v>
      </c>
      <c r="E26" s="13">
        <v>2.67</v>
      </c>
      <c r="F26" s="13">
        <v>2.2799999999999998</v>
      </c>
      <c r="G26" s="13">
        <v>2.21</v>
      </c>
      <c r="H26" s="13">
        <v>2.17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f t="shared" si="3"/>
        <v>2.3324999999999996</v>
      </c>
      <c r="P26" s="13">
        <f t="shared" si="4"/>
        <v>0</v>
      </c>
      <c r="Q26" s="13" t="str">
        <f t="shared" si="0"/>
        <v>SANGAT MEMUASKAN</v>
      </c>
      <c r="R26" s="13" t="str">
        <f t="shared" si="1"/>
        <v>D</v>
      </c>
      <c r="S26" s="13">
        <f t="shared" si="2"/>
        <v>0.93299999999999983</v>
      </c>
      <c r="T26" s="13" t="str">
        <f t="shared" si="5"/>
        <v>TIDAK TEPAT</v>
      </c>
      <c r="U26" s="4"/>
      <c r="V26" s="4"/>
      <c r="W26" s="4"/>
      <c r="X26" s="4"/>
      <c r="Y26" s="4"/>
    </row>
    <row r="27" spans="1:25" ht="30" x14ac:dyDescent="0.25">
      <c r="A27" s="13">
        <v>22</v>
      </c>
      <c r="B27" s="35">
        <v>22116023</v>
      </c>
      <c r="C27" s="35" t="s">
        <v>77</v>
      </c>
      <c r="D27" s="35" t="s">
        <v>61</v>
      </c>
      <c r="E27" s="13">
        <v>2.67</v>
      </c>
      <c r="F27" s="13">
        <v>2.1</v>
      </c>
      <c r="G27" s="13">
        <v>2.34</v>
      </c>
      <c r="H27" s="13">
        <v>2.41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f t="shared" si="3"/>
        <v>2.38</v>
      </c>
      <c r="P27" s="13">
        <f t="shared" si="4"/>
        <v>0</v>
      </c>
      <c r="Q27" s="13" t="str">
        <f t="shared" si="0"/>
        <v>SANGAT MEMUASKAN</v>
      </c>
      <c r="R27" s="13" t="str">
        <f t="shared" si="1"/>
        <v>D</v>
      </c>
      <c r="S27" s="13">
        <f t="shared" si="2"/>
        <v>0.95199999999999996</v>
      </c>
      <c r="T27" s="13" t="str">
        <f t="shared" si="5"/>
        <v>TIDAK TEPAT</v>
      </c>
      <c r="U27" s="4"/>
      <c r="V27" s="4"/>
      <c r="W27" s="4"/>
      <c r="X27" s="4"/>
      <c r="Y27" s="4"/>
    </row>
    <row r="28" spans="1:25" ht="30" x14ac:dyDescent="0.25">
      <c r="A28" s="13">
        <v>23</v>
      </c>
      <c r="B28" s="35">
        <v>22116024</v>
      </c>
      <c r="C28" s="35" t="s">
        <v>78</v>
      </c>
      <c r="D28" s="35" t="s">
        <v>61</v>
      </c>
      <c r="E28" s="13">
        <v>2.39</v>
      </c>
      <c r="F28" s="13">
        <v>2.6</v>
      </c>
      <c r="G28" s="13">
        <v>2.78</v>
      </c>
      <c r="H28" s="13">
        <v>2.84</v>
      </c>
      <c r="I28" s="13">
        <v>2</v>
      </c>
      <c r="J28" s="13">
        <v>3</v>
      </c>
      <c r="K28" s="13">
        <v>2.5</v>
      </c>
      <c r="L28" s="13">
        <v>2</v>
      </c>
      <c r="M28" s="13">
        <v>3</v>
      </c>
      <c r="N28" s="13">
        <v>2</v>
      </c>
      <c r="O28" s="13">
        <f t="shared" si="3"/>
        <v>2.6524999999999999</v>
      </c>
      <c r="P28" s="13">
        <f t="shared" si="4"/>
        <v>2.4166666666666665</v>
      </c>
      <c r="Q28" s="13" t="str">
        <f t="shared" si="0"/>
        <v>SANGAT MEMUASKAN</v>
      </c>
      <c r="R28" s="13" t="str">
        <f t="shared" si="1"/>
        <v>B</v>
      </c>
      <c r="S28" s="13">
        <f t="shared" si="2"/>
        <v>2.5110000000000001</v>
      </c>
      <c r="T28" s="13" t="str">
        <f t="shared" si="5"/>
        <v>LULUS TEPAT</v>
      </c>
      <c r="U28" s="4"/>
      <c r="V28" s="4"/>
      <c r="W28" s="4"/>
      <c r="X28" s="4"/>
      <c r="Y28" s="4"/>
    </row>
    <row r="29" spans="1:25" x14ac:dyDescent="0.25">
      <c r="A29" s="13">
        <v>24</v>
      </c>
      <c r="B29" s="35">
        <v>22116026</v>
      </c>
      <c r="C29" s="35" t="s">
        <v>79</v>
      </c>
      <c r="D29" s="35" t="s">
        <v>61</v>
      </c>
      <c r="E29" s="13">
        <v>2</v>
      </c>
      <c r="F29" s="13">
        <v>1.83</v>
      </c>
      <c r="G29" s="13">
        <v>1.24</v>
      </c>
      <c r="H29" s="13">
        <v>0.98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f t="shared" si="3"/>
        <v>1.5125000000000002</v>
      </c>
      <c r="P29" s="13">
        <f t="shared" si="4"/>
        <v>0</v>
      </c>
      <c r="Q29" s="13" t="str">
        <f t="shared" si="0"/>
        <v>MEMUASKAN</v>
      </c>
      <c r="R29" s="13" t="str">
        <f t="shared" si="1"/>
        <v>D</v>
      </c>
      <c r="S29" s="13">
        <f t="shared" si="2"/>
        <v>0.60500000000000009</v>
      </c>
      <c r="T29" s="13" t="str">
        <f t="shared" si="5"/>
        <v>TIDAK TEPAT</v>
      </c>
      <c r="U29" s="4"/>
      <c r="V29" s="4"/>
      <c r="W29" s="4"/>
      <c r="X29" s="4"/>
      <c r="Y29" s="4"/>
    </row>
    <row r="30" spans="1:25" ht="30" x14ac:dyDescent="0.25">
      <c r="A30" s="13">
        <v>25</v>
      </c>
      <c r="B30" s="35">
        <v>22116027</v>
      </c>
      <c r="C30" s="35" t="s">
        <v>80</v>
      </c>
      <c r="D30" s="35" t="s">
        <v>89</v>
      </c>
      <c r="E30" s="13">
        <v>3.11</v>
      </c>
      <c r="F30" s="13">
        <v>3.15</v>
      </c>
      <c r="G30" s="13">
        <v>3.05</v>
      </c>
      <c r="H30" s="13">
        <v>2.63</v>
      </c>
      <c r="I30" s="13">
        <v>2</v>
      </c>
      <c r="J30" s="13">
        <v>2</v>
      </c>
      <c r="K30" s="13">
        <v>2</v>
      </c>
      <c r="L30" s="13">
        <v>2</v>
      </c>
      <c r="M30" s="13">
        <v>2.5</v>
      </c>
      <c r="N30" s="13">
        <v>2.5</v>
      </c>
      <c r="O30" s="13">
        <f t="shared" si="3"/>
        <v>2.9849999999999994</v>
      </c>
      <c r="P30" s="13">
        <f t="shared" si="4"/>
        <v>2.1666666666666665</v>
      </c>
      <c r="Q30" s="13" t="str">
        <f t="shared" si="0"/>
        <v>SANGAT MEMUASKAN</v>
      </c>
      <c r="R30" s="13" t="str">
        <f t="shared" si="1"/>
        <v>B</v>
      </c>
      <c r="S30" s="13">
        <f t="shared" si="2"/>
        <v>2.4939999999999998</v>
      </c>
      <c r="T30" s="13" t="str">
        <f t="shared" si="5"/>
        <v>LULUS TEPAT</v>
      </c>
      <c r="U30" s="4"/>
      <c r="V30" s="4"/>
      <c r="W30" s="4"/>
      <c r="X30" s="4"/>
      <c r="Y30" s="4"/>
    </row>
    <row r="31" spans="1:25" ht="30" x14ac:dyDescent="0.25">
      <c r="A31" s="13">
        <v>26</v>
      </c>
      <c r="B31" s="35">
        <v>22116028</v>
      </c>
      <c r="C31" s="35" t="s">
        <v>81</v>
      </c>
      <c r="D31" s="35" t="s">
        <v>61</v>
      </c>
      <c r="E31" s="13">
        <v>2.67</v>
      </c>
      <c r="F31" s="13">
        <v>2.96</v>
      </c>
      <c r="G31" s="13">
        <v>3.03</v>
      </c>
      <c r="H31" s="13">
        <v>3.06</v>
      </c>
      <c r="I31" s="13">
        <v>3.5</v>
      </c>
      <c r="J31" s="13">
        <v>3</v>
      </c>
      <c r="K31" s="13">
        <v>2.5</v>
      </c>
      <c r="L31" s="13">
        <v>2</v>
      </c>
      <c r="M31" s="13">
        <v>2</v>
      </c>
      <c r="N31" s="13">
        <v>3.5</v>
      </c>
      <c r="O31" s="13">
        <f t="shared" si="3"/>
        <v>2.93</v>
      </c>
      <c r="P31" s="13">
        <f t="shared" si="4"/>
        <v>2.75</v>
      </c>
      <c r="Q31" s="13" t="str">
        <f t="shared" si="0"/>
        <v>SANGAT MEMUASKAN</v>
      </c>
      <c r="R31" s="13" t="str">
        <f t="shared" si="1"/>
        <v>B</v>
      </c>
      <c r="S31" s="13">
        <f t="shared" si="2"/>
        <v>2.8220000000000001</v>
      </c>
      <c r="T31" s="13" t="str">
        <f t="shared" si="5"/>
        <v>LULUS TEPAT</v>
      </c>
      <c r="U31" s="4"/>
      <c r="V31" s="4"/>
      <c r="W31" s="4"/>
      <c r="X31" s="4"/>
      <c r="Y31" s="4"/>
    </row>
    <row r="32" spans="1:25" ht="30" x14ac:dyDescent="0.25">
      <c r="A32" s="13">
        <v>27</v>
      </c>
      <c r="B32" s="35">
        <v>22116029</v>
      </c>
      <c r="C32" s="35" t="s">
        <v>82</v>
      </c>
      <c r="D32" s="35" t="s">
        <v>61</v>
      </c>
      <c r="E32" s="13">
        <v>2.5</v>
      </c>
      <c r="F32" s="13">
        <v>2.65</v>
      </c>
      <c r="G32" s="13">
        <v>2.76</v>
      </c>
      <c r="H32" s="13">
        <v>2.84</v>
      </c>
      <c r="I32" s="13">
        <v>2</v>
      </c>
      <c r="J32" s="13">
        <v>2.5</v>
      </c>
      <c r="K32" s="13">
        <v>2.5</v>
      </c>
      <c r="L32" s="13">
        <v>2</v>
      </c>
      <c r="M32" s="13">
        <v>3.5</v>
      </c>
      <c r="N32" s="13">
        <v>2.5</v>
      </c>
      <c r="O32" s="13">
        <f t="shared" si="3"/>
        <v>2.6875</v>
      </c>
      <c r="P32" s="13">
        <f t="shared" si="4"/>
        <v>2.5</v>
      </c>
      <c r="Q32" s="13" t="str">
        <f t="shared" si="0"/>
        <v>SANGAT MEMUASKAN</v>
      </c>
      <c r="R32" s="13" t="str">
        <f t="shared" si="1"/>
        <v>B</v>
      </c>
      <c r="S32" s="13">
        <f t="shared" si="2"/>
        <v>2.5750000000000002</v>
      </c>
      <c r="T32" s="13" t="str">
        <f t="shared" si="5"/>
        <v>LULUS TEPAT</v>
      </c>
      <c r="U32" s="4"/>
      <c r="V32" s="4"/>
      <c r="W32" s="4"/>
      <c r="X32" s="4"/>
      <c r="Y32" s="4"/>
    </row>
    <row r="33" spans="1:25" ht="30" x14ac:dyDescent="0.25">
      <c r="A33" s="13">
        <v>28</v>
      </c>
      <c r="B33" s="35">
        <v>22116030</v>
      </c>
      <c r="C33" s="35" t="s">
        <v>83</v>
      </c>
      <c r="D33" s="35" t="s">
        <v>61</v>
      </c>
      <c r="E33" s="13">
        <v>1.22</v>
      </c>
      <c r="F33" s="13">
        <v>3.08</v>
      </c>
      <c r="G33" s="13">
        <v>1.34</v>
      </c>
      <c r="H33" s="13">
        <v>1.05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f t="shared" si="3"/>
        <v>1.6724999999999999</v>
      </c>
      <c r="P33" s="13">
        <f t="shared" si="4"/>
        <v>0</v>
      </c>
      <c r="Q33" s="13" t="str">
        <f t="shared" si="0"/>
        <v>MEMUASKAN</v>
      </c>
      <c r="R33" s="13" t="str">
        <f t="shared" si="1"/>
        <v>D</v>
      </c>
      <c r="S33" s="13">
        <f t="shared" si="2"/>
        <v>0.66899999999999993</v>
      </c>
      <c r="T33" s="13" t="str">
        <f t="shared" si="5"/>
        <v>TIDAK TEPAT</v>
      </c>
      <c r="U33" s="4"/>
      <c r="V33" s="4"/>
      <c r="W33" s="4"/>
      <c r="X33" s="4"/>
      <c r="Y33" s="4"/>
    </row>
    <row r="34" spans="1:25" ht="45" x14ac:dyDescent="0.25">
      <c r="A34" s="13">
        <v>29</v>
      </c>
      <c r="B34" s="35">
        <v>22116031</v>
      </c>
      <c r="C34" s="35" t="s">
        <v>84</v>
      </c>
      <c r="D34" s="35" t="s">
        <v>61</v>
      </c>
      <c r="E34" s="13">
        <v>2.78</v>
      </c>
      <c r="F34" s="13">
        <v>3.08</v>
      </c>
      <c r="G34" s="13">
        <v>2.97</v>
      </c>
      <c r="H34" s="13">
        <v>2.89</v>
      </c>
      <c r="I34" s="13">
        <v>2.5</v>
      </c>
      <c r="J34" s="13">
        <v>2</v>
      </c>
      <c r="K34" s="13">
        <v>2</v>
      </c>
      <c r="L34" s="13">
        <v>2</v>
      </c>
      <c r="M34" s="13">
        <v>2.5</v>
      </c>
      <c r="N34" s="13">
        <v>2.5</v>
      </c>
      <c r="O34" s="13">
        <f t="shared" si="3"/>
        <v>2.93</v>
      </c>
      <c r="P34" s="13">
        <f t="shared" si="4"/>
        <v>2.25</v>
      </c>
      <c r="Q34" s="13" t="str">
        <f t="shared" si="0"/>
        <v>SANGAT MEMUASKAN</v>
      </c>
      <c r="R34" s="13" t="str">
        <f t="shared" si="1"/>
        <v>B</v>
      </c>
      <c r="S34" s="13">
        <f t="shared" si="2"/>
        <v>2.5219999999999998</v>
      </c>
      <c r="T34" s="13" t="str">
        <f t="shared" si="5"/>
        <v>LULUS TEPAT</v>
      </c>
      <c r="U34" s="4"/>
      <c r="V34" s="4"/>
      <c r="W34" s="4"/>
      <c r="X34" s="4"/>
      <c r="Y34" s="4"/>
    </row>
    <row r="35" spans="1:25" ht="30" x14ac:dyDescent="0.25">
      <c r="A35" s="13">
        <v>30</v>
      </c>
      <c r="B35" s="35">
        <v>22116032</v>
      </c>
      <c r="C35" s="35" t="s">
        <v>85</v>
      </c>
      <c r="D35" s="35" t="s">
        <v>61</v>
      </c>
      <c r="E35" s="13">
        <v>2.67</v>
      </c>
      <c r="F35" s="13">
        <v>2.62</v>
      </c>
      <c r="G35" s="13">
        <v>2.86</v>
      </c>
      <c r="H35" s="13">
        <v>2.83</v>
      </c>
      <c r="I35" s="13">
        <v>2</v>
      </c>
      <c r="J35" s="13">
        <v>2.5</v>
      </c>
      <c r="K35" s="13">
        <v>2</v>
      </c>
      <c r="L35" s="13">
        <v>2.5</v>
      </c>
      <c r="M35" s="13">
        <v>2</v>
      </c>
      <c r="N35" s="13">
        <v>0</v>
      </c>
      <c r="O35" s="13">
        <f t="shared" si="3"/>
        <v>2.7450000000000001</v>
      </c>
      <c r="P35" s="13">
        <f t="shared" si="4"/>
        <v>1.8333333333333333</v>
      </c>
      <c r="Q35" s="13" t="str">
        <f t="shared" si="0"/>
        <v>SANGAT MEMUASKAN</v>
      </c>
      <c r="R35" s="13" t="str">
        <f t="shared" si="1"/>
        <v>C</v>
      </c>
      <c r="S35" s="13">
        <f t="shared" si="2"/>
        <v>2.198</v>
      </c>
      <c r="T35" s="13" t="str">
        <f t="shared" si="5"/>
        <v>LULUS TEPAT</v>
      </c>
      <c r="U35" s="4"/>
      <c r="V35" s="4"/>
      <c r="W35" s="4"/>
      <c r="X35" s="4"/>
      <c r="Y35" s="4"/>
    </row>
    <row r="36" spans="1:25" ht="30" x14ac:dyDescent="0.25">
      <c r="A36" s="13">
        <v>31</v>
      </c>
      <c r="B36" s="35">
        <v>22116033</v>
      </c>
      <c r="C36" s="35" t="s">
        <v>86</v>
      </c>
      <c r="D36" s="35" t="s">
        <v>61</v>
      </c>
      <c r="E36" s="13">
        <v>2.25</v>
      </c>
      <c r="F36" s="13">
        <v>2.76</v>
      </c>
      <c r="G36" s="13">
        <v>2.78</v>
      </c>
      <c r="H36" s="13">
        <v>2.65</v>
      </c>
      <c r="I36" s="13">
        <v>2.5</v>
      </c>
      <c r="J36" s="13">
        <v>2</v>
      </c>
      <c r="K36" s="13">
        <v>0</v>
      </c>
      <c r="L36" s="13">
        <v>2.5</v>
      </c>
      <c r="M36" s="13">
        <v>2.5</v>
      </c>
      <c r="N36" s="13">
        <v>3.5</v>
      </c>
      <c r="O36" s="13">
        <f t="shared" si="3"/>
        <v>2.61</v>
      </c>
      <c r="P36" s="13">
        <f t="shared" si="4"/>
        <v>2.1666666666666665</v>
      </c>
      <c r="Q36" s="13" t="str">
        <f t="shared" si="0"/>
        <v>SANGAT MEMUASKAN</v>
      </c>
      <c r="R36" s="13" t="str">
        <f t="shared" si="1"/>
        <v>B</v>
      </c>
      <c r="S36" s="13">
        <f t="shared" si="2"/>
        <v>2.3439999999999999</v>
      </c>
      <c r="T36" s="13" t="str">
        <f t="shared" si="5"/>
        <v>LULUS TEPAT</v>
      </c>
      <c r="U36" s="4"/>
      <c r="V36" s="4"/>
      <c r="W36" s="4"/>
      <c r="X36" s="4"/>
      <c r="Y36" s="4"/>
    </row>
    <row r="37" spans="1:25" ht="30" x14ac:dyDescent="0.25">
      <c r="A37" s="13">
        <v>32</v>
      </c>
      <c r="B37" s="35">
        <v>22116034</v>
      </c>
      <c r="C37" s="35" t="s">
        <v>87</v>
      </c>
      <c r="D37" s="35" t="s">
        <v>61</v>
      </c>
      <c r="E37" s="13">
        <v>2.65</v>
      </c>
      <c r="F37" s="13">
        <v>2.8</v>
      </c>
      <c r="G37" s="13">
        <v>2.87</v>
      </c>
      <c r="H37" s="13">
        <v>2.87</v>
      </c>
      <c r="I37" s="13">
        <v>2</v>
      </c>
      <c r="J37" s="13">
        <v>2.5</v>
      </c>
      <c r="K37" s="13">
        <v>2</v>
      </c>
      <c r="L37" s="13">
        <v>2.5</v>
      </c>
      <c r="M37" s="13">
        <v>3</v>
      </c>
      <c r="N37" s="13">
        <v>2</v>
      </c>
      <c r="O37" s="13">
        <f t="shared" si="3"/>
        <v>2.7975000000000003</v>
      </c>
      <c r="P37" s="13">
        <f t="shared" si="4"/>
        <v>2.3333333333333335</v>
      </c>
      <c r="Q37" s="13" t="str">
        <f t="shared" si="0"/>
        <v>SANGAT MEMUASKAN</v>
      </c>
      <c r="R37" s="13" t="str">
        <f t="shared" si="1"/>
        <v>B</v>
      </c>
      <c r="S37" s="13">
        <f t="shared" si="2"/>
        <v>2.5190000000000001</v>
      </c>
      <c r="T37" s="13" t="str">
        <f t="shared" si="5"/>
        <v>LULUS TEPAT</v>
      </c>
      <c r="U37" s="4"/>
      <c r="V37" s="4"/>
      <c r="W37" s="4"/>
      <c r="X37" s="4"/>
      <c r="Y37" s="4"/>
    </row>
    <row r="38" spans="1:25" x14ac:dyDescent="0.25">
      <c r="A38" s="13">
        <v>33</v>
      </c>
      <c r="B38" s="35">
        <v>22116035</v>
      </c>
      <c r="C38" s="35" t="s">
        <v>88</v>
      </c>
      <c r="D38" s="35" t="s">
        <v>61</v>
      </c>
      <c r="E38" s="13">
        <v>1.95</v>
      </c>
      <c r="F38" s="13">
        <v>1.56</v>
      </c>
      <c r="G38" s="13">
        <v>1.64</v>
      </c>
      <c r="H38" s="13">
        <v>1.64</v>
      </c>
      <c r="I38" s="13">
        <v>0</v>
      </c>
      <c r="J38" s="13">
        <v>0</v>
      </c>
      <c r="K38" s="13">
        <v>0</v>
      </c>
      <c r="L38" s="13">
        <v>2</v>
      </c>
      <c r="M38" s="13">
        <v>0</v>
      </c>
      <c r="N38" s="13">
        <v>0</v>
      </c>
      <c r="O38" s="13">
        <f t="shared" si="3"/>
        <v>1.6974999999999998</v>
      </c>
      <c r="P38" s="13">
        <f t="shared" si="4"/>
        <v>0.33333333333333331</v>
      </c>
      <c r="Q38" s="13" t="str">
        <f t="shared" si="0"/>
        <v>MEMUASKAN</v>
      </c>
      <c r="R38" s="13" t="str">
        <f t="shared" si="1"/>
        <v>D</v>
      </c>
      <c r="S38" s="13">
        <f t="shared" si="2"/>
        <v>0.87899999999999989</v>
      </c>
      <c r="T38" s="13" t="str">
        <f t="shared" si="5"/>
        <v>TIDAK TEPAT</v>
      </c>
      <c r="U38" s="4">
        <v>14</v>
      </c>
      <c r="V38" s="4"/>
      <c r="W38" s="4"/>
      <c r="X38" s="4"/>
      <c r="Y38" s="4"/>
    </row>
    <row r="39" spans="1:25" x14ac:dyDescent="0.25">
      <c r="A39" s="13">
        <v>34</v>
      </c>
      <c r="B39" s="35">
        <v>22116038</v>
      </c>
      <c r="C39" s="35" t="s">
        <v>90</v>
      </c>
      <c r="D39" s="35" t="s">
        <v>61</v>
      </c>
      <c r="E39" s="13">
        <v>2.06</v>
      </c>
      <c r="F39" s="13">
        <v>2.4900000000000002</v>
      </c>
      <c r="G39" s="13">
        <v>2.57</v>
      </c>
      <c r="H39" s="13">
        <v>2.5299999999999998</v>
      </c>
      <c r="I39" s="13">
        <v>2</v>
      </c>
      <c r="J39" s="13">
        <v>2.5</v>
      </c>
      <c r="K39" s="13">
        <v>2</v>
      </c>
      <c r="L39" s="13">
        <v>2</v>
      </c>
      <c r="M39" s="13">
        <v>3</v>
      </c>
      <c r="N39" s="13">
        <v>0</v>
      </c>
      <c r="O39" s="13">
        <f t="shared" si="3"/>
        <v>2.4125000000000001</v>
      </c>
      <c r="P39" s="13">
        <f t="shared" si="4"/>
        <v>1.9166666666666667</v>
      </c>
      <c r="Q39" s="13" t="str">
        <f t="shared" si="0"/>
        <v>SANGAT MEMUASKAN</v>
      </c>
      <c r="R39" s="13" t="str">
        <f t="shared" si="1"/>
        <v>C</v>
      </c>
      <c r="S39" s="13">
        <f t="shared" si="2"/>
        <v>2.1149999999999998</v>
      </c>
      <c r="T39" s="13" t="str">
        <f t="shared" si="5"/>
        <v>LULUS TEPAT</v>
      </c>
      <c r="U39" s="4"/>
      <c r="V39" s="4"/>
      <c r="W39" s="4"/>
      <c r="X39" s="4"/>
      <c r="Y39" s="4"/>
    </row>
    <row r="40" spans="1:25" ht="30" x14ac:dyDescent="0.25">
      <c r="A40" s="13">
        <v>35</v>
      </c>
      <c r="B40" s="35">
        <v>22116039</v>
      </c>
      <c r="C40" s="35" t="s">
        <v>91</v>
      </c>
      <c r="D40" s="35" t="s">
        <v>61</v>
      </c>
      <c r="E40" s="13">
        <v>3.05</v>
      </c>
      <c r="F40" s="13">
        <v>3.06</v>
      </c>
      <c r="G40" s="13">
        <v>2.87</v>
      </c>
      <c r="H40" s="13">
        <v>2.72</v>
      </c>
      <c r="I40" s="13">
        <v>3</v>
      </c>
      <c r="J40" s="13">
        <v>2.5</v>
      </c>
      <c r="K40" s="13">
        <v>3</v>
      </c>
      <c r="L40" s="13">
        <v>0</v>
      </c>
      <c r="M40" s="13">
        <v>3</v>
      </c>
      <c r="N40" s="13">
        <v>0</v>
      </c>
      <c r="O40" s="13">
        <f t="shared" si="3"/>
        <v>2.9250000000000003</v>
      </c>
      <c r="P40" s="13">
        <f t="shared" si="4"/>
        <v>1.9166666666666667</v>
      </c>
      <c r="Q40" s="13" t="str">
        <f t="shared" si="0"/>
        <v>SANGAT MEMUASKAN</v>
      </c>
      <c r="R40" s="13" t="str">
        <f t="shared" si="1"/>
        <v>C</v>
      </c>
      <c r="S40" s="13">
        <f t="shared" si="2"/>
        <v>2.3200000000000003</v>
      </c>
      <c r="T40" s="13" t="str">
        <f t="shared" si="5"/>
        <v>LULUS TEPAT</v>
      </c>
      <c r="U40" s="4"/>
      <c r="V40" s="4"/>
      <c r="W40" s="4"/>
      <c r="X40" s="4"/>
      <c r="Y40" s="4"/>
    </row>
    <row r="41" spans="1:25" x14ac:dyDescent="0.25">
      <c r="A41" s="13">
        <v>36</v>
      </c>
      <c r="B41" s="35">
        <v>22116040</v>
      </c>
      <c r="C41" s="35" t="s">
        <v>21</v>
      </c>
      <c r="D41" s="35" t="s">
        <v>89</v>
      </c>
      <c r="E41" s="13">
        <v>2.94</v>
      </c>
      <c r="F41" s="13">
        <v>2.91</v>
      </c>
      <c r="G41" s="13">
        <v>3.11</v>
      </c>
      <c r="H41" s="13">
        <v>3.03</v>
      </c>
      <c r="I41" s="13">
        <v>2.5</v>
      </c>
      <c r="J41" s="13">
        <v>2.5</v>
      </c>
      <c r="K41" s="13">
        <v>2.5</v>
      </c>
      <c r="L41" s="13">
        <v>2.5</v>
      </c>
      <c r="M41" s="13">
        <v>2.5</v>
      </c>
      <c r="N41" s="13">
        <v>3</v>
      </c>
      <c r="O41" s="13">
        <f t="shared" si="3"/>
        <v>2.9974999999999996</v>
      </c>
      <c r="P41" s="13">
        <f t="shared" si="4"/>
        <v>2.5833333333333335</v>
      </c>
      <c r="Q41" s="13" t="str">
        <f t="shared" si="0"/>
        <v>SANGAT MEMUASKAN</v>
      </c>
      <c r="R41" s="13" t="str">
        <f t="shared" si="1"/>
        <v>B</v>
      </c>
      <c r="S41" s="13">
        <f t="shared" si="2"/>
        <v>2.7489999999999997</v>
      </c>
      <c r="T41" s="13" t="str">
        <f t="shared" si="5"/>
        <v>LULUS TEPAT</v>
      </c>
      <c r="U41" s="4" t="s">
        <v>431</v>
      </c>
      <c r="V41" s="4"/>
      <c r="W41" s="4"/>
      <c r="X41" s="4"/>
      <c r="Y41" s="4"/>
    </row>
    <row r="42" spans="1:25" x14ac:dyDescent="0.25">
      <c r="A42" s="13">
        <v>37</v>
      </c>
      <c r="B42" s="35">
        <v>22116047</v>
      </c>
      <c r="C42" s="35" t="s">
        <v>92</v>
      </c>
      <c r="D42" s="35" t="s">
        <v>61</v>
      </c>
      <c r="E42" s="13">
        <v>2.2999999999999998</v>
      </c>
      <c r="F42" s="13">
        <v>2.12</v>
      </c>
      <c r="G42" s="13">
        <v>2.2599999999999998</v>
      </c>
      <c r="H42" s="13">
        <v>2.31</v>
      </c>
      <c r="I42" s="13">
        <v>2.5</v>
      </c>
      <c r="J42" s="13">
        <v>2</v>
      </c>
      <c r="K42" s="13">
        <v>2.5</v>
      </c>
      <c r="L42" s="13">
        <v>2.5</v>
      </c>
      <c r="M42" s="13">
        <v>2</v>
      </c>
      <c r="N42" s="13">
        <v>2</v>
      </c>
      <c r="O42" s="13">
        <f t="shared" si="3"/>
        <v>2.2475000000000001</v>
      </c>
      <c r="P42" s="13">
        <f t="shared" si="4"/>
        <v>2.25</v>
      </c>
      <c r="Q42" s="13" t="str">
        <f t="shared" si="0"/>
        <v>SANGAT MEMUASKAN</v>
      </c>
      <c r="R42" s="13" t="str">
        <f t="shared" si="1"/>
        <v>B</v>
      </c>
      <c r="S42" s="13">
        <f t="shared" si="2"/>
        <v>2.2490000000000001</v>
      </c>
      <c r="T42" s="13" t="str">
        <f t="shared" si="5"/>
        <v>LULUS TEPAT</v>
      </c>
      <c r="U42" s="4"/>
      <c r="V42" s="4"/>
      <c r="W42" s="4"/>
      <c r="X42" s="4"/>
      <c r="Y42" s="4"/>
    </row>
    <row r="43" spans="1:25" ht="30" x14ac:dyDescent="0.25">
      <c r="A43" s="13">
        <v>38</v>
      </c>
      <c r="B43" s="35">
        <v>22116049</v>
      </c>
      <c r="C43" s="35" t="s">
        <v>93</v>
      </c>
      <c r="D43" s="35" t="s">
        <v>61</v>
      </c>
      <c r="E43" s="13">
        <v>2.63</v>
      </c>
      <c r="F43" s="13">
        <v>3.08</v>
      </c>
      <c r="G43" s="13">
        <v>3.09</v>
      </c>
      <c r="H43" s="13">
        <v>3.01</v>
      </c>
      <c r="I43" s="13">
        <v>3</v>
      </c>
      <c r="J43" s="13">
        <v>2.5</v>
      </c>
      <c r="K43" s="13">
        <v>2</v>
      </c>
      <c r="L43" s="13">
        <v>3</v>
      </c>
      <c r="M43" s="13">
        <v>3.75</v>
      </c>
      <c r="N43" s="13">
        <v>3</v>
      </c>
      <c r="O43" s="13">
        <f t="shared" si="3"/>
        <v>2.9525000000000001</v>
      </c>
      <c r="P43" s="13">
        <f t="shared" si="4"/>
        <v>2.875</v>
      </c>
      <c r="Q43" s="13" t="str">
        <f t="shared" si="0"/>
        <v>SANGAT MEMUASKAN</v>
      </c>
      <c r="R43" s="13" t="str">
        <f t="shared" si="1"/>
        <v>B</v>
      </c>
      <c r="S43" s="13">
        <f t="shared" si="2"/>
        <v>2.9060000000000001</v>
      </c>
      <c r="T43" s="13" t="str">
        <f t="shared" si="5"/>
        <v>LULUS TEPAT</v>
      </c>
      <c r="U43" s="4"/>
      <c r="V43" s="4"/>
      <c r="W43" s="4"/>
      <c r="X43" s="4"/>
      <c r="Y43" s="4"/>
    </row>
    <row r="44" spans="1:25" x14ac:dyDescent="0.25">
      <c r="A44" s="13">
        <v>39</v>
      </c>
      <c r="B44" s="35">
        <v>22116051</v>
      </c>
      <c r="C44" s="35" t="s">
        <v>94</v>
      </c>
      <c r="D44" s="35" t="s">
        <v>61</v>
      </c>
      <c r="E44" s="13">
        <v>2.69</v>
      </c>
      <c r="F44" s="13">
        <v>2.91</v>
      </c>
      <c r="G44" s="13">
        <v>3.01</v>
      </c>
      <c r="H44" s="13">
        <v>2.96</v>
      </c>
      <c r="I44" s="13">
        <v>3</v>
      </c>
      <c r="J44" s="13">
        <v>3</v>
      </c>
      <c r="K44" s="13">
        <v>2.5</v>
      </c>
      <c r="L44" s="13">
        <v>2.5</v>
      </c>
      <c r="M44" s="13">
        <v>3.75</v>
      </c>
      <c r="N44" s="13">
        <v>2.5</v>
      </c>
      <c r="O44" s="13">
        <f t="shared" si="3"/>
        <v>2.8925000000000001</v>
      </c>
      <c r="P44" s="13">
        <f t="shared" si="4"/>
        <v>2.875</v>
      </c>
      <c r="Q44" s="13" t="str">
        <f t="shared" si="0"/>
        <v>SANGAT MEMUASKAN</v>
      </c>
      <c r="R44" s="13" t="str">
        <f t="shared" si="1"/>
        <v>B</v>
      </c>
      <c r="S44" s="13">
        <f t="shared" si="2"/>
        <v>2.8820000000000001</v>
      </c>
      <c r="T44" s="13" t="str">
        <f t="shared" si="5"/>
        <v>LULUS TEPAT</v>
      </c>
      <c r="U44" s="4"/>
      <c r="V44" s="4"/>
      <c r="W44" s="4"/>
      <c r="X44" s="4"/>
      <c r="Y44" s="4"/>
    </row>
    <row r="45" spans="1:25" ht="30" x14ac:dyDescent="0.25">
      <c r="A45" s="13">
        <v>40</v>
      </c>
      <c r="B45" s="35">
        <v>22116052</v>
      </c>
      <c r="C45" s="35" t="s">
        <v>95</v>
      </c>
      <c r="D45" s="35" t="s">
        <v>61</v>
      </c>
      <c r="E45" s="13">
        <v>3.11</v>
      </c>
      <c r="F45" s="13">
        <v>3.24</v>
      </c>
      <c r="G45" s="13">
        <v>3.28</v>
      </c>
      <c r="H45" s="13">
        <v>3.22</v>
      </c>
      <c r="I45" s="13">
        <v>2.5</v>
      </c>
      <c r="J45" s="13">
        <v>2.5</v>
      </c>
      <c r="K45" s="13">
        <v>2.5</v>
      </c>
      <c r="L45" s="13">
        <v>2</v>
      </c>
      <c r="M45" s="13">
        <v>3</v>
      </c>
      <c r="N45" s="13">
        <v>3</v>
      </c>
      <c r="O45" s="13">
        <f t="shared" si="3"/>
        <v>3.2124999999999999</v>
      </c>
      <c r="P45" s="13">
        <f t="shared" si="4"/>
        <v>2.5833333333333335</v>
      </c>
      <c r="Q45" s="13" t="str">
        <f t="shared" si="0"/>
        <v>DENGAN PUJIAN</v>
      </c>
      <c r="R45" s="13" t="str">
        <f t="shared" si="1"/>
        <v>B</v>
      </c>
      <c r="S45" s="13">
        <f t="shared" si="2"/>
        <v>2.835</v>
      </c>
      <c r="T45" s="13" t="str">
        <f t="shared" si="5"/>
        <v>LULUS TEPAT</v>
      </c>
      <c r="U45" s="4">
        <v>20</v>
      </c>
      <c r="V45" s="4"/>
      <c r="W45" s="4"/>
      <c r="X45" s="4"/>
      <c r="Y45" s="4"/>
    </row>
    <row r="46" spans="1:25" ht="30" x14ac:dyDescent="0.25">
      <c r="A46" s="13">
        <v>41</v>
      </c>
      <c r="B46" s="35">
        <v>22116053</v>
      </c>
      <c r="C46" s="35" t="s">
        <v>96</v>
      </c>
      <c r="D46" s="35" t="s">
        <v>61</v>
      </c>
      <c r="E46" s="13">
        <v>2.36</v>
      </c>
      <c r="F46" s="13">
        <v>2.7</v>
      </c>
      <c r="G46" s="13">
        <v>2.64</v>
      </c>
      <c r="H46" s="13">
        <v>2.66</v>
      </c>
      <c r="I46" s="13">
        <v>2</v>
      </c>
      <c r="J46" s="13">
        <v>2</v>
      </c>
      <c r="K46" s="13">
        <v>2</v>
      </c>
      <c r="L46" s="13">
        <v>2</v>
      </c>
      <c r="M46" s="13">
        <v>3</v>
      </c>
      <c r="N46" s="13">
        <v>3</v>
      </c>
      <c r="O46" s="13">
        <f t="shared" si="3"/>
        <v>2.5900000000000003</v>
      </c>
      <c r="P46" s="13">
        <f t="shared" si="4"/>
        <v>2.3333333333333335</v>
      </c>
      <c r="Q46" s="13" t="str">
        <f t="shared" si="0"/>
        <v>SANGAT MEMUASKAN</v>
      </c>
      <c r="R46" s="13" t="str">
        <f t="shared" si="1"/>
        <v>B</v>
      </c>
      <c r="S46" s="13">
        <f t="shared" si="2"/>
        <v>2.4359999999999999</v>
      </c>
      <c r="T46" s="13" t="str">
        <f t="shared" si="5"/>
        <v>LULUS TEPAT</v>
      </c>
      <c r="U46" s="4"/>
      <c r="V46" s="4"/>
      <c r="W46" s="4"/>
      <c r="X46" s="4"/>
      <c r="Y46" s="4"/>
    </row>
    <row r="47" spans="1:25" ht="30" x14ac:dyDescent="0.25">
      <c r="A47" s="13">
        <v>42</v>
      </c>
      <c r="B47" s="35">
        <v>22116056</v>
      </c>
      <c r="C47" s="35" t="s">
        <v>97</v>
      </c>
      <c r="D47" s="35" t="s">
        <v>61</v>
      </c>
      <c r="E47" s="13">
        <v>2</v>
      </c>
      <c r="F47" s="13">
        <v>2.46</v>
      </c>
      <c r="G47" s="13">
        <v>2.72</v>
      </c>
      <c r="H47" s="13">
        <v>2.68</v>
      </c>
      <c r="I47" s="13">
        <v>2</v>
      </c>
      <c r="J47" s="13">
        <v>2</v>
      </c>
      <c r="K47" s="13">
        <v>2.5</v>
      </c>
      <c r="L47" s="13">
        <v>2</v>
      </c>
      <c r="M47" s="13">
        <v>3.5</v>
      </c>
      <c r="N47" s="13">
        <v>3</v>
      </c>
      <c r="O47" s="13">
        <f t="shared" si="3"/>
        <v>2.4649999999999999</v>
      </c>
      <c r="P47" s="13">
        <f t="shared" si="4"/>
        <v>2.5</v>
      </c>
      <c r="Q47" s="13" t="str">
        <f t="shared" si="0"/>
        <v>SANGAT MEMUASKAN</v>
      </c>
      <c r="R47" s="13" t="str">
        <f t="shared" si="1"/>
        <v>B</v>
      </c>
      <c r="S47" s="13">
        <f t="shared" si="2"/>
        <v>2.4859999999999998</v>
      </c>
      <c r="T47" s="13" t="str">
        <f t="shared" si="5"/>
        <v>LULUS TEPAT</v>
      </c>
      <c r="U47" s="4"/>
      <c r="V47" s="4"/>
      <c r="W47" s="4"/>
      <c r="X47" s="4"/>
      <c r="Y47" s="4"/>
    </row>
    <row r="48" spans="1:25" x14ac:dyDescent="0.25">
      <c r="A48" s="13">
        <v>43</v>
      </c>
      <c r="B48" s="35">
        <v>22116057</v>
      </c>
      <c r="C48" s="35" t="s">
        <v>98</v>
      </c>
      <c r="D48" s="35" t="s">
        <v>89</v>
      </c>
      <c r="E48" s="13">
        <v>2.56</v>
      </c>
      <c r="F48" s="13">
        <v>2.29</v>
      </c>
      <c r="G48" s="13">
        <v>2.2000000000000002</v>
      </c>
      <c r="H48" s="13">
        <v>2.14</v>
      </c>
      <c r="I48" s="13">
        <v>2.5</v>
      </c>
      <c r="J48" s="13">
        <v>3</v>
      </c>
      <c r="K48" s="13">
        <v>0</v>
      </c>
      <c r="L48" s="13">
        <v>2</v>
      </c>
      <c r="M48" s="13">
        <v>2.5</v>
      </c>
      <c r="N48" s="13">
        <v>2</v>
      </c>
      <c r="O48" s="13">
        <f t="shared" si="3"/>
        <v>2.2974999999999999</v>
      </c>
      <c r="P48" s="13">
        <f t="shared" si="4"/>
        <v>2</v>
      </c>
      <c r="Q48" s="13" t="str">
        <f t="shared" si="0"/>
        <v>SANGAT MEMUASKAN</v>
      </c>
      <c r="R48" s="13" t="str">
        <f t="shared" si="1"/>
        <v>B</v>
      </c>
      <c r="S48" s="13">
        <f t="shared" si="2"/>
        <v>2.1189999999999998</v>
      </c>
      <c r="T48" s="13" t="str">
        <f t="shared" si="5"/>
        <v>LULUS TEPAT</v>
      </c>
      <c r="U48" s="4" t="s">
        <v>432</v>
      </c>
      <c r="V48" s="4"/>
      <c r="W48" s="4"/>
      <c r="X48" s="4"/>
      <c r="Y48" s="4"/>
    </row>
    <row r="49" spans="1:25" ht="30" x14ac:dyDescent="0.25">
      <c r="A49" s="13">
        <v>44</v>
      </c>
      <c r="B49" s="35">
        <v>22116071</v>
      </c>
      <c r="C49" s="35" t="s">
        <v>99</v>
      </c>
      <c r="D49" s="35" t="s">
        <v>61</v>
      </c>
      <c r="E49" s="13">
        <v>2.06</v>
      </c>
      <c r="F49" s="13">
        <v>2.44</v>
      </c>
      <c r="G49" s="13">
        <v>2.5099999999999998</v>
      </c>
      <c r="H49" s="13">
        <v>2.39</v>
      </c>
      <c r="I49" s="13">
        <v>2.5</v>
      </c>
      <c r="J49" s="13">
        <v>2.5</v>
      </c>
      <c r="K49" s="13">
        <v>3</v>
      </c>
      <c r="L49" s="13">
        <v>2.5</v>
      </c>
      <c r="M49" s="13">
        <v>2</v>
      </c>
      <c r="N49" s="13">
        <v>3</v>
      </c>
      <c r="O49" s="13">
        <f t="shared" si="3"/>
        <v>2.35</v>
      </c>
      <c r="P49" s="13">
        <f t="shared" si="4"/>
        <v>2.5833333333333335</v>
      </c>
      <c r="Q49" s="13" t="str">
        <f t="shared" si="0"/>
        <v>SANGAT MEMUASKAN</v>
      </c>
      <c r="R49" s="13" t="str">
        <f t="shared" si="1"/>
        <v>B</v>
      </c>
      <c r="S49" s="13">
        <f t="shared" si="2"/>
        <v>2.4899999999999998</v>
      </c>
      <c r="T49" s="13" t="str">
        <f t="shared" si="5"/>
        <v>LULUS TEPAT</v>
      </c>
      <c r="U49" s="4"/>
      <c r="V49" s="4"/>
      <c r="W49" s="4"/>
      <c r="X49" s="4"/>
      <c r="Y49" s="4"/>
    </row>
    <row r="50" spans="1:25" x14ac:dyDescent="0.25">
      <c r="A50" s="13">
        <v>45</v>
      </c>
      <c r="B50" s="35">
        <v>22116075</v>
      </c>
      <c r="C50" s="35" t="s">
        <v>100</v>
      </c>
      <c r="D50" s="35" t="s">
        <v>61</v>
      </c>
      <c r="E50" s="13">
        <v>2.17</v>
      </c>
      <c r="F50" s="13">
        <v>2.38</v>
      </c>
      <c r="G50" s="13">
        <v>2.46</v>
      </c>
      <c r="H50" s="13">
        <v>2.4900000000000002</v>
      </c>
      <c r="I50" s="13">
        <v>2</v>
      </c>
      <c r="J50" s="13">
        <v>2</v>
      </c>
      <c r="K50" s="13">
        <v>2</v>
      </c>
      <c r="L50" s="13">
        <v>3</v>
      </c>
      <c r="M50" s="13">
        <v>2.5</v>
      </c>
      <c r="N50" s="13">
        <v>3</v>
      </c>
      <c r="O50" s="13">
        <f t="shared" si="3"/>
        <v>2.375</v>
      </c>
      <c r="P50" s="13">
        <f t="shared" si="4"/>
        <v>2.4166666666666665</v>
      </c>
      <c r="Q50" s="13" t="str">
        <f t="shared" si="0"/>
        <v>SANGAT MEMUASKAN</v>
      </c>
      <c r="R50" s="13" t="str">
        <f t="shared" si="1"/>
        <v>B</v>
      </c>
      <c r="S50" s="13">
        <f t="shared" si="2"/>
        <v>2.4</v>
      </c>
      <c r="T50" s="13" t="str">
        <f t="shared" si="5"/>
        <v>LULUS TEPAT</v>
      </c>
      <c r="U50" s="4"/>
      <c r="V50" s="4"/>
      <c r="W50" s="4"/>
      <c r="X50" s="4"/>
      <c r="Y50" s="4"/>
    </row>
    <row r="51" spans="1:25" ht="30" x14ac:dyDescent="0.25">
      <c r="A51" s="13">
        <v>46</v>
      </c>
      <c r="B51" s="35">
        <v>22116078</v>
      </c>
      <c r="C51" s="35" t="s">
        <v>101</v>
      </c>
      <c r="D51" s="35" t="s">
        <v>61</v>
      </c>
      <c r="E51" s="13">
        <v>2.5</v>
      </c>
      <c r="F51" s="13">
        <v>2.7</v>
      </c>
      <c r="G51" s="13">
        <v>2.84</v>
      </c>
      <c r="H51" s="13">
        <v>2.84</v>
      </c>
      <c r="I51" s="13">
        <v>2</v>
      </c>
      <c r="J51" s="13">
        <v>2.5</v>
      </c>
      <c r="K51" s="13">
        <v>2</v>
      </c>
      <c r="L51" s="13">
        <v>2</v>
      </c>
      <c r="M51" s="13">
        <v>2</v>
      </c>
      <c r="N51" s="13">
        <v>2.5</v>
      </c>
      <c r="O51" s="13">
        <f t="shared" si="3"/>
        <v>2.7199999999999998</v>
      </c>
      <c r="P51" s="13">
        <f t="shared" si="4"/>
        <v>2.1666666666666665</v>
      </c>
      <c r="Q51" s="13" t="str">
        <f t="shared" si="0"/>
        <v>SANGAT MEMUASKAN</v>
      </c>
      <c r="R51" s="13" t="str">
        <f t="shared" si="1"/>
        <v>B</v>
      </c>
      <c r="S51" s="13">
        <f t="shared" si="2"/>
        <v>2.3879999999999999</v>
      </c>
      <c r="T51" s="13" t="str">
        <f t="shared" si="5"/>
        <v>LULUS TEPAT</v>
      </c>
      <c r="U51" s="4"/>
      <c r="V51" s="4"/>
      <c r="W51" s="4"/>
      <c r="X51" s="4"/>
      <c r="Y51" s="4"/>
    </row>
    <row r="52" spans="1:25" x14ac:dyDescent="0.25">
      <c r="A52" s="13">
        <v>47</v>
      </c>
      <c r="B52" s="35">
        <v>22116079</v>
      </c>
      <c r="C52" s="35" t="s">
        <v>102</v>
      </c>
      <c r="D52" s="35" t="s">
        <v>61</v>
      </c>
      <c r="E52" s="13">
        <v>2.4</v>
      </c>
      <c r="F52" s="13">
        <v>2.31</v>
      </c>
      <c r="G52" s="13">
        <v>1.84</v>
      </c>
      <c r="H52" s="13">
        <v>1.59</v>
      </c>
      <c r="I52" s="13">
        <v>2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f t="shared" si="3"/>
        <v>2.0350000000000001</v>
      </c>
      <c r="P52" s="13">
        <f t="shared" si="4"/>
        <v>0.33333333333333331</v>
      </c>
      <c r="Q52" s="13" t="str">
        <f t="shared" si="0"/>
        <v>SANGAT MEMUASKAN</v>
      </c>
      <c r="R52" s="13" t="str">
        <f t="shared" si="1"/>
        <v>D</v>
      </c>
      <c r="S52" s="13">
        <f t="shared" si="2"/>
        <v>1.014</v>
      </c>
      <c r="T52" s="13" t="str">
        <f t="shared" si="5"/>
        <v>TIDAK TEPAT</v>
      </c>
      <c r="U52" s="4"/>
      <c r="V52" s="4"/>
      <c r="W52" s="4"/>
      <c r="X52" s="4"/>
      <c r="Y52" s="4"/>
    </row>
    <row r="53" spans="1:25" x14ac:dyDescent="0.25">
      <c r="A53" s="13">
        <v>48</v>
      </c>
      <c r="B53" s="35">
        <v>22116086</v>
      </c>
      <c r="C53" s="35" t="s">
        <v>35</v>
      </c>
      <c r="D53" s="35" t="s">
        <v>61</v>
      </c>
      <c r="E53" s="13">
        <v>2.08</v>
      </c>
      <c r="F53" s="13">
        <v>2.5299999999999998</v>
      </c>
      <c r="G53" s="13">
        <v>2.64</v>
      </c>
      <c r="H53" s="13">
        <v>2.65</v>
      </c>
      <c r="I53" s="13">
        <v>2.5</v>
      </c>
      <c r="J53" s="13">
        <v>2.5</v>
      </c>
      <c r="K53" s="13">
        <v>3</v>
      </c>
      <c r="L53" s="13">
        <v>2</v>
      </c>
      <c r="M53" s="13">
        <v>2</v>
      </c>
      <c r="N53" s="13">
        <v>2.5</v>
      </c>
      <c r="O53" s="13">
        <f t="shared" si="3"/>
        <v>2.4750000000000001</v>
      </c>
      <c r="P53" s="13">
        <f t="shared" si="4"/>
        <v>2.4166666666666665</v>
      </c>
      <c r="Q53" s="13" t="str">
        <f t="shared" si="0"/>
        <v>SANGAT MEMUASKAN</v>
      </c>
      <c r="R53" s="13" t="str">
        <f t="shared" si="1"/>
        <v>B</v>
      </c>
      <c r="S53" s="13">
        <f t="shared" si="2"/>
        <v>2.44</v>
      </c>
      <c r="T53" s="13" t="str">
        <f t="shared" si="5"/>
        <v>LULUS TEPAT</v>
      </c>
      <c r="U53" s="4"/>
      <c r="V53" s="4"/>
      <c r="W53" s="4"/>
      <c r="X53" s="4"/>
      <c r="Y53" s="4"/>
    </row>
    <row r="54" spans="1:25" ht="30" x14ac:dyDescent="0.25">
      <c r="A54" s="13">
        <v>49</v>
      </c>
      <c r="B54" s="35">
        <v>22116087</v>
      </c>
      <c r="C54" s="35" t="s">
        <v>103</v>
      </c>
      <c r="D54" s="35" t="s">
        <v>89</v>
      </c>
      <c r="E54" s="13">
        <v>2.97</v>
      </c>
      <c r="F54" s="13">
        <v>2.96</v>
      </c>
      <c r="G54" s="13">
        <v>2.95</v>
      </c>
      <c r="H54" s="13">
        <v>2.95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f t="shared" si="3"/>
        <v>2.9574999999999996</v>
      </c>
      <c r="P54" s="13">
        <f t="shared" si="4"/>
        <v>2</v>
      </c>
      <c r="Q54" s="13" t="str">
        <f t="shared" si="0"/>
        <v>SANGAT MEMUASKAN</v>
      </c>
      <c r="R54" s="13" t="str">
        <f t="shared" si="1"/>
        <v>B</v>
      </c>
      <c r="S54" s="13">
        <f t="shared" si="2"/>
        <v>2.383</v>
      </c>
      <c r="T54" s="13" t="str">
        <f t="shared" si="5"/>
        <v>LULUS TEPAT</v>
      </c>
      <c r="U54" s="4" t="s">
        <v>434</v>
      </c>
      <c r="V54" s="4"/>
      <c r="W54" s="4"/>
      <c r="X54" s="4"/>
      <c r="Y54" s="4"/>
    </row>
    <row r="55" spans="1:25" x14ac:dyDescent="0.25">
      <c r="A55" s="13">
        <v>50</v>
      </c>
      <c r="B55" s="35">
        <v>22116088</v>
      </c>
      <c r="C55" s="35" t="s">
        <v>104</v>
      </c>
      <c r="D55" s="35" t="s">
        <v>61</v>
      </c>
      <c r="E55" s="13">
        <v>2</v>
      </c>
      <c r="F55" s="13">
        <v>2.75</v>
      </c>
      <c r="G55" s="13">
        <v>2.39</v>
      </c>
      <c r="H55" s="13">
        <v>2.36</v>
      </c>
      <c r="I55" s="13">
        <v>3</v>
      </c>
      <c r="J55" s="13">
        <v>2.5</v>
      </c>
      <c r="K55" s="13">
        <v>3</v>
      </c>
      <c r="L55" s="13">
        <v>0</v>
      </c>
      <c r="M55" s="13">
        <v>3</v>
      </c>
      <c r="N55" s="13">
        <v>3.5</v>
      </c>
      <c r="O55" s="13">
        <f t="shared" si="3"/>
        <v>2.375</v>
      </c>
      <c r="P55" s="13">
        <f t="shared" si="4"/>
        <v>2.5</v>
      </c>
      <c r="Q55" s="13" t="str">
        <f t="shared" si="0"/>
        <v>SANGAT MEMUASKAN</v>
      </c>
      <c r="R55" s="13" t="str">
        <f t="shared" si="1"/>
        <v>B</v>
      </c>
      <c r="S55" s="13">
        <f t="shared" si="2"/>
        <v>2.4500000000000002</v>
      </c>
      <c r="T55" s="13" t="str">
        <f t="shared" si="5"/>
        <v>LULUS TEPAT</v>
      </c>
      <c r="U55" s="4"/>
      <c r="V55" s="4"/>
      <c r="W55" s="4"/>
      <c r="X55" s="4"/>
      <c r="Y55" s="4"/>
    </row>
    <row r="56" spans="1:25" x14ac:dyDescent="0.25">
      <c r="A56" s="13">
        <v>51</v>
      </c>
      <c r="B56" s="35">
        <v>22116089</v>
      </c>
      <c r="C56" s="35" t="s">
        <v>105</v>
      </c>
      <c r="D56" s="35" t="s">
        <v>61</v>
      </c>
      <c r="E56" s="13">
        <v>2.2999999999999998</v>
      </c>
      <c r="F56" s="13">
        <v>2.12</v>
      </c>
      <c r="G56" s="13">
        <v>2.08</v>
      </c>
      <c r="H56" s="13">
        <v>2.08</v>
      </c>
      <c r="I56" s="13">
        <v>2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f t="shared" si="3"/>
        <v>2.145</v>
      </c>
      <c r="P56" s="13">
        <f t="shared" si="4"/>
        <v>0.33333333333333331</v>
      </c>
      <c r="Q56" s="13" t="str">
        <f t="shared" si="0"/>
        <v>SANGAT MEMUASKAN</v>
      </c>
      <c r="R56" s="13" t="str">
        <f t="shared" si="1"/>
        <v>D</v>
      </c>
      <c r="S56" s="13">
        <f t="shared" si="2"/>
        <v>1.0580000000000001</v>
      </c>
      <c r="T56" s="13" t="str">
        <f t="shared" si="5"/>
        <v>TIDAK TEPAT</v>
      </c>
      <c r="U56" s="4"/>
      <c r="V56" s="4"/>
      <c r="W56" s="4"/>
      <c r="X56" s="4"/>
      <c r="Y56" s="4"/>
    </row>
    <row r="57" spans="1:25" ht="30" x14ac:dyDescent="0.25">
      <c r="A57" s="13">
        <v>52</v>
      </c>
      <c r="B57" s="35">
        <v>22116090</v>
      </c>
      <c r="C57" s="35" t="s">
        <v>106</v>
      </c>
      <c r="D57" s="35" t="s">
        <v>61</v>
      </c>
      <c r="E57" s="13">
        <v>2.67</v>
      </c>
      <c r="F57" s="13">
        <v>2.5</v>
      </c>
      <c r="G57" s="13">
        <v>2.44</v>
      </c>
      <c r="H57" s="13">
        <v>2.35</v>
      </c>
      <c r="I57" s="13">
        <v>2</v>
      </c>
      <c r="J57" s="13">
        <v>2</v>
      </c>
      <c r="K57" s="13">
        <v>0</v>
      </c>
      <c r="L57" s="13">
        <v>0</v>
      </c>
      <c r="M57" s="13">
        <v>0</v>
      </c>
      <c r="N57" s="13">
        <v>0</v>
      </c>
      <c r="O57" s="13">
        <f t="shared" si="3"/>
        <v>2.4899999999999998</v>
      </c>
      <c r="P57" s="13">
        <f t="shared" si="4"/>
        <v>0.66666666666666663</v>
      </c>
      <c r="Q57" s="13" t="str">
        <f t="shared" si="0"/>
        <v>SANGAT MEMUASKAN</v>
      </c>
      <c r="R57" s="13" t="str">
        <f t="shared" si="1"/>
        <v>D</v>
      </c>
      <c r="S57" s="13">
        <f t="shared" si="2"/>
        <v>1.3959999999999999</v>
      </c>
      <c r="T57" s="13" t="str">
        <f t="shared" si="5"/>
        <v>TIDAK TEPAT</v>
      </c>
      <c r="U57" s="4">
        <v>17</v>
      </c>
      <c r="V57" s="4"/>
      <c r="W57" s="4"/>
      <c r="X57" s="4"/>
      <c r="Y57" s="4"/>
    </row>
    <row r="58" spans="1:25" ht="30" x14ac:dyDescent="0.25">
      <c r="A58" s="13">
        <v>53</v>
      </c>
      <c r="B58" s="35">
        <v>22116092</v>
      </c>
      <c r="C58" s="35" t="s">
        <v>52</v>
      </c>
      <c r="D58" s="35" t="s">
        <v>61</v>
      </c>
      <c r="E58" s="13">
        <v>2.89</v>
      </c>
      <c r="F58" s="13">
        <v>3.01</v>
      </c>
      <c r="G58" s="13">
        <v>2.97</v>
      </c>
      <c r="H58" s="13">
        <v>3.03</v>
      </c>
      <c r="I58" s="13">
        <v>3.75</v>
      </c>
      <c r="J58" s="13">
        <v>2.5</v>
      </c>
      <c r="K58" s="13">
        <v>2</v>
      </c>
      <c r="L58" s="13">
        <v>3</v>
      </c>
      <c r="M58" s="13">
        <v>4</v>
      </c>
      <c r="N58" s="13">
        <v>4</v>
      </c>
      <c r="O58" s="13">
        <f t="shared" si="3"/>
        <v>2.9750000000000001</v>
      </c>
      <c r="P58" s="13">
        <f t="shared" si="4"/>
        <v>3.2083333333333335</v>
      </c>
      <c r="Q58" s="13" t="str">
        <f t="shared" si="0"/>
        <v>SANGAT MEMUASKAN</v>
      </c>
      <c r="R58" s="13" t="str">
        <f t="shared" si="1"/>
        <v>A</v>
      </c>
      <c r="S58" s="13">
        <f t="shared" si="2"/>
        <v>3.1149999999999998</v>
      </c>
      <c r="T58" s="13" t="str">
        <f t="shared" si="5"/>
        <v>LULUS TEPAT</v>
      </c>
      <c r="U58" s="4"/>
      <c r="V58" s="4"/>
      <c r="W58" s="4"/>
      <c r="X58" s="4"/>
      <c r="Y58" s="4"/>
    </row>
    <row r="59" spans="1:25" ht="30" x14ac:dyDescent="0.25">
      <c r="A59" s="13">
        <v>54</v>
      </c>
      <c r="B59" s="35">
        <v>22116096</v>
      </c>
      <c r="C59" s="35" t="s">
        <v>36</v>
      </c>
      <c r="D59" s="35" t="s">
        <v>89</v>
      </c>
      <c r="E59" s="13">
        <v>2.89</v>
      </c>
      <c r="F59" s="13">
        <v>3.06</v>
      </c>
      <c r="G59" s="13">
        <v>3.13</v>
      </c>
      <c r="H59" s="13">
        <v>3.17</v>
      </c>
      <c r="I59" s="13">
        <v>3</v>
      </c>
      <c r="J59" s="13">
        <v>3</v>
      </c>
      <c r="K59" s="13">
        <v>2.5</v>
      </c>
      <c r="L59" s="13">
        <v>2.5</v>
      </c>
      <c r="M59" s="13">
        <v>2.5</v>
      </c>
      <c r="N59" s="13">
        <v>2.5</v>
      </c>
      <c r="O59" s="13">
        <f t="shared" si="3"/>
        <v>3.0625</v>
      </c>
      <c r="P59" s="13">
        <f t="shared" si="4"/>
        <v>2.6666666666666665</v>
      </c>
      <c r="Q59" s="13" t="str">
        <f t="shared" si="0"/>
        <v>DENGAN PUJIAN</v>
      </c>
      <c r="R59" s="13" t="str">
        <f t="shared" si="1"/>
        <v>B</v>
      </c>
      <c r="S59" s="13">
        <f t="shared" si="2"/>
        <v>2.8250000000000002</v>
      </c>
      <c r="T59" s="13" t="str">
        <f t="shared" si="5"/>
        <v>LULUS TEPAT</v>
      </c>
      <c r="U59" s="4" t="s">
        <v>435</v>
      </c>
      <c r="V59" s="4"/>
      <c r="W59" s="4"/>
      <c r="X59" s="4"/>
      <c r="Y59" s="4"/>
    </row>
    <row r="60" spans="1:25" x14ac:dyDescent="0.25">
      <c r="A60" s="13">
        <v>55</v>
      </c>
      <c r="B60" s="35">
        <v>22116083</v>
      </c>
      <c r="C60" s="35" t="s">
        <v>107</v>
      </c>
      <c r="D60" s="35" t="s">
        <v>61</v>
      </c>
      <c r="E60" s="13">
        <v>1.78</v>
      </c>
      <c r="F60" s="13">
        <v>1.65</v>
      </c>
      <c r="G60" s="13">
        <v>1.18</v>
      </c>
      <c r="H60" s="13">
        <v>1.18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f t="shared" si="3"/>
        <v>1.4474999999999998</v>
      </c>
      <c r="P60" s="13">
        <f t="shared" si="4"/>
        <v>0</v>
      </c>
      <c r="Q60" s="13" t="str">
        <f t="shared" si="0"/>
        <v>MEMUASKAN</v>
      </c>
      <c r="R60" s="13" t="str">
        <f t="shared" si="1"/>
        <v>D</v>
      </c>
      <c r="S60" s="13">
        <f t="shared" si="2"/>
        <v>0.57899999999999996</v>
      </c>
      <c r="T60" s="13" t="str">
        <f t="shared" si="5"/>
        <v>TIDAK TEPAT</v>
      </c>
      <c r="U60" s="4"/>
      <c r="V60" s="4"/>
      <c r="W60" s="4"/>
      <c r="X60" s="4"/>
      <c r="Y60" s="4"/>
    </row>
    <row r="61" spans="1:25" x14ac:dyDescent="0.25">
      <c r="A61" s="13">
        <v>56</v>
      </c>
      <c r="B61" s="35">
        <v>22117001</v>
      </c>
      <c r="C61" s="35" t="s">
        <v>22</v>
      </c>
      <c r="D61" s="35" t="s">
        <v>89</v>
      </c>
      <c r="E61" s="13">
        <v>3.61</v>
      </c>
      <c r="F61" s="13">
        <v>3.66</v>
      </c>
      <c r="G61" s="13">
        <v>3.66</v>
      </c>
      <c r="H61" s="13">
        <v>3.63</v>
      </c>
      <c r="I61" s="13">
        <v>3.75</v>
      </c>
      <c r="J61" s="13">
        <v>3.5</v>
      </c>
      <c r="K61" s="13">
        <v>3.5</v>
      </c>
      <c r="L61" s="13">
        <v>2.5</v>
      </c>
      <c r="M61" s="13">
        <v>2</v>
      </c>
      <c r="N61" s="13">
        <v>2.5</v>
      </c>
      <c r="O61" s="13">
        <f t="shared" si="3"/>
        <v>3.6399999999999997</v>
      </c>
      <c r="P61" s="13">
        <f t="shared" si="4"/>
        <v>2.9583333333333335</v>
      </c>
      <c r="Q61" s="13" t="str">
        <f t="shared" si="0"/>
        <v>DENGAN PUJIAN</v>
      </c>
      <c r="R61" s="13" t="str">
        <f t="shared" si="1"/>
        <v>B</v>
      </c>
      <c r="S61" s="13">
        <f t="shared" si="2"/>
        <v>3.2310000000000003</v>
      </c>
      <c r="T61" s="13" t="str">
        <f t="shared" si="5"/>
        <v>LULUS TEPAT</v>
      </c>
      <c r="U61" s="4" t="s">
        <v>433</v>
      </c>
      <c r="V61" s="4"/>
      <c r="W61" s="4"/>
      <c r="X61" s="4"/>
      <c r="Y61" s="4"/>
    </row>
    <row r="62" spans="1:25" ht="30" x14ac:dyDescent="0.25">
      <c r="A62" s="13">
        <v>57</v>
      </c>
      <c r="B62" s="44">
        <v>22117002</v>
      </c>
      <c r="C62" s="44" t="s">
        <v>23</v>
      </c>
      <c r="D62" s="44" t="s">
        <v>89</v>
      </c>
      <c r="E62" s="13">
        <v>3.66</v>
      </c>
      <c r="F62" s="13">
        <v>3.68</v>
      </c>
      <c r="G62" s="13">
        <v>3.66</v>
      </c>
      <c r="H62" s="13">
        <v>3.67</v>
      </c>
      <c r="I62" s="13">
        <v>3.75</v>
      </c>
      <c r="J62" s="13">
        <v>3.5</v>
      </c>
      <c r="K62" s="13">
        <v>3.5</v>
      </c>
      <c r="L62" s="13">
        <v>3</v>
      </c>
      <c r="M62" s="13">
        <v>2</v>
      </c>
      <c r="N62" s="13">
        <v>2.5</v>
      </c>
      <c r="O62" s="13">
        <f t="shared" si="3"/>
        <v>3.6675</v>
      </c>
      <c r="P62" s="13">
        <f t="shared" si="4"/>
        <v>3.0416666666666665</v>
      </c>
      <c r="Q62" s="13" t="str">
        <f t="shared" si="0"/>
        <v>DENGAN PUJIAN</v>
      </c>
      <c r="R62" s="13" t="str">
        <f t="shared" si="1"/>
        <v>A</v>
      </c>
      <c r="S62" s="13">
        <f t="shared" si="2"/>
        <v>3.2920000000000003</v>
      </c>
      <c r="T62" s="13" t="str">
        <f t="shared" si="5"/>
        <v>LULUS TEPAT</v>
      </c>
      <c r="U62" s="4" t="s">
        <v>436</v>
      </c>
      <c r="V62" s="4"/>
      <c r="W62" s="4"/>
      <c r="X62" s="4"/>
      <c r="Y62" s="4"/>
    </row>
    <row r="63" spans="1:25" x14ac:dyDescent="0.25">
      <c r="A63" s="13">
        <v>58</v>
      </c>
      <c r="B63" s="35">
        <v>22117003</v>
      </c>
      <c r="C63" s="35" t="s">
        <v>37</v>
      </c>
      <c r="D63" s="35" t="s">
        <v>61</v>
      </c>
      <c r="E63" s="13">
        <v>2.59</v>
      </c>
      <c r="F63" s="13">
        <v>2.57</v>
      </c>
      <c r="G63" s="13">
        <v>2.77</v>
      </c>
      <c r="H63" s="13">
        <v>2.88</v>
      </c>
      <c r="I63" s="13">
        <v>2.5</v>
      </c>
      <c r="J63" s="13" t="s">
        <v>396</v>
      </c>
      <c r="K63" s="13">
        <v>3</v>
      </c>
      <c r="L63" s="13">
        <v>2</v>
      </c>
      <c r="M63" s="13">
        <v>3.5</v>
      </c>
      <c r="N63" s="13">
        <v>3</v>
      </c>
      <c r="O63" s="13">
        <f t="shared" si="3"/>
        <v>2.7024999999999997</v>
      </c>
      <c r="P63" s="13">
        <f t="shared" si="4"/>
        <v>2.8</v>
      </c>
      <c r="Q63" s="13" t="str">
        <f t="shared" si="0"/>
        <v>SANGAT MEMUASKAN</v>
      </c>
      <c r="R63" s="13" t="str">
        <f t="shared" si="1"/>
        <v>B</v>
      </c>
      <c r="S63" s="13">
        <f t="shared" si="2"/>
        <v>2.7566666666666664</v>
      </c>
      <c r="T63" s="13" t="str">
        <f t="shared" si="5"/>
        <v>LULUS TEPAT</v>
      </c>
      <c r="U63" s="4"/>
      <c r="V63" s="4"/>
      <c r="W63" s="4"/>
      <c r="X63" s="4"/>
      <c r="Y63" s="4"/>
    </row>
    <row r="64" spans="1:25" x14ac:dyDescent="0.25">
      <c r="A64" s="13">
        <v>59</v>
      </c>
      <c r="B64" s="35">
        <v>22117006</v>
      </c>
      <c r="C64" s="35" t="s">
        <v>38</v>
      </c>
      <c r="D64" s="35" t="s">
        <v>61</v>
      </c>
      <c r="E64" s="13">
        <v>2.64</v>
      </c>
      <c r="F64" s="13">
        <v>2.85</v>
      </c>
      <c r="G64" s="13">
        <v>2.82</v>
      </c>
      <c r="H64" s="13">
        <v>2.86</v>
      </c>
      <c r="I64" s="13">
        <v>2</v>
      </c>
      <c r="J64" s="13">
        <v>2.5</v>
      </c>
      <c r="K64" s="13">
        <v>3</v>
      </c>
      <c r="L64" s="13">
        <v>3</v>
      </c>
      <c r="M64" s="13">
        <v>3.5</v>
      </c>
      <c r="N64" s="13">
        <v>3.75</v>
      </c>
      <c r="O64" s="13">
        <f t="shared" si="3"/>
        <v>2.7925</v>
      </c>
      <c r="P64" s="13">
        <f t="shared" si="4"/>
        <v>2.9583333333333335</v>
      </c>
      <c r="Q64" s="13" t="str">
        <f t="shared" si="0"/>
        <v>SANGAT MEMUASKAN</v>
      </c>
      <c r="R64" s="13" t="str">
        <f t="shared" si="1"/>
        <v>B</v>
      </c>
      <c r="S64" s="13">
        <f t="shared" si="2"/>
        <v>2.8920000000000003</v>
      </c>
      <c r="T64" s="13" t="str">
        <f t="shared" si="5"/>
        <v>LULUS TEPAT</v>
      </c>
      <c r="U64" s="4">
        <v>31</v>
      </c>
      <c r="V64" s="4"/>
      <c r="W64" s="4"/>
      <c r="X64" s="4"/>
      <c r="Y64" s="4"/>
    </row>
    <row r="65" spans="1:25" x14ac:dyDescent="0.25">
      <c r="A65" s="13">
        <v>60</v>
      </c>
      <c r="B65" s="35">
        <v>22117007</v>
      </c>
      <c r="C65" s="35" t="s">
        <v>24</v>
      </c>
      <c r="D65" s="35" t="s">
        <v>61</v>
      </c>
      <c r="E65" s="13">
        <v>3.73</v>
      </c>
      <c r="F65" s="13">
        <v>3.53</v>
      </c>
      <c r="G65" s="13">
        <v>3.44</v>
      </c>
      <c r="H65" s="13">
        <v>3.45</v>
      </c>
      <c r="I65" s="13">
        <v>3</v>
      </c>
      <c r="J65" s="13">
        <v>3</v>
      </c>
      <c r="K65" s="13">
        <v>3.5</v>
      </c>
      <c r="L65" s="13">
        <v>3.5</v>
      </c>
      <c r="M65" s="13">
        <v>2</v>
      </c>
      <c r="N65" s="13">
        <v>3.5</v>
      </c>
      <c r="O65" s="13">
        <f t="shared" si="3"/>
        <v>3.5374999999999996</v>
      </c>
      <c r="P65" s="13">
        <f t="shared" si="4"/>
        <v>3.0833333333333335</v>
      </c>
      <c r="Q65" s="13" t="str">
        <f t="shared" si="0"/>
        <v>DENGAN PUJIAN</v>
      </c>
      <c r="R65" s="13" t="str">
        <f t="shared" si="1"/>
        <v>A</v>
      </c>
      <c r="S65" s="13">
        <f t="shared" si="2"/>
        <v>3.2649999999999997</v>
      </c>
      <c r="T65" s="13" t="str">
        <f t="shared" si="5"/>
        <v>LULUS TEPAT</v>
      </c>
      <c r="U65" s="4"/>
      <c r="V65" s="4"/>
      <c r="W65" s="4"/>
      <c r="X65" s="4"/>
      <c r="Y65" s="4"/>
    </row>
    <row r="66" spans="1:25" x14ac:dyDescent="0.25">
      <c r="A66" s="13">
        <v>61</v>
      </c>
      <c r="B66" s="35">
        <v>22117012</v>
      </c>
      <c r="C66" s="35" t="s">
        <v>108</v>
      </c>
      <c r="D66" s="35" t="s">
        <v>61</v>
      </c>
      <c r="E66" s="13">
        <v>2.9</v>
      </c>
      <c r="F66" s="13">
        <v>2.69</v>
      </c>
      <c r="G66" s="13">
        <v>2.73</v>
      </c>
      <c r="H66" s="13">
        <v>2.86</v>
      </c>
      <c r="I66" s="13">
        <v>3.5</v>
      </c>
      <c r="J66" s="13">
        <v>3</v>
      </c>
      <c r="K66" s="13">
        <v>3.5</v>
      </c>
      <c r="L66" s="13">
        <v>2.5</v>
      </c>
      <c r="M66" s="13">
        <v>3</v>
      </c>
      <c r="N66" s="13">
        <v>3.75</v>
      </c>
      <c r="O66" s="13">
        <f t="shared" si="3"/>
        <v>2.7949999999999999</v>
      </c>
      <c r="P66" s="13">
        <f t="shared" si="4"/>
        <v>3.2083333333333335</v>
      </c>
      <c r="Q66" s="13" t="str">
        <f t="shared" si="0"/>
        <v>SANGAT MEMUASKAN</v>
      </c>
      <c r="R66" s="13" t="str">
        <f t="shared" si="1"/>
        <v>A</v>
      </c>
      <c r="S66" s="13">
        <f t="shared" si="2"/>
        <v>3.0430000000000001</v>
      </c>
      <c r="T66" s="13" t="str">
        <f t="shared" si="5"/>
        <v>LULUS TEPAT</v>
      </c>
      <c r="U66" s="4"/>
      <c r="V66" s="4"/>
      <c r="W66" s="4"/>
      <c r="X66" s="4"/>
      <c r="Y66" s="4"/>
    </row>
    <row r="67" spans="1:25" x14ac:dyDescent="0.25">
      <c r="A67" s="13">
        <v>62</v>
      </c>
      <c r="B67" s="35">
        <v>22117013</v>
      </c>
      <c r="C67" s="35" t="s">
        <v>25</v>
      </c>
      <c r="D67" s="35" t="s">
        <v>89</v>
      </c>
      <c r="E67" s="13">
        <v>3.2</v>
      </c>
      <c r="F67" s="13">
        <v>3.05</v>
      </c>
      <c r="G67" s="13">
        <v>2.62</v>
      </c>
      <c r="H67" s="13">
        <v>2.17</v>
      </c>
      <c r="I67" s="13">
        <v>3.75</v>
      </c>
      <c r="J67" s="13">
        <v>0</v>
      </c>
      <c r="K67" s="13">
        <v>0</v>
      </c>
      <c r="L67" s="13">
        <v>2</v>
      </c>
      <c r="M67" s="13">
        <v>2.5</v>
      </c>
      <c r="N67" s="13">
        <v>1</v>
      </c>
      <c r="O67" s="13">
        <f t="shared" si="3"/>
        <v>2.7600000000000002</v>
      </c>
      <c r="P67" s="13">
        <f t="shared" si="4"/>
        <v>1.5416666666666667</v>
      </c>
      <c r="Q67" s="13" t="str">
        <f t="shared" si="0"/>
        <v>SANGAT MEMUASKAN</v>
      </c>
      <c r="R67" s="13" t="str">
        <f t="shared" si="1"/>
        <v>C</v>
      </c>
      <c r="S67" s="13">
        <f t="shared" si="2"/>
        <v>2.0289999999999999</v>
      </c>
      <c r="T67" s="13" t="str">
        <f t="shared" si="5"/>
        <v>LULUS TEPAT</v>
      </c>
      <c r="U67" s="4" t="s">
        <v>437</v>
      </c>
      <c r="V67" s="4"/>
      <c r="W67" s="4"/>
      <c r="X67" s="4"/>
      <c r="Y67" s="4"/>
    </row>
    <row r="68" spans="1:25" x14ac:dyDescent="0.25">
      <c r="A68" s="13">
        <v>63</v>
      </c>
      <c r="B68" s="35">
        <v>22117014</v>
      </c>
      <c r="C68" s="35" t="s">
        <v>26</v>
      </c>
      <c r="D68" s="35" t="s">
        <v>89</v>
      </c>
      <c r="E68" s="13">
        <v>3.36</v>
      </c>
      <c r="F68" s="13">
        <v>2.97</v>
      </c>
      <c r="G68" s="13">
        <v>2.86</v>
      </c>
      <c r="H68" s="13">
        <v>2.54</v>
      </c>
      <c r="I68" s="13">
        <v>3.75</v>
      </c>
      <c r="J68" s="13">
        <v>3</v>
      </c>
      <c r="K68" s="13">
        <v>0</v>
      </c>
      <c r="L68" s="13">
        <v>3</v>
      </c>
      <c r="M68" s="13">
        <v>0</v>
      </c>
      <c r="N68" s="13">
        <v>0</v>
      </c>
      <c r="O68" s="13">
        <f t="shared" si="3"/>
        <v>2.9325000000000001</v>
      </c>
      <c r="P68" s="13">
        <f t="shared" si="4"/>
        <v>1.625</v>
      </c>
      <c r="Q68" s="13" t="str">
        <f t="shared" si="0"/>
        <v>SANGAT MEMUASKAN</v>
      </c>
      <c r="R68" s="13" t="str">
        <f t="shared" si="1"/>
        <v>C</v>
      </c>
      <c r="S68" s="13">
        <f t="shared" si="2"/>
        <v>2.1480000000000001</v>
      </c>
      <c r="T68" s="13" t="str">
        <f t="shared" si="5"/>
        <v>LULUS TEPAT</v>
      </c>
      <c r="U68" s="4" t="s">
        <v>438</v>
      </c>
      <c r="V68" s="4"/>
      <c r="W68" s="4"/>
      <c r="X68" s="4"/>
      <c r="Y68" s="4"/>
    </row>
    <row r="69" spans="1:25" ht="30" x14ac:dyDescent="0.25">
      <c r="A69" s="13">
        <v>64</v>
      </c>
      <c r="B69" s="35">
        <v>22117016</v>
      </c>
      <c r="C69" s="35" t="s">
        <v>45</v>
      </c>
      <c r="D69" s="35" t="s">
        <v>61</v>
      </c>
      <c r="E69" s="13">
        <v>2.75</v>
      </c>
      <c r="F69" s="13">
        <v>2.2999999999999998</v>
      </c>
      <c r="G69" s="13">
        <v>2.34</v>
      </c>
      <c r="H69" s="13">
        <v>2.38</v>
      </c>
      <c r="I69" s="13">
        <v>2</v>
      </c>
      <c r="J69" s="13">
        <v>2.5</v>
      </c>
      <c r="K69" s="13">
        <v>2.5</v>
      </c>
      <c r="L69" s="13">
        <v>2</v>
      </c>
      <c r="M69" s="13">
        <v>2.5</v>
      </c>
      <c r="N69" s="13">
        <v>2.5</v>
      </c>
      <c r="O69" s="13">
        <f t="shared" ref="O69:O132" si="6">AVERAGE(E69:H69)</f>
        <v>2.4424999999999999</v>
      </c>
      <c r="P69" s="13">
        <f t="shared" ref="P69:P132" si="7">AVERAGE(I69:N69)</f>
        <v>2.3333333333333335</v>
      </c>
      <c r="Q69" s="13" t="str">
        <f t="shared" si="0"/>
        <v>SANGAT MEMUASKAN</v>
      </c>
      <c r="R69" s="13" t="str">
        <f t="shared" si="1"/>
        <v>B</v>
      </c>
      <c r="S69" s="13">
        <f t="shared" si="2"/>
        <v>2.3769999999999998</v>
      </c>
      <c r="T69" s="13" t="str">
        <f t="shared" si="5"/>
        <v>LULUS TEPAT</v>
      </c>
      <c r="U69" s="4"/>
      <c r="V69" s="4"/>
      <c r="W69" s="4"/>
      <c r="X69" s="4"/>
      <c r="Y69" s="4"/>
    </row>
    <row r="70" spans="1:25" ht="30" x14ac:dyDescent="0.25">
      <c r="A70" s="13">
        <v>65</v>
      </c>
      <c r="B70" s="35">
        <v>22117017</v>
      </c>
      <c r="C70" s="35" t="s">
        <v>39</v>
      </c>
      <c r="D70" s="35" t="s">
        <v>89</v>
      </c>
      <c r="E70" s="13">
        <v>3.11</v>
      </c>
      <c r="F70" s="13">
        <v>3.25</v>
      </c>
      <c r="G70" s="13">
        <v>3.24</v>
      </c>
      <c r="H70" s="13">
        <v>3.22</v>
      </c>
      <c r="I70" s="13">
        <v>3.5</v>
      </c>
      <c r="J70" s="13">
        <v>3</v>
      </c>
      <c r="K70" s="13">
        <v>2</v>
      </c>
      <c r="L70" s="13">
        <v>2</v>
      </c>
      <c r="M70" s="13">
        <v>3.75</v>
      </c>
      <c r="N70" s="13">
        <v>2.5</v>
      </c>
      <c r="O70" s="13">
        <f t="shared" si="6"/>
        <v>3.2050000000000001</v>
      </c>
      <c r="P70" s="13">
        <f t="shared" si="7"/>
        <v>2.7916666666666665</v>
      </c>
      <c r="Q70" s="13" t="str">
        <f t="shared" ref="Q70:Q133" si="8">IF(O70&lt;1,"CUKUP",IF(O70&lt;2,"MEMUASKAN",IF(O70&lt;3,"SANGAT MEMUASKAN",IF(O70&lt;4,"DENGAN PUJIAN"))))</f>
        <v>DENGAN PUJIAN</v>
      </c>
      <c r="R70" s="13" t="str">
        <f t="shared" ref="R70:R133" si="9">IF(P70&lt;1,"D",IF(P70&lt;2,"C",IF(P70&lt;3,"B",IF(P70&lt;4,"A"))))</f>
        <v>B</v>
      </c>
      <c r="S70" s="13">
        <f t="shared" ref="S70:S133" si="10">AVERAGE(E70:N70)</f>
        <v>2.9569999999999999</v>
      </c>
      <c r="T70" s="13" t="str">
        <f t="shared" si="5"/>
        <v>LULUS TEPAT</v>
      </c>
      <c r="U70" s="4" t="s">
        <v>439</v>
      </c>
      <c r="V70" s="4"/>
      <c r="W70" s="4"/>
      <c r="X70" s="4"/>
      <c r="Y70" s="4"/>
    </row>
    <row r="71" spans="1:25" x14ac:dyDescent="0.25">
      <c r="A71" s="13">
        <v>66</v>
      </c>
      <c r="B71" s="35">
        <v>22117020</v>
      </c>
      <c r="C71" s="35" t="s">
        <v>109</v>
      </c>
      <c r="D71" s="35" t="s">
        <v>61</v>
      </c>
      <c r="E71" s="13">
        <v>2.66</v>
      </c>
      <c r="F71" s="13">
        <v>2.75</v>
      </c>
      <c r="G71" s="13">
        <v>2.81</v>
      </c>
      <c r="H71" s="13">
        <v>2.8</v>
      </c>
      <c r="I71" s="13">
        <v>3.75</v>
      </c>
      <c r="J71" s="13">
        <v>3.5</v>
      </c>
      <c r="K71" s="13">
        <v>2</v>
      </c>
      <c r="L71" s="13">
        <v>2.5</v>
      </c>
      <c r="M71" s="13">
        <v>2</v>
      </c>
      <c r="N71" s="13">
        <v>3</v>
      </c>
      <c r="O71" s="13">
        <f t="shared" si="6"/>
        <v>2.7549999999999999</v>
      </c>
      <c r="P71" s="13">
        <f t="shared" si="7"/>
        <v>2.7916666666666665</v>
      </c>
      <c r="Q71" s="13" t="str">
        <f t="shared" si="8"/>
        <v>SANGAT MEMUASKAN</v>
      </c>
      <c r="R71" s="13" t="str">
        <f t="shared" si="9"/>
        <v>B</v>
      </c>
      <c r="S71" s="13">
        <f t="shared" si="10"/>
        <v>2.7770000000000001</v>
      </c>
      <c r="T71" s="13" t="str">
        <f t="shared" ref="T71:T134" si="11">IF(S71&lt;2,"TIDAK TEPAT","LULUS TEPAT")</f>
        <v>LULUS TEPAT</v>
      </c>
      <c r="U71" s="4"/>
      <c r="V71" s="4"/>
      <c r="W71" s="4"/>
      <c r="X71" s="4"/>
      <c r="Y71" s="4"/>
    </row>
    <row r="72" spans="1:25" x14ac:dyDescent="0.25">
      <c r="A72" s="13">
        <v>67</v>
      </c>
      <c r="B72" s="35">
        <v>22117021</v>
      </c>
      <c r="C72" s="35" t="s">
        <v>46</v>
      </c>
      <c r="D72" s="35" t="s">
        <v>61</v>
      </c>
      <c r="E72" s="13">
        <v>3.23</v>
      </c>
      <c r="F72" s="13">
        <v>3.33</v>
      </c>
      <c r="G72" s="13">
        <v>3.37</v>
      </c>
      <c r="H72" s="13">
        <v>3.39</v>
      </c>
      <c r="I72" s="13">
        <v>3.75</v>
      </c>
      <c r="J72" s="13">
        <v>3.5</v>
      </c>
      <c r="K72" s="13">
        <v>3.5</v>
      </c>
      <c r="L72" s="13">
        <v>3.5</v>
      </c>
      <c r="M72" s="13">
        <v>3</v>
      </c>
      <c r="N72" s="13">
        <v>3.75</v>
      </c>
      <c r="O72" s="13">
        <f t="shared" si="6"/>
        <v>3.33</v>
      </c>
      <c r="P72" s="13">
        <f t="shared" si="7"/>
        <v>3.5</v>
      </c>
      <c r="Q72" s="13" t="str">
        <f t="shared" si="8"/>
        <v>DENGAN PUJIAN</v>
      </c>
      <c r="R72" s="13" t="str">
        <f t="shared" si="9"/>
        <v>A</v>
      </c>
      <c r="S72" s="13">
        <f t="shared" si="10"/>
        <v>3.4319999999999999</v>
      </c>
      <c r="T72" s="13" t="str">
        <f t="shared" si="11"/>
        <v>LULUS TEPAT</v>
      </c>
      <c r="U72" s="4"/>
      <c r="V72" s="4"/>
      <c r="W72" s="4"/>
      <c r="X72" s="4"/>
      <c r="Y72" s="4"/>
    </row>
    <row r="73" spans="1:25" x14ac:dyDescent="0.25">
      <c r="A73" s="13">
        <v>68</v>
      </c>
      <c r="B73" s="35">
        <v>22117022</v>
      </c>
      <c r="C73" s="35" t="s">
        <v>110</v>
      </c>
      <c r="D73" s="35" t="s">
        <v>61</v>
      </c>
      <c r="E73" s="13">
        <v>2.68</v>
      </c>
      <c r="F73" s="13">
        <v>2.73</v>
      </c>
      <c r="G73" s="13">
        <v>2.4300000000000002</v>
      </c>
      <c r="H73" s="13">
        <v>2.12</v>
      </c>
      <c r="I73" s="13">
        <v>3.5</v>
      </c>
      <c r="J73" s="13">
        <v>2.5</v>
      </c>
      <c r="K73" s="13">
        <v>3.75</v>
      </c>
      <c r="L73" s="13">
        <v>2.5</v>
      </c>
      <c r="M73" s="13">
        <v>2.5</v>
      </c>
      <c r="N73" s="13">
        <v>2.5</v>
      </c>
      <c r="O73" s="13">
        <f t="shared" si="6"/>
        <v>2.4900000000000002</v>
      </c>
      <c r="P73" s="13">
        <f t="shared" si="7"/>
        <v>2.875</v>
      </c>
      <c r="Q73" s="13" t="str">
        <f t="shared" si="8"/>
        <v>SANGAT MEMUASKAN</v>
      </c>
      <c r="R73" s="13" t="str">
        <f t="shared" si="9"/>
        <v>B</v>
      </c>
      <c r="S73" s="13">
        <f t="shared" si="10"/>
        <v>2.7210000000000001</v>
      </c>
      <c r="T73" s="13" t="str">
        <f t="shared" si="11"/>
        <v>LULUS TEPAT</v>
      </c>
      <c r="U73" s="4"/>
      <c r="V73" s="4"/>
      <c r="W73" s="4"/>
      <c r="X73" s="4"/>
      <c r="Y73" s="4"/>
    </row>
    <row r="74" spans="1:25" x14ac:dyDescent="0.25">
      <c r="A74" s="13">
        <v>69</v>
      </c>
      <c r="B74" s="35">
        <v>22117023</v>
      </c>
      <c r="C74" s="35" t="s">
        <v>111</v>
      </c>
      <c r="D74" s="35" t="s">
        <v>61</v>
      </c>
      <c r="E74" s="13">
        <v>2.4300000000000002</v>
      </c>
      <c r="F74" s="13">
        <v>2.61</v>
      </c>
      <c r="G74" s="13">
        <v>2.44</v>
      </c>
      <c r="H74" s="13">
        <v>2.2000000000000002</v>
      </c>
      <c r="I74" s="13">
        <v>3.5</v>
      </c>
      <c r="J74" s="13">
        <v>2.5</v>
      </c>
      <c r="K74" s="13">
        <v>3.75</v>
      </c>
      <c r="L74" s="13">
        <v>3</v>
      </c>
      <c r="M74" s="13">
        <v>3</v>
      </c>
      <c r="N74" s="13">
        <v>2.5</v>
      </c>
      <c r="O74" s="13">
        <f t="shared" si="6"/>
        <v>2.42</v>
      </c>
      <c r="P74" s="13">
        <f t="shared" si="7"/>
        <v>3.0416666666666665</v>
      </c>
      <c r="Q74" s="13" t="str">
        <f t="shared" si="8"/>
        <v>SANGAT MEMUASKAN</v>
      </c>
      <c r="R74" s="13" t="str">
        <f t="shared" si="9"/>
        <v>A</v>
      </c>
      <c r="S74" s="13">
        <f t="shared" si="10"/>
        <v>2.7930000000000001</v>
      </c>
      <c r="T74" s="13" t="str">
        <f t="shared" si="11"/>
        <v>LULUS TEPAT</v>
      </c>
      <c r="U74" s="4">
        <v>38</v>
      </c>
      <c r="V74" s="4"/>
      <c r="W74" s="4"/>
      <c r="X74" s="4"/>
      <c r="Y74" s="4"/>
    </row>
    <row r="75" spans="1:25" x14ac:dyDescent="0.25">
      <c r="A75" s="13">
        <v>70</v>
      </c>
      <c r="B75" s="35">
        <v>22117025</v>
      </c>
      <c r="C75" s="35" t="s">
        <v>47</v>
      </c>
      <c r="D75" s="35" t="s">
        <v>89</v>
      </c>
      <c r="E75" s="13">
        <v>3.2</v>
      </c>
      <c r="F75" s="13">
        <v>3.31</v>
      </c>
      <c r="G75" s="13">
        <v>3.34</v>
      </c>
      <c r="H75" s="13">
        <v>3.37</v>
      </c>
      <c r="I75" s="13">
        <v>3</v>
      </c>
      <c r="J75" s="13">
        <v>2.5</v>
      </c>
      <c r="K75" s="13">
        <v>3.5</v>
      </c>
      <c r="L75" s="13">
        <v>2</v>
      </c>
      <c r="M75" s="13">
        <v>3.75</v>
      </c>
      <c r="N75" s="13">
        <v>3</v>
      </c>
      <c r="O75" s="13">
        <f t="shared" si="6"/>
        <v>3.3049999999999997</v>
      </c>
      <c r="P75" s="13">
        <f t="shared" si="7"/>
        <v>2.9583333333333335</v>
      </c>
      <c r="Q75" s="13" t="str">
        <f t="shared" si="8"/>
        <v>DENGAN PUJIAN</v>
      </c>
      <c r="R75" s="13" t="str">
        <f t="shared" si="9"/>
        <v>B</v>
      </c>
      <c r="S75" s="13">
        <f t="shared" si="10"/>
        <v>3.097</v>
      </c>
      <c r="T75" s="13" t="str">
        <f t="shared" si="11"/>
        <v>LULUS TEPAT</v>
      </c>
      <c r="U75" s="4" t="s">
        <v>440</v>
      </c>
      <c r="V75" s="4"/>
      <c r="W75" s="4"/>
      <c r="X75" s="4"/>
      <c r="Y75" s="4"/>
    </row>
    <row r="76" spans="1:25" ht="30" x14ac:dyDescent="0.25">
      <c r="A76" s="13">
        <v>71</v>
      </c>
      <c r="B76" s="35">
        <v>22117026</v>
      </c>
      <c r="C76" s="35" t="s">
        <v>48</v>
      </c>
      <c r="D76" s="35" t="s">
        <v>61</v>
      </c>
      <c r="E76" s="13">
        <v>1.91</v>
      </c>
      <c r="F76" s="13">
        <v>1.93</v>
      </c>
      <c r="G76" s="13">
        <v>2.1800000000000002</v>
      </c>
      <c r="H76" s="13">
        <v>2.3199999999999998</v>
      </c>
      <c r="I76" s="13">
        <v>2.5</v>
      </c>
      <c r="J76" s="13">
        <v>2.5</v>
      </c>
      <c r="K76" s="13">
        <v>3</v>
      </c>
      <c r="L76" s="13">
        <v>3</v>
      </c>
      <c r="M76" s="13">
        <v>2</v>
      </c>
      <c r="N76" s="13">
        <v>3.75</v>
      </c>
      <c r="O76" s="13">
        <f t="shared" si="6"/>
        <v>2.085</v>
      </c>
      <c r="P76" s="13">
        <f t="shared" si="7"/>
        <v>2.7916666666666665</v>
      </c>
      <c r="Q76" s="13" t="str">
        <f t="shared" si="8"/>
        <v>SANGAT MEMUASKAN</v>
      </c>
      <c r="R76" s="13" t="str">
        <f t="shared" si="9"/>
        <v>B</v>
      </c>
      <c r="S76" s="13">
        <f t="shared" si="10"/>
        <v>2.5089999999999999</v>
      </c>
      <c r="T76" s="13" t="str">
        <f t="shared" si="11"/>
        <v>LULUS TEPAT</v>
      </c>
      <c r="U76" s="4"/>
      <c r="V76" s="4"/>
      <c r="W76" s="4"/>
      <c r="X76" s="4"/>
      <c r="Y76" s="4"/>
    </row>
    <row r="77" spans="1:25" x14ac:dyDescent="0.25">
      <c r="A77" s="13">
        <v>72</v>
      </c>
      <c r="B77" s="35">
        <v>22117029</v>
      </c>
      <c r="C77" s="35" t="s">
        <v>112</v>
      </c>
      <c r="D77" s="35" t="s">
        <v>61</v>
      </c>
      <c r="E77" s="13">
        <v>2.86</v>
      </c>
      <c r="F77" s="13">
        <v>2.74</v>
      </c>
      <c r="G77" s="13">
        <v>2.73</v>
      </c>
      <c r="H77" s="13">
        <v>2.61</v>
      </c>
      <c r="I77" s="13">
        <v>2.5</v>
      </c>
      <c r="J77" s="13">
        <v>2.5</v>
      </c>
      <c r="K77" s="13">
        <v>2.5</v>
      </c>
      <c r="L77" s="13">
        <v>2.5</v>
      </c>
      <c r="M77" s="13">
        <v>2.5</v>
      </c>
      <c r="N77" s="13">
        <v>3.75</v>
      </c>
      <c r="O77" s="13">
        <f t="shared" si="6"/>
        <v>2.7349999999999999</v>
      </c>
      <c r="P77" s="13">
        <f t="shared" si="7"/>
        <v>2.7083333333333335</v>
      </c>
      <c r="Q77" s="13" t="str">
        <f t="shared" si="8"/>
        <v>SANGAT MEMUASKAN</v>
      </c>
      <c r="R77" s="13" t="str">
        <f t="shared" si="9"/>
        <v>B</v>
      </c>
      <c r="S77" s="13">
        <f t="shared" si="10"/>
        <v>2.7189999999999999</v>
      </c>
      <c r="T77" s="13" t="str">
        <f t="shared" si="11"/>
        <v>LULUS TEPAT</v>
      </c>
      <c r="U77" s="4">
        <v>50</v>
      </c>
      <c r="V77" s="4"/>
      <c r="W77" s="4"/>
      <c r="X77" s="4"/>
      <c r="Y77" s="4"/>
    </row>
    <row r="78" spans="1:25" x14ac:dyDescent="0.25">
      <c r="A78" s="13">
        <v>73</v>
      </c>
      <c r="B78" s="35">
        <v>22117031</v>
      </c>
      <c r="C78" s="35" t="s">
        <v>113</v>
      </c>
      <c r="D78" s="35" t="s">
        <v>61</v>
      </c>
      <c r="E78" s="13">
        <v>2.95</v>
      </c>
      <c r="F78" s="13">
        <v>2.8</v>
      </c>
      <c r="G78" s="13">
        <v>2.89</v>
      </c>
      <c r="H78" s="13">
        <v>2.89</v>
      </c>
      <c r="I78" s="13">
        <v>2.5</v>
      </c>
      <c r="J78" s="13">
        <v>3</v>
      </c>
      <c r="K78" s="13">
        <v>2.5</v>
      </c>
      <c r="L78" s="13">
        <v>2</v>
      </c>
      <c r="M78" s="13">
        <v>2</v>
      </c>
      <c r="N78" s="13">
        <v>3</v>
      </c>
      <c r="O78" s="13">
        <f t="shared" si="6"/>
        <v>2.8825000000000003</v>
      </c>
      <c r="P78" s="13">
        <f t="shared" si="7"/>
        <v>2.5</v>
      </c>
      <c r="Q78" s="13" t="str">
        <f t="shared" si="8"/>
        <v>SANGAT MEMUASKAN</v>
      </c>
      <c r="R78" s="13" t="str">
        <f t="shared" si="9"/>
        <v>B</v>
      </c>
      <c r="S78" s="13">
        <f t="shared" si="10"/>
        <v>2.653</v>
      </c>
      <c r="T78" s="13" t="str">
        <f t="shared" si="11"/>
        <v>LULUS TEPAT</v>
      </c>
      <c r="U78" s="4"/>
      <c r="V78" s="4"/>
      <c r="W78" s="4"/>
      <c r="X78" s="4"/>
      <c r="Y78" s="4"/>
    </row>
    <row r="79" spans="1:25" x14ac:dyDescent="0.25">
      <c r="A79" s="13">
        <v>74</v>
      </c>
      <c r="B79" s="35">
        <v>22117032</v>
      </c>
      <c r="C79" s="35" t="s">
        <v>114</v>
      </c>
      <c r="D79" s="35" t="s">
        <v>61</v>
      </c>
      <c r="E79" s="13">
        <v>2.4500000000000002</v>
      </c>
      <c r="F79" s="13">
        <v>2.25</v>
      </c>
      <c r="G79" s="13">
        <v>1.97</v>
      </c>
      <c r="H79" s="13">
        <v>2.08</v>
      </c>
      <c r="I79" s="13">
        <v>2</v>
      </c>
      <c r="J79" s="13">
        <v>2.5</v>
      </c>
      <c r="K79" s="13">
        <v>3.5</v>
      </c>
      <c r="L79" s="13">
        <v>2</v>
      </c>
      <c r="M79" s="13">
        <v>3.5</v>
      </c>
      <c r="N79" s="13">
        <v>2</v>
      </c>
      <c r="O79" s="13">
        <f t="shared" si="6"/>
        <v>2.1875</v>
      </c>
      <c r="P79" s="13">
        <f t="shared" si="7"/>
        <v>2.5833333333333335</v>
      </c>
      <c r="Q79" s="13" t="str">
        <f t="shared" si="8"/>
        <v>SANGAT MEMUASKAN</v>
      </c>
      <c r="R79" s="13" t="str">
        <f t="shared" si="9"/>
        <v>B</v>
      </c>
      <c r="S79" s="13">
        <f t="shared" si="10"/>
        <v>2.4249999999999998</v>
      </c>
      <c r="T79" s="13" t="str">
        <f t="shared" si="11"/>
        <v>LULUS TEPAT</v>
      </c>
      <c r="U79" s="4">
        <v>42</v>
      </c>
      <c r="V79" s="4"/>
      <c r="W79" s="4"/>
      <c r="X79" s="4"/>
      <c r="Y79" s="4"/>
    </row>
    <row r="80" spans="1:25" ht="30" x14ac:dyDescent="0.25">
      <c r="A80" s="13">
        <v>75</v>
      </c>
      <c r="B80" s="35">
        <v>22117033</v>
      </c>
      <c r="C80" s="35" t="s">
        <v>115</v>
      </c>
      <c r="D80" s="35" t="s">
        <v>89</v>
      </c>
      <c r="E80" s="13">
        <v>2.93</v>
      </c>
      <c r="F80" s="13">
        <v>2.85</v>
      </c>
      <c r="G80" s="13">
        <v>2.9</v>
      </c>
      <c r="H80" s="13">
        <v>2.9</v>
      </c>
      <c r="I80" s="13">
        <v>2.5</v>
      </c>
      <c r="J80" s="13">
        <v>2.5</v>
      </c>
      <c r="K80" s="13">
        <v>2.5</v>
      </c>
      <c r="L80" s="13">
        <v>3</v>
      </c>
      <c r="M80" s="13">
        <v>2.5</v>
      </c>
      <c r="N80" s="13">
        <v>3</v>
      </c>
      <c r="O80" s="13">
        <f t="shared" si="6"/>
        <v>2.895</v>
      </c>
      <c r="P80" s="13">
        <f t="shared" si="7"/>
        <v>2.6666666666666665</v>
      </c>
      <c r="Q80" s="13" t="str">
        <f t="shared" si="8"/>
        <v>SANGAT MEMUASKAN</v>
      </c>
      <c r="R80" s="13" t="str">
        <f t="shared" si="9"/>
        <v>B</v>
      </c>
      <c r="S80" s="13">
        <f t="shared" si="10"/>
        <v>2.758</v>
      </c>
      <c r="T80" s="13" t="str">
        <f t="shared" si="11"/>
        <v>LULUS TEPAT</v>
      </c>
      <c r="U80" s="4" t="s">
        <v>441</v>
      </c>
      <c r="V80" s="4"/>
      <c r="W80" s="4"/>
      <c r="X80" s="4"/>
      <c r="Y80" s="4"/>
    </row>
    <row r="81" spans="1:25" ht="30" x14ac:dyDescent="0.25">
      <c r="A81" s="13">
        <v>76</v>
      </c>
      <c r="B81" s="35">
        <v>22117034</v>
      </c>
      <c r="C81" s="35" t="s">
        <v>116</v>
      </c>
      <c r="D81" s="35" t="s">
        <v>61</v>
      </c>
      <c r="E81" s="13">
        <v>2.84</v>
      </c>
      <c r="F81" s="13">
        <v>2.7</v>
      </c>
      <c r="G81" s="13">
        <v>2.12</v>
      </c>
      <c r="H81" s="13">
        <v>2.16</v>
      </c>
      <c r="I81" s="13">
        <v>3</v>
      </c>
      <c r="J81" s="13">
        <v>3</v>
      </c>
      <c r="K81" s="13">
        <v>2</v>
      </c>
      <c r="L81" s="13">
        <v>2</v>
      </c>
      <c r="M81" s="13">
        <v>0</v>
      </c>
      <c r="N81" s="13">
        <v>0</v>
      </c>
      <c r="O81" s="13">
        <f t="shared" si="6"/>
        <v>2.4550000000000001</v>
      </c>
      <c r="P81" s="13">
        <f t="shared" si="7"/>
        <v>1.6666666666666667</v>
      </c>
      <c r="Q81" s="13" t="str">
        <f t="shared" si="8"/>
        <v>SANGAT MEMUASKAN</v>
      </c>
      <c r="R81" s="13" t="str">
        <f t="shared" si="9"/>
        <v>C</v>
      </c>
      <c r="S81" s="13">
        <f t="shared" si="10"/>
        <v>1.982</v>
      </c>
      <c r="T81" s="13" t="str">
        <f t="shared" si="11"/>
        <v>TIDAK TEPAT</v>
      </c>
      <c r="U81" s="4">
        <v>19</v>
      </c>
      <c r="V81" s="4"/>
      <c r="W81" s="4"/>
      <c r="X81" s="4"/>
      <c r="Y81" s="4"/>
    </row>
    <row r="82" spans="1:25" ht="30" x14ac:dyDescent="0.25">
      <c r="A82" s="13">
        <v>77</v>
      </c>
      <c r="B82" s="35">
        <v>22117035</v>
      </c>
      <c r="C82" s="35" t="s">
        <v>117</v>
      </c>
      <c r="D82" s="35" t="s">
        <v>61</v>
      </c>
      <c r="E82" s="13">
        <v>2.98</v>
      </c>
      <c r="F82" s="13">
        <v>3.01</v>
      </c>
      <c r="G82" s="13">
        <v>3.06</v>
      </c>
      <c r="H82" s="13">
        <v>2.95</v>
      </c>
      <c r="I82" s="13">
        <v>3</v>
      </c>
      <c r="J82" s="13">
        <v>2.5</v>
      </c>
      <c r="K82" s="13">
        <v>2.5</v>
      </c>
      <c r="L82" s="13">
        <v>2.5</v>
      </c>
      <c r="M82" s="13">
        <v>3</v>
      </c>
      <c r="N82" s="13">
        <v>3.75</v>
      </c>
      <c r="O82" s="13">
        <f t="shared" si="6"/>
        <v>3</v>
      </c>
      <c r="P82" s="13">
        <f t="shared" si="7"/>
        <v>2.875</v>
      </c>
      <c r="Q82" s="13" t="str">
        <f t="shared" si="8"/>
        <v>DENGAN PUJIAN</v>
      </c>
      <c r="R82" s="13" t="str">
        <f t="shared" si="9"/>
        <v>B</v>
      </c>
      <c r="S82" s="13">
        <f t="shared" si="10"/>
        <v>2.9249999999999998</v>
      </c>
      <c r="T82" s="13" t="str">
        <f t="shared" si="11"/>
        <v>LULUS TEPAT</v>
      </c>
      <c r="U82" s="4"/>
      <c r="V82" s="4"/>
      <c r="W82" s="4"/>
      <c r="X82" s="4"/>
      <c r="Y82" s="4"/>
    </row>
    <row r="83" spans="1:25" x14ac:dyDescent="0.25">
      <c r="A83" s="13">
        <v>78</v>
      </c>
      <c r="B83" s="35">
        <v>22117039</v>
      </c>
      <c r="C83" s="35" t="s">
        <v>118</v>
      </c>
      <c r="D83" s="35" t="s">
        <v>61</v>
      </c>
      <c r="E83" s="13">
        <v>2.1800000000000002</v>
      </c>
      <c r="F83" s="13">
        <v>2.35</v>
      </c>
      <c r="G83" s="13">
        <v>2.4300000000000002</v>
      </c>
      <c r="H83" s="13">
        <v>2.4500000000000002</v>
      </c>
      <c r="I83" s="13">
        <v>3.5</v>
      </c>
      <c r="J83" s="13">
        <v>2.5</v>
      </c>
      <c r="K83" s="13">
        <v>2.5</v>
      </c>
      <c r="L83" s="13">
        <v>3</v>
      </c>
      <c r="M83" s="13">
        <v>3</v>
      </c>
      <c r="N83" s="13">
        <v>3.5</v>
      </c>
      <c r="O83" s="13">
        <f t="shared" si="6"/>
        <v>2.3525</v>
      </c>
      <c r="P83" s="13">
        <f t="shared" si="7"/>
        <v>3</v>
      </c>
      <c r="Q83" s="13" t="str">
        <f t="shared" si="8"/>
        <v>SANGAT MEMUASKAN</v>
      </c>
      <c r="R83" s="13" t="str">
        <f t="shared" si="9"/>
        <v>A</v>
      </c>
      <c r="S83" s="13">
        <f t="shared" si="10"/>
        <v>2.7410000000000001</v>
      </c>
      <c r="T83" s="13" t="str">
        <f t="shared" si="11"/>
        <v>LULUS TEPAT</v>
      </c>
      <c r="U83" s="4"/>
      <c r="V83" s="4"/>
      <c r="W83" s="4"/>
      <c r="X83" s="4"/>
      <c r="Y83" s="4"/>
    </row>
    <row r="84" spans="1:25" x14ac:dyDescent="0.25">
      <c r="A84" s="13">
        <v>79</v>
      </c>
      <c r="B84" s="35">
        <v>22117040</v>
      </c>
      <c r="C84" s="35" t="s">
        <v>119</v>
      </c>
      <c r="D84" s="35" t="s">
        <v>61</v>
      </c>
      <c r="E84" s="13">
        <v>2</v>
      </c>
      <c r="F84" s="13">
        <v>2</v>
      </c>
      <c r="G84" s="13">
        <v>1.97</v>
      </c>
      <c r="H84" s="13">
        <v>2.04</v>
      </c>
      <c r="I84" s="13">
        <v>2</v>
      </c>
      <c r="J84" s="13">
        <v>2.5</v>
      </c>
      <c r="K84" s="13">
        <v>3</v>
      </c>
      <c r="L84" s="13">
        <v>2</v>
      </c>
      <c r="M84" s="13">
        <v>2</v>
      </c>
      <c r="N84" s="13">
        <v>2.5</v>
      </c>
      <c r="O84" s="13">
        <f t="shared" si="6"/>
        <v>2.0024999999999999</v>
      </c>
      <c r="P84" s="13">
        <f t="shared" si="7"/>
        <v>2.3333333333333335</v>
      </c>
      <c r="Q84" s="13" t="str">
        <f t="shared" si="8"/>
        <v>SANGAT MEMUASKAN</v>
      </c>
      <c r="R84" s="13" t="str">
        <f t="shared" si="9"/>
        <v>B</v>
      </c>
      <c r="S84" s="13">
        <f t="shared" si="10"/>
        <v>2.2009999999999996</v>
      </c>
      <c r="T84" s="13" t="str">
        <f t="shared" si="11"/>
        <v>LULUS TEPAT</v>
      </c>
      <c r="U84" s="4"/>
      <c r="V84" s="4"/>
      <c r="W84" s="4"/>
      <c r="X84" s="4"/>
      <c r="Y84" s="4"/>
    </row>
    <row r="85" spans="1:25" x14ac:dyDescent="0.25">
      <c r="A85" s="13">
        <v>80</v>
      </c>
      <c r="B85" s="35">
        <v>22117044</v>
      </c>
      <c r="C85" s="35" t="s">
        <v>120</v>
      </c>
      <c r="D85" s="35" t="s">
        <v>61</v>
      </c>
      <c r="E85" s="13">
        <v>3.14</v>
      </c>
      <c r="F85" s="13">
        <v>3</v>
      </c>
      <c r="G85" s="13">
        <v>3.11</v>
      </c>
      <c r="H85" s="13">
        <v>3.13</v>
      </c>
      <c r="I85" s="13">
        <v>3.5</v>
      </c>
      <c r="J85" s="13">
        <v>3.5</v>
      </c>
      <c r="K85" s="13">
        <v>3</v>
      </c>
      <c r="L85" s="13">
        <v>2.5</v>
      </c>
      <c r="M85" s="13">
        <v>3</v>
      </c>
      <c r="N85" s="13">
        <v>3.75</v>
      </c>
      <c r="O85" s="13">
        <f t="shared" si="6"/>
        <v>3.0949999999999998</v>
      </c>
      <c r="P85" s="13">
        <f t="shared" si="7"/>
        <v>3.2083333333333335</v>
      </c>
      <c r="Q85" s="13" t="str">
        <f t="shared" si="8"/>
        <v>DENGAN PUJIAN</v>
      </c>
      <c r="R85" s="13" t="str">
        <f t="shared" si="9"/>
        <v>A</v>
      </c>
      <c r="S85" s="13">
        <f t="shared" si="10"/>
        <v>3.1629999999999998</v>
      </c>
      <c r="T85" s="13" t="str">
        <f t="shared" si="11"/>
        <v>LULUS TEPAT</v>
      </c>
      <c r="U85" s="4"/>
      <c r="V85" s="4"/>
      <c r="W85" s="4"/>
      <c r="X85" s="4"/>
      <c r="Y85" s="4"/>
    </row>
    <row r="86" spans="1:25" x14ac:dyDescent="0.25">
      <c r="A86" s="13">
        <v>81</v>
      </c>
      <c r="B86" s="35">
        <v>22117045</v>
      </c>
      <c r="C86" s="35" t="s">
        <v>121</v>
      </c>
      <c r="D86" s="35" t="s">
        <v>61</v>
      </c>
      <c r="E86" s="13">
        <v>3.23</v>
      </c>
      <c r="F86" s="13">
        <v>3.14</v>
      </c>
      <c r="G86" s="13">
        <v>3.19</v>
      </c>
      <c r="H86" s="13">
        <v>3.17</v>
      </c>
      <c r="I86" s="13">
        <v>3.5</v>
      </c>
      <c r="J86" s="13">
        <v>3.5</v>
      </c>
      <c r="K86" s="13">
        <v>3.75</v>
      </c>
      <c r="L86" s="13">
        <v>2</v>
      </c>
      <c r="M86" s="13">
        <v>2.5</v>
      </c>
      <c r="N86" s="13">
        <v>2.5</v>
      </c>
      <c r="O86" s="13">
        <f t="shared" si="6"/>
        <v>3.1825000000000001</v>
      </c>
      <c r="P86" s="13">
        <f t="shared" si="7"/>
        <v>2.9583333333333335</v>
      </c>
      <c r="Q86" s="13" t="str">
        <f t="shared" si="8"/>
        <v>DENGAN PUJIAN</v>
      </c>
      <c r="R86" s="13" t="str">
        <f t="shared" si="9"/>
        <v>B</v>
      </c>
      <c r="S86" s="13">
        <f t="shared" si="10"/>
        <v>3.048</v>
      </c>
      <c r="T86" s="13" t="str">
        <f>IF(S86&lt;2,"TIDAK TEPAT","LULUS TEPAT")</f>
        <v>LULUS TEPAT</v>
      </c>
      <c r="U86" s="4">
        <v>47</v>
      </c>
      <c r="V86" s="4"/>
      <c r="W86" s="4"/>
      <c r="X86" s="4"/>
      <c r="Y86" s="4"/>
    </row>
    <row r="87" spans="1:25" ht="30" x14ac:dyDescent="0.25">
      <c r="A87" s="13">
        <v>82</v>
      </c>
      <c r="B87" s="35">
        <v>22117047</v>
      </c>
      <c r="C87" s="35" t="s">
        <v>122</v>
      </c>
      <c r="D87" s="35" t="s">
        <v>89</v>
      </c>
      <c r="E87" s="13">
        <v>3.32</v>
      </c>
      <c r="F87" s="13">
        <v>3.27</v>
      </c>
      <c r="G87" s="13">
        <v>3.37</v>
      </c>
      <c r="H87" s="13">
        <v>3.38</v>
      </c>
      <c r="I87" s="13">
        <v>3</v>
      </c>
      <c r="J87" s="13">
        <v>3.75</v>
      </c>
      <c r="K87" s="13">
        <v>2.5</v>
      </c>
      <c r="L87" s="13">
        <v>2</v>
      </c>
      <c r="M87" s="13">
        <v>2.5</v>
      </c>
      <c r="N87" s="13">
        <v>2.5</v>
      </c>
      <c r="O87" s="13">
        <f t="shared" si="6"/>
        <v>3.335</v>
      </c>
      <c r="P87" s="13">
        <f t="shared" si="7"/>
        <v>2.7083333333333335</v>
      </c>
      <c r="Q87" s="13" t="str">
        <f t="shared" si="8"/>
        <v>DENGAN PUJIAN</v>
      </c>
      <c r="R87" s="13" t="str">
        <f t="shared" si="9"/>
        <v>B</v>
      </c>
      <c r="S87" s="13">
        <f t="shared" si="10"/>
        <v>2.9590000000000001</v>
      </c>
      <c r="T87" s="13" t="str">
        <f t="shared" si="11"/>
        <v>LULUS TEPAT</v>
      </c>
      <c r="U87" s="4" t="s">
        <v>442</v>
      </c>
      <c r="V87" s="4"/>
      <c r="W87" s="4"/>
      <c r="X87" s="4"/>
      <c r="Y87" s="4"/>
    </row>
    <row r="88" spans="1:25" x14ac:dyDescent="0.25">
      <c r="A88" s="13">
        <v>83</v>
      </c>
      <c r="B88" s="35">
        <v>22117048</v>
      </c>
      <c r="C88" s="35" t="s">
        <v>123</v>
      </c>
      <c r="D88" s="35" t="s">
        <v>61</v>
      </c>
      <c r="E88" s="13">
        <v>3.05</v>
      </c>
      <c r="F88" s="13">
        <v>2.9</v>
      </c>
      <c r="G88" s="13">
        <v>2.93</v>
      </c>
      <c r="H88" s="13">
        <v>2.96</v>
      </c>
      <c r="I88" s="13">
        <v>2.5</v>
      </c>
      <c r="J88" s="13">
        <v>3</v>
      </c>
      <c r="K88" s="13">
        <v>3</v>
      </c>
      <c r="L88" s="13">
        <v>2</v>
      </c>
      <c r="M88" s="13">
        <v>2.5</v>
      </c>
      <c r="N88" s="13">
        <v>2.5</v>
      </c>
      <c r="O88" s="13">
        <f t="shared" si="6"/>
        <v>2.96</v>
      </c>
      <c r="P88" s="13">
        <f t="shared" si="7"/>
        <v>2.5833333333333335</v>
      </c>
      <c r="Q88" s="13" t="str">
        <f t="shared" si="8"/>
        <v>SANGAT MEMUASKAN</v>
      </c>
      <c r="R88" s="13" t="str">
        <f t="shared" si="9"/>
        <v>B</v>
      </c>
      <c r="S88" s="13">
        <f t="shared" si="10"/>
        <v>2.734</v>
      </c>
      <c r="T88" s="13" t="str">
        <f t="shared" si="11"/>
        <v>LULUS TEPAT</v>
      </c>
      <c r="U88" s="4"/>
      <c r="V88" s="4"/>
      <c r="W88" s="4"/>
      <c r="X88" s="4"/>
      <c r="Y88" s="4"/>
    </row>
    <row r="89" spans="1:25" x14ac:dyDescent="0.25">
      <c r="A89" s="13">
        <v>84</v>
      </c>
      <c r="B89" s="35">
        <v>22117051</v>
      </c>
      <c r="C89" s="35" t="s">
        <v>124</v>
      </c>
      <c r="D89" s="35" t="s">
        <v>61</v>
      </c>
      <c r="E89" s="13">
        <v>2.95</v>
      </c>
      <c r="F89" s="13">
        <v>2.48</v>
      </c>
      <c r="G89" s="13">
        <v>2.5499999999999998</v>
      </c>
      <c r="H89" s="13">
        <v>2.5299999999999998</v>
      </c>
      <c r="I89" s="13">
        <v>2</v>
      </c>
      <c r="J89" s="13">
        <v>3</v>
      </c>
      <c r="K89" s="13">
        <v>2.5</v>
      </c>
      <c r="L89" s="13">
        <v>2</v>
      </c>
      <c r="M89" s="13">
        <v>2</v>
      </c>
      <c r="N89" s="13">
        <v>3.5</v>
      </c>
      <c r="O89" s="13">
        <f t="shared" si="6"/>
        <v>2.6274999999999999</v>
      </c>
      <c r="P89" s="13">
        <f t="shared" si="7"/>
        <v>2.5</v>
      </c>
      <c r="Q89" s="13" t="str">
        <f t="shared" si="8"/>
        <v>SANGAT MEMUASKAN</v>
      </c>
      <c r="R89" s="13" t="str">
        <f t="shared" si="9"/>
        <v>B</v>
      </c>
      <c r="S89" s="13">
        <f t="shared" si="10"/>
        <v>2.5509999999999997</v>
      </c>
      <c r="T89" s="13" t="str">
        <f t="shared" si="11"/>
        <v>LULUS TEPAT</v>
      </c>
      <c r="U89" s="4"/>
      <c r="V89" s="4"/>
      <c r="W89" s="4"/>
      <c r="X89" s="4"/>
      <c r="Y89" s="4"/>
    </row>
    <row r="90" spans="1:25" x14ac:dyDescent="0.25">
      <c r="A90" s="13">
        <v>85</v>
      </c>
      <c r="B90" s="35">
        <v>22117052</v>
      </c>
      <c r="C90" s="35" t="s">
        <v>125</v>
      </c>
      <c r="D90" s="35" t="s">
        <v>61</v>
      </c>
      <c r="E90" s="13">
        <v>2.73</v>
      </c>
      <c r="F90" s="13">
        <v>2.73</v>
      </c>
      <c r="G90" s="13">
        <v>2.5499999999999998</v>
      </c>
      <c r="H90" s="13">
        <v>2.65</v>
      </c>
      <c r="I90" s="13">
        <v>2.5</v>
      </c>
      <c r="J90" s="13">
        <v>2.5</v>
      </c>
      <c r="K90" s="13">
        <v>3</v>
      </c>
      <c r="L90" s="13">
        <v>2</v>
      </c>
      <c r="M90" s="13">
        <v>3</v>
      </c>
      <c r="N90" s="13">
        <v>3</v>
      </c>
      <c r="O90" s="13">
        <f t="shared" si="6"/>
        <v>2.665</v>
      </c>
      <c r="P90" s="13">
        <f t="shared" si="7"/>
        <v>2.6666666666666665</v>
      </c>
      <c r="Q90" s="13" t="str">
        <f t="shared" si="8"/>
        <v>SANGAT MEMUASKAN</v>
      </c>
      <c r="R90" s="13" t="str">
        <f t="shared" si="9"/>
        <v>B</v>
      </c>
      <c r="S90" s="13">
        <f t="shared" si="10"/>
        <v>2.6659999999999999</v>
      </c>
      <c r="T90" s="13" t="str">
        <f t="shared" si="11"/>
        <v>LULUS TEPAT</v>
      </c>
      <c r="U90" s="4"/>
      <c r="V90" s="4"/>
      <c r="W90" s="4"/>
      <c r="X90" s="4"/>
      <c r="Y90" s="4"/>
    </row>
    <row r="91" spans="1:25" x14ac:dyDescent="0.25">
      <c r="A91" s="13">
        <v>86</v>
      </c>
      <c r="B91" s="35">
        <v>22117053</v>
      </c>
      <c r="C91" s="35" t="s">
        <v>126</v>
      </c>
      <c r="D91" s="35" t="s">
        <v>61</v>
      </c>
      <c r="E91" s="13">
        <v>2.5</v>
      </c>
      <c r="F91" s="13">
        <v>2.17</v>
      </c>
      <c r="G91" s="13">
        <v>2.37</v>
      </c>
      <c r="H91" s="13">
        <v>2.4500000000000002</v>
      </c>
      <c r="I91" s="13">
        <v>2</v>
      </c>
      <c r="J91" s="13">
        <v>3</v>
      </c>
      <c r="K91" s="13">
        <v>2</v>
      </c>
      <c r="L91" s="13">
        <v>2</v>
      </c>
      <c r="M91" s="13">
        <v>2</v>
      </c>
      <c r="N91" s="13">
        <v>3</v>
      </c>
      <c r="O91" s="13">
        <f t="shared" si="6"/>
        <v>2.3725000000000001</v>
      </c>
      <c r="P91" s="13">
        <f t="shared" si="7"/>
        <v>2.3333333333333335</v>
      </c>
      <c r="Q91" s="13" t="str">
        <f t="shared" si="8"/>
        <v>SANGAT MEMUASKAN</v>
      </c>
      <c r="R91" s="13" t="str">
        <f t="shared" si="9"/>
        <v>B</v>
      </c>
      <c r="S91" s="13">
        <f t="shared" si="10"/>
        <v>2.3490000000000002</v>
      </c>
      <c r="T91" s="13" t="str">
        <f t="shared" si="11"/>
        <v>LULUS TEPAT</v>
      </c>
      <c r="U91" s="4"/>
      <c r="V91" s="4"/>
      <c r="W91" s="4"/>
      <c r="X91" s="4"/>
      <c r="Y91" s="4"/>
    </row>
    <row r="92" spans="1:25" x14ac:dyDescent="0.25">
      <c r="A92" s="13">
        <v>87</v>
      </c>
      <c r="B92" s="35">
        <v>22117054</v>
      </c>
      <c r="C92" s="35" t="s">
        <v>127</v>
      </c>
      <c r="D92" s="35" t="s">
        <v>61</v>
      </c>
      <c r="E92" s="13">
        <v>3.18</v>
      </c>
      <c r="F92" s="13">
        <v>3</v>
      </c>
      <c r="G92" s="13">
        <v>3.05</v>
      </c>
      <c r="H92" s="13">
        <v>3.17</v>
      </c>
      <c r="I92" s="13">
        <v>3.5</v>
      </c>
      <c r="J92" s="13">
        <v>3.5</v>
      </c>
      <c r="K92" s="13">
        <v>3.5</v>
      </c>
      <c r="L92" s="13">
        <v>2</v>
      </c>
      <c r="M92" s="13">
        <v>3</v>
      </c>
      <c r="N92" s="13">
        <v>2.5</v>
      </c>
      <c r="O92" s="13">
        <f t="shared" si="6"/>
        <v>3.1</v>
      </c>
      <c r="P92" s="13">
        <f t="shared" si="7"/>
        <v>3</v>
      </c>
      <c r="Q92" s="13" t="str">
        <f t="shared" si="8"/>
        <v>DENGAN PUJIAN</v>
      </c>
      <c r="R92" s="13" t="str">
        <f t="shared" si="9"/>
        <v>A</v>
      </c>
      <c r="S92" s="13">
        <f t="shared" si="10"/>
        <v>3.04</v>
      </c>
      <c r="T92" s="13" t="str">
        <f t="shared" si="11"/>
        <v>LULUS TEPAT</v>
      </c>
      <c r="U92" s="4"/>
      <c r="V92" s="4"/>
      <c r="W92" s="4"/>
      <c r="X92" s="4"/>
      <c r="Y92" s="4"/>
    </row>
    <row r="93" spans="1:25" x14ac:dyDescent="0.25">
      <c r="A93" s="13">
        <v>88</v>
      </c>
      <c r="B93" s="35">
        <v>22117055</v>
      </c>
      <c r="C93" s="35" t="s">
        <v>128</v>
      </c>
      <c r="D93" s="35" t="s">
        <v>61</v>
      </c>
      <c r="E93" s="13">
        <v>2.35</v>
      </c>
      <c r="F93" s="13">
        <v>1.65</v>
      </c>
      <c r="G93" s="13">
        <v>1.87</v>
      </c>
      <c r="H93" s="13">
        <v>2.0499999999999998</v>
      </c>
      <c r="I93" s="13">
        <v>3.5</v>
      </c>
      <c r="J93" s="13">
        <v>3</v>
      </c>
      <c r="K93" s="13">
        <v>2</v>
      </c>
      <c r="L93" s="13">
        <v>2</v>
      </c>
      <c r="M93" s="13">
        <v>2</v>
      </c>
      <c r="N93" s="13">
        <v>2.5</v>
      </c>
      <c r="O93" s="13">
        <f t="shared" si="6"/>
        <v>1.98</v>
      </c>
      <c r="P93" s="13">
        <f t="shared" si="7"/>
        <v>2.5</v>
      </c>
      <c r="Q93" s="13" t="str">
        <f t="shared" si="8"/>
        <v>MEMUASKAN</v>
      </c>
      <c r="R93" s="13" t="str">
        <f t="shared" si="9"/>
        <v>B</v>
      </c>
      <c r="S93" s="13">
        <f t="shared" si="10"/>
        <v>2.2920000000000003</v>
      </c>
      <c r="T93" s="13" t="str">
        <f t="shared" si="11"/>
        <v>LULUS TEPAT</v>
      </c>
      <c r="U93" s="4"/>
      <c r="V93" s="4"/>
      <c r="W93" s="4"/>
      <c r="X93" s="4"/>
      <c r="Y93" s="4"/>
    </row>
    <row r="94" spans="1:25" x14ac:dyDescent="0.25">
      <c r="A94" s="13">
        <v>89</v>
      </c>
      <c r="B94" s="35">
        <v>22117056</v>
      </c>
      <c r="C94" s="35" t="s">
        <v>129</v>
      </c>
      <c r="D94" s="35" t="s">
        <v>61</v>
      </c>
      <c r="E94" s="13">
        <v>2.23</v>
      </c>
      <c r="F94" s="13">
        <v>2.21</v>
      </c>
      <c r="G94" s="13">
        <v>2.08</v>
      </c>
      <c r="H94" s="13">
        <v>1.87</v>
      </c>
      <c r="I94" s="13">
        <v>2</v>
      </c>
      <c r="J94" s="13">
        <v>2.5</v>
      </c>
      <c r="K94" s="13">
        <v>3</v>
      </c>
      <c r="L94" s="13">
        <v>2</v>
      </c>
      <c r="M94" s="13">
        <v>2</v>
      </c>
      <c r="N94" s="13">
        <v>2.5</v>
      </c>
      <c r="O94" s="13">
        <f t="shared" si="6"/>
        <v>2.0975000000000001</v>
      </c>
      <c r="P94" s="13">
        <f t="shared" si="7"/>
        <v>2.3333333333333335</v>
      </c>
      <c r="Q94" s="13" t="str">
        <f t="shared" si="8"/>
        <v>SANGAT MEMUASKAN</v>
      </c>
      <c r="R94" s="13" t="str">
        <f t="shared" si="9"/>
        <v>B</v>
      </c>
      <c r="S94" s="13">
        <f t="shared" si="10"/>
        <v>2.2389999999999999</v>
      </c>
      <c r="T94" s="13" t="str">
        <f t="shared" si="11"/>
        <v>LULUS TEPAT</v>
      </c>
      <c r="U94" s="4"/>
      <c r="V94" s="4"/>
      <c r="W94" s="4"/>
      <c r="X94" s="4"/>
      <c r="Y94" s="4"/>
    </row>
    <row r="95" spans="1:25" ht="30" x14ac:dyDescent="0.25">
      <c r="A95" s="13">
        <v>90</v>
      </c>
      <c r="B95" s="35">
        <v>22117058</v>
      </c>
      <c r="C95" s="35" t="s">
        <v>130</v>
      </c>
      <c r="D95" s="35" t="s">
        <v>61</v>
      </c>
      <c r="E95" s="13">
        <v>1.91</v>
      </c>
      <c r="F95" s="13">
        <v>1.94</v>
      </c>
      <c r="G95" s="13">
        <v>2.12</v>
      </c>
      <c r="H95" s="13">
        <v>2.23</v>
      </c>
      <c r="I95" s="13">
        <v>2</v>
      </c>
      <c r="J95" s="13">
        <v>2.5</v>
      </c>
      <c r="K95" s="13">
        <v>2</v>
      </c>
      <c r="L95" s="13">
        <v>2</v>
      </c>
      <c r="M95" s="13">
        <v>3</v>
      </c>
      <c r="N95" s="13">
        <v>3</v>
      </c>
      <c r="O95" s="13">
        <f t="shared" si="6"/>
        <v>2.0499999999999998</v>
      </c>
      <c r="P95" s="13">
        <f t="shared" si="7"/>
        <v>2.4166666666666665</v>
      </c>
      <c r="Q95" s="13" t="str">
        <f t="shared" si="8"/>
        <v>SANGAT MEMUASKAN</v>
      </c>
      <c r="R95" s="13" t="str">
        <f t="shared" si="9"/>
        <v>B</v>
      </c>
      <c r="S95" s="13">
        <f t="shared" si="10"/>
        <v>2.27</v>
      </c>
      <c r="T95" s="13" t="str">
        <f t="shared" si="11"/>
        <v>LULUS TEPAT</v>
      </c>
      <c r="U95" s="4">
        <v>55</v>
      </c>
      <c r="V95" s="4"/>
      <c r="W95" s="4"/>
      <c r="X95" s="4"/>
      <c r="Y95" s="4"/>
    </row>
    <row r="96" spans="1:25" ht="30" x14ac:dyDescent="0.25">
      <c r="A96" s="13">
        <v>91</v>
      </c>
      <c r="B96" s="35">
        <v>22117059</v>
      </c>
      <c r="C96" s="35" t="s">
        <v>131</v>
      </c>
      <c r="D96" s="35" t="s">
        <v>61</v>
      </c>
      <c r="E96" s="13">
        <v>2.7</v>
      </c>
      <c r="F96" s="13">
        <v>2.42</v>
      </c>
      <c r="G96" s="13">
        <v>2.5099999999999998</v>
      </c>
      <c r="H96" s="13">
        <v>2.34</v>
      </c>
      <c r="I96" s="13">
        <v>3.5</v>
      </c>
      <c r="J96" s="13">
        <v>2.5</v>
      </c>
      <c r="K96" s="13">
        <v>2.5</v>
      </c>
      <c r="L96" s="13">
        <v>3</v>
      </c>
      <c r="M96" s="13">
        <v>2</v>
      </c>
      <c r="N96" s="13">
        <v>2.5</v>
      </c>
      <c r="O96" s="13">
        <f t="shared" si="6"/>
        <v>2.4924999999999997</v>
      </c>
      <c r="P96" s="13">
        <f t="shared" si="7"/>
        <v>2.6666666666666665</v>
      </c>
      <c r="Q96" s="13" t="str">
        <f t="shared" si="8"/>
        <v>SANGAT MEMUASKAN</v>
      </c>
      <c r="R96" s="13" t="str">
        <f t="shared" si="9"/>
        <v>B</v>
      </c>
      <c r="S96" s="13">
        <f t="shared" si="10"/>
        <v>2.597</v>
      </c>
      <c r="T96" s="13" t="str">
        <f t="shared" si="11"/>
        <v>LULUS TEPAT</v>
      </c>
      <c r="U96" s="4"/>
      <c r="V96" s="4"/>
      <c r="W96" s="4"/>
      <c r="X96" s="4"/>
      <c r="Y96" s="4"/>
    </row>
    <row r="97" spans="1:25" x14ac:dyDescent="0.25">
      <c r="A97" s="13">
        <v>92</v>
      </c>
      <c r="B97" s="35">
        <v>22117060</v>
      </c>
      <c r="C97" s="35" t="s">
        <v>132</v>
      </c>
      <c r="D97" s="35" t="s">
        <v>61</v>
      </c>
      <c r="E97" s="13">
        <v>2.48</v>
      </c>
      <c r="F97" s="13">
        <v>2.39</v>
      </c>
      <c r="G97" s="13">
        <v>2.39</v>
      </c>
      <c r="H97" s="13">
        <v>2.2000000000000002</v>
      </c>
      <c r="I97" s="13">
        <v>1</v>
      </c>
      <c r="J97" s="13">
        <v>2.5</v>
      </c>
      <c r="K97" s="13">
        <v>0</v>
      </c>
      <c r="L97" s="13">
        <v>0</v>
      </c>
      <c r="M97" s="13">
        <v>0</v>
      </c>
      <c r="N97" s="13">
        <v>0</v>
      </c>
      <c r="O97" s="13">
        <f t="shared" si="6"/>
        <v>2.3650000000000002</v>
      </c>
      <c r="P97" s="13">
        <f t="shared" si="7"/>
        <v>0.58333333333333337</v>
      </c>
      <c r="Q97" s="13" t="str">
        <f t="shared" si="8"/>
        <v>SANGAT MEMUASKAN</v>
      </c>
      <c r="R97" s="13" t="str">
        <f t="shared" si="9"/>
        <v>D</v>
      </c>
      <c r="S97" s="13">
        <f t="shared" si="10"/>
        <v>1.296</v>
      </c>
      <c r="T97" s="13" t="str">
        <f t="shared" si="11"/>
        <v>TIDAK TEPAT</v>
      </c>
      <c r="U97" s="4">
        <v>20</v>
      </c>
      <c r="V97" s="4"/>
      <c r="W97" s="4"/>
      <c r="X97" s="4"/>
      <c r="Y97" s="4"/>
    </row>
    <row r="98" spans="1:25" ht="30" x14ac:dyDescent="0.25">
      <c r="A98" s="13">
        <v>93</v>
      </c>
      <c r="B98" s="35">
        <v>22117061</v>
      </c>
      <c r="C98" s="35" t="s">
        <v>133</v>
      </c>
      <c r="D98" s="35" t="s">
        <v>89</v>
      </c>
      <c r="E98" s="13">
        <v>2.73</v>
      </c>
      <c r="F98" s="13">
        <v>2.46</v>
      </c>
      <c r="G98" s="13">
        <v>2.67</v>
      </c>
      <c r="H98" s="13">
        <v>2.86</v>
      </c>
      <c r="I98" s="13">
        <v>2</v>
      </c>
      <c r="J98" s="13">
        <v>3</v>
      </c>
      <c r="K98" s="13">
        <v>2.5</v>
      </c>
      <c r="L98" s="13">
        <v>2</v>
      </c>
      <c r="M98" s="13">
        <v>2</v>
      </c>
      <c r="N98" s="13">
        <v>3.75</v>
      </c>
      <c r="O98" s="13">
        <f t="shared" si="6"/>
        <v>2.6799999999999997</v>
      </c>
      <c r="P98" s="13">
        <f t="shared" si="7"/>
        <v>2.5416666666666665</v>
      </c>
      <c r="Q98" s="13" t="str">
        <f t="shared" si="8"/>
        <v>SANGAT MEMUASKAN</v>
      </c>
      <c r="R98" s="13" t="str">
        <f t="shared" si="9"/>
        <v>B</v>
      </c>
      <c r="S98" s="13">
        <f t="shared" si="10"/>
        <v>2.597</v>
      </c>
      <c r="T98" s="13" t="str">
        <f t="shared" si="11"/>
        <v>LULUS TEPAT</v>
      </c>
      <c r="U98" s="4" t="s">
        <v>444</v>
      </c>
      <c r="V98" s="4"/>
      <c r="W98" s="4"/>
      <c r="X98" s="4"/>
      <c r="Y98" s="4"/>
    </row>
    <row r="99" spans="1:25" x14ac:dyDescent="0.25">
      <c r="A99" s="13">
        <v>94</v>
      </c>
      <c r="B99" s="35">
        <v>22117062</v>
      </c>
      <c r="C99" s="35" t="s">
        <v>134</v>
      </c>
      <c r="D99" s="35" t="s">
        <v>61</v>
      </c>
      <c r="E99" s="13">
        <v>2.9</v>
      </c>
      <c r="F99" s="13">
        <v>2.2400000000000002</v>
      </c>
      <c r="G99" s="13">
        <v>2.4500000000000002</v>
      </c>
      <c r="H99" s="13">
        <v>2.2799999999999998</v>
      </c>
      <c r="I99" s="13">
        <v>2.5</v>
      </c>
      <c r="J99" s="13">
        <v>2.5</v>
      </c>
      <c r="K99" s="13">
        <v>3</v>
      </c>
      <c r="L99" s="13">
        <v>2</v>
      </c>
      <c r="M99" s="13">
        <v>3</v>
      </c>
      <c r="N99" s="13">
        <v>2</v>
      </c>
      <c r="O99" s="13">
        <f t="shared" si="6"/>
        <v>2.4675000000000002</v>
      </c>
      <c r="P99" s="13">
        <f t="shared" si="7"/>
        <v>2.5</v>
      </c>
      <c r="Q99" s="13" t="str">
        <f t="shared" si="8"/>
        <v>SANGAT MEMUASKAN</v>
      </c>
      <c r="R99" s="13" t="str">
        <f t="shared" si="9"/>
        <v>B</v>
      </c>
      <c r="S99" s="13">
        <f t="shared" si="10"/>
        <v>2.4870000000000001</v>
      </c>
      <c r="T99" s="13" t="str">
        <f t="shared" si="11"/>
        <v>LULUS TEPAT</v>
      </c>
      <c r="U99" s="4"/>
      <c r="V99" s="4"/>
      <c r="W99" s="4"/>
      <c r="X99" s="4"/>
      <c r="Y99" s="4"/>
    </row>
    <row r="100" spans="1:25" x14ac:dyDescent="0.25">
      <c r="A100" s="13">
        <v>95</v>
      </c>
      <c r="B100" s="35">
        <v>22117064</v>
      </c>
      <c r="C100" s="35" t="s">
        <v>135</v>
      </c>
      <c r="D100" s="35" t="s">
        <v>61</v>
      </c>
      <c r="E100" s="13">
        <v>2.09</v>
      </c>
      <c r="F100" s="13">
        <v>2.2000000000000002</v>
      </c>
      <c r="G100" s="13">
        <v>2.33</v>
      </c>
      <c r="H100" s="13">
        <v>2.41</v>
      </c>
      <c r="I100" s="13">
        <v>2</v>
      </c>
      <c r="J100" s="13">
        <v>3</v>
      </c>
      <c r="K100" s="13">
        <v>3</v>
      </c>
      <c r="L100" s="13">
        <v>2.5</v>
      </c>
      <c r="M100" s="13">
        <v>2</v>
      </c>
      <c r="N100" s="13">
        <v>2.5</v>
      </c>
      <c r="O100" s="13">
        <f t="shared" si="6"/>
        <v>2.2575000000000003</v>
      </c>
      <c r="P100" s="13">
        <f t="shared" si="7"/>
        <v>2.5</v>
      </c>
      <c r="Q100" s="13" t="str">
        <f t="shared" si="8"/>
        <v>SANGAT MEMUASKAN</v>
      </c>
      <c r="R100" s="13" t="str">
        <f t="shared" si="9"/>
        <v>B</v>
      </c>
      <c r="S100" s="13">
        <f t="shared" si="10"/>
        <v>2.403</v>
      </c>
      <c r="T100" s="13" t="str">
        <f t="shared" si="11"/>
        <v>LULUS TEPAT</v>
      </c>
      <c r="U100" s="4"/>
      <c r="V100" s="4"/>
      <c r="W100" s="4"/>
      <c r="X100" s="4"/>
      <c r="Y100" s="4"/>
    </row>
    <row r="101" spans="1:25" x14ac:dyDescent="0.25">
      <c r="A101" s="13">
        <v>96</v>
      </c>
      <c r="B101" s="35">
        <v>22117066</v>
      </c>
      <c r="C101" s="35" t="s">
        <v>136</v>
      </c>
      <c r="D101" s="35" t="s">
        <v>61</v>
      </c>
      <c r="E101" s="13">
        <v>3</v>
      </c>
      <c r="F101" s="13">
        <v>2.56</v>
      </c>
      <c r="G101" s="13">
        <v>2.77</v>
      </c>
      <c r="H101" s="13">
        <v>2.94</v>
      </c>
      <c r="I101" s="13">
        <v>2</v>
      </c>
      <c r="J101" s="13">
        <v>3.75</v>
      </c>
      <c r="K101" s="13">
        <v>3.5</v>
      </c>
      <c r="L101" s="13">
        <v>2.5</v>
      </c>
      <c r="M101" s="13">
        <v>4</v>
      </c>
      <c r="N101" s="13">
        <v>3</v>
      </c>
      <c r="O101" s="13">
        <f t="shared" si="6"/>
        <v>2.8174999999999999</v>
      </c>
      <c r="P101" s="13">
        <f t="shared" si="7"/>
        <v>3.125</v>
      </c>
      <c r="Q101" s="13" t="str">
        <f t="shared" si="8"/>
        <v>SANGAT MEMUASKAN</v>
      </c>
      <c r="R101" s="13" t="str">
        <f t="shared" si="9"/>
        <v>A</v>
      </c>
      <c r="S101" s="13">
        <f t="shared" si="10"/>
        <v>3.0019999999999998</v>
      </c>
      <c r="T101" s="13" t="str">
        <f t="shared" si="11"/>
        <v>LULUS TEPAT</v>
      </c>
      <c r="U101" s="4"/>
      <c r="V101" s="4"/>
      <c r="W101" s="4"/>
      <c r="X101" s="4"/>
      <c r="Y101" s="4"/>
    </row>
    <row r="102" spans="1:25" x14ac:dyDescent="0.25">
      <c r="A102" s="13">
        <v>97</v>
      </c>
      <c r="B102" s="35">
        <v>22117067</v>
      </c>
      <c r="C102" s="35" t="s">
        <v>137</v>
      </c>
      <c r="D102" s="35" t="s">
        <v>61</v>
      </c>
      <c r="E102" s="13">
        <v>3.3</v>
      </c>
      <c r="F102" s="13">
        <v>2.74</v>
      </c>
      <c r="G102" s="13">
        <v>2.79</v>
      </c>
      <c r="H102" s="13">
        <v>2.74</v>
      </c>
      <c r="I102" s="13">
        <v>2</v>
      </c>
      <c r="J102" s="13">
        <v>3</v>
      </c>
      <c r="K102" s="13">
        <v>3</v>
      </c>
      <c r="L102" s="13">
        <v>2</v>
      </c>
      <c r="M102" s="13">
        <v>2</v>
      </c>
      <c r="N102" s="13">
        <v>3</v>
      </c>
      <c r="O102" s="13">
        <f t="shared" si="6"/>
        <v>2.8925000000000001</v>
      </c>
      <c r="P102" s="13">
        <f t="shared" si="7"/>
        <v>2.5</v>
      </c>
      <c r="Q102" s="13" t="str">
        <f t="shared" si="8"/>
        <v>SANGAT MEMUASKAN</v>
      </c>
      <c r="R102" s="13" t="str">
        <f t="shared" si="9"/>
        <v>B</v>
      </c>
      <c r="S102" s="13">
        <f t="shared" si="10"/>
        <v>2.657</v>
      </c>
      <c r="T102" s="13" t="str">
        <f t="shared" si="11"/>
        <v>LULUS TEPAT</v>
      </c>
      <c r="U102" s="4"/>
      <c r="V102" s="4"/>
      <c r="W102" s="4"/>
      <c r="X102" s="4"/>
      <c r="Y102" s="4"/>
    </row>
    <row r="103" spans="1:25" ht="30" x14ac:dyDescent="0.25">
      <c r="A103" s="13">
        <v>98</v>
      </c>
      <c r="B103" s="35">
        <v>22117070</v>
      </c>
      <c r="C103" s="35" t="s">
        <v>138</v>
      </c>
      <c r="D103" s="35" t="s">
        <v>61</v>
      </c>
      <c r="E103" s="13">
        <v>2.84</v>
      </c>
      <c r="F103" s="13">
        <v>2.4500000000000002</v>
      </c>
      <c r="G103" s="13">
        <v>2.52</v>
      </c>
      <c r="H103" s="13">
        <v>2.54</v>
      </c>
      <c r="I103" s="13">
        <v>2</v>
      </c>
      <c r="J103" s="13">
        <v>2.5</v>
      </c>
      <c r="K103" s="13">
        <v>3</v>
      </c>
      <c r="L103" s="13">
        <v>2</v>
      </c>
      <c r="M103" s="13">
        <v>3</v>
      </c>
      <c r="N103" s="13">
        <v>3.75</v>
      </c>
      <c r="O103" s="13">
        <f t="shared" si="6"/>
        <v>2.5875000000000004</v>
      </c>
      <c r="P103" s="13">
        <f t="shared" si="7"/>
        <v>2.7083333333333335</v>
      </c>
      <c r="Q103" s="13" t="str">
        <f t="shared" si="8"/>
        <v>SANGAT MEMUASKAN</v>
      </c>
      <c r="R103" s="13" t="str">
        <f t="shared" si="9"/>
        <v>B</v>
      </c>
      <c r="S103" s="13">
        <f t="shared" si="10"/>
        <v>2.66</v>
      </c>
      <c r="T103" s="13" t="str">
        <f t="shared" si="11"/>
        <v>LULUS TEPAT</v>
      </c>
      <c r="U103" s="4">
        <v>61</v>
      </c>
      <c r="V103" s="4"/>
      <c r="W103" s="4"/>
      <c r="X103" s="4"/>
      <c r="Y103" s="4"/>
    </row>
    <row r="104" spans="1:25" ht="30" x14ac:dyDescent="0.25">
      <c r="A104" s="13">
        <v>99</v>
      </c>
      <c r="B104" s="35">
        <v>22117074</v>
      </c>
      <c r="C104" s="35" t="s">
        <v>139</v>
      </c>
      <c r="D104" s="35" t="s">
        <v>89</v>
      </c>
      <c r="E104" s="13">
        <v>2.75</v>
      </c>
      <c r="F104" s="13">
        <v>2.63</v>
      </c>
      <c r="G104" s="13">
        <v>2.77</v>
      </c>
      <c r="H104" s="13">
        <v>2.87</v>
      </c>
      <c r="I104" s="13">
        <v>2</v>
      </c>
      <c r="J104" s="13">
        <v>3</v>
      </c>
      <c r="K104" s="13">
        <v>2</v>
      </c>
      <c r="L104" s="13">
        <v>2</v>
      </c>
      <c r="M104" s="13">
        <v>2</v>
      </c>
      <c r="N104" s="13">
        <v>3.75</v>
      </c>
      <c r="O104" s="13">
        <f t="shared" si="6"/>
        <v>2.7549999999999999</v>
      </c>
      <c r="P104" s="13">
        <f t="shared" si="7"/>
        <v>2.4583333333333335</v>
      </c>
      <c r="Q104" s="13" t="str">
        <f t="shared" si="8"/>
        <v>SANGAT MEMUASKAN</v>
      </c>
      <c r="R104" s="13" t="str">
        <f t="shared" si="9"/>
        <v>B</v>
      </c>
      <c r="S104" s="13">
        <f t="shared" si="10"/>
        <v>2.577</v>
      </c>
      <c r="T104" s="13" t="str">
        <f t="shared" si="11"/>
        <v>LULUS TEPAT</v>
      </c>
      <c r="U104" s="4" t="s">
        <v>443</v>
      </c>
      <c r="V104" s="4"/>
      <c r="W104" s="4"/>
      <c r="X104" s="4"/>
      <c r="Y104" s="4"/>
    </row>
    <row r="105" spans="1:25" ht="30" x14ac:dyDescent="0.25">
      <c r="A105" s="13">
        <v>100</v>
      </c>
      <c r="B105" s="35">
        <v>22117075</v>
      </c>
      <c r="C105" s="35" t="s">
        <v>140</v>
      </c>
      <c r="D105" s="35" t="s">
        <v>89</v>
      </c>
      <c r="E105" s="13">
        <v>3.03</v>
      </c>
      <c r="F105" s="13">
        <v>2.79</v>
      </c>
      <c r="G105" s="13">
        <v>2.84</v>
      </c>
      <c r="H105" s="13">
        <v>3.03</v>
      </c>
      <c r="I105" s="13">
        <v>2.5</v>
      </c>
      <c r="J105" s="13">
        <v>2.5</v>
      </c>
      <c r="K105" s="13">
        <v>3</v>
      </c>
      <c r="L105" s="13">
        <v>2.5</v>
      </c>
      <c r="M105" s="13">
        <v>3</v>
      </c>
      <c r="N105" s="13">
        <v>3</v>
      </c>
      <c r="O105" s="13">
        <f t="shared" si="6"/>
        <v>2.9224999999999999</v>
      </c>
      <c r="P105" s="13">
        <f t="shared" si="7"/>
        <v>2.75</v>
      </c>
      <c r="Q105" s="13" t="str">
        <f t="shared" si="8"/>
        <v>SANGAT MEMUASKAN</v>
      </c>
      <c r="R105" s="13" t="str">
        <f t="shared" si="9"/>
        <v>B</v>
      </c>
      <c r="S105" s="13">
        <f t="shared" si="10"/>
        <v>2.819</v>
      </c>
      <c r="T105" s="13" t="str">
        <f t="shared" si="11"/>
        <v>LULUS TEPAT</v>
      </c>
      <c r="U105" s="4" t="s">
        <v>445</v>
      </c>
      <c r="V105" s="4"/>
      <c r="W105" s="4"/>
      <c r="X105" s="4"/>
      <c r="Y105" s="4"/>
    </row>
    <row r="106" spans="1:25" x14ac:dyDescent="0.25">
      <c r="A106" s="13">
        <v>101</v>
      </c>
      <c r="B106" s="35">
        <v>22117076</v>
      </c>
      <c r="C106" s="35" t="s">
        <v>141</v>
      </c>
      <c r="D106" s="35" t="s">
        <v>61</v>
      </c>
      <c r="E106" s="13">
        <v>2.61</v>
      </c>
      <c r="F106" s="13">
        <v>2.1800000000000002</v>
      </c>
      <c r="G106" s="13">
        <v>2.2799999999999998</v>
      </c>
      <c r="H106" s="13">
        <v>1.92</v>
      </c>
      <c r="I106" s="13">
        <v>1</v>
      </c>
      <c r="J106" s="13">
        <v>2.5</v>
      </c>
      <c r="K106" s="13">
        <v>0</v>
      </c>
      <c r="L106" s="13">
        <v>0</v>
      </c>
      <c r="M106" s="13">
        <v>0</v>
      </c>
      <c r="N106" s="13">
        <v>0</v>
      </c>
      <c r="O106" s="13">
        <f t="shared" si="6"/>
        <v>2.2475000000000001</v>
      </c>
      <c r="P106" s="13">
        <f t="shared" si="7"/>
        <v>0.58333333333333337</v>
      </c>
      <c r="Q106" s="13" t="str">
        <f t="shared" si="8"/>
        <v>SANGAT MEMUASKAN</v>
      </c>
      <c r="R106" s="13" t="str">
        <f t="shared" si="9"/>
        <v>D</v>
      </c>
      <c r="S106" s="13">
        <f t="shared" si="10"/>
        <v>1.2490000000000001</v>
      </c>
      <c r="T106" s="13" t="str">
        <f t="shared" si="11"/>
        <v>TIDAK TEPAT</v>
      </c>
      <c r="U106" s="4"/>
      <c r="V106" s="4"/>
      <c r="W106" s="4"/>
      <c r="X106" s="4"/>
      <c r="Y106" s="4"/>
    </row>
    <row r="107" spans="1:25" x14ac:dyDescent="0.25">
      <c r="A107" s="13">
        <v>102</v>
      </c>
      <c r="B107" s="35">
        <v>22117078</v>
      </c>
      <c r="C107" s="35" t="s">
        <v>142</v>
      </c>
      <c r="D107" s="35" t="s">
        <v>61</v>
      </c>
      <c r="E107" s="13">
        <v>2.5499999999999998</v>
      </c>
      <c r="F107" s="13">
        <v>2.31</v>
      </c>
      <c r="G107" s="13">
        <v>2.37</v>
      </c>
      <c r="H107" s="13">
        <v>2.17</v>
      </c>
      <c r="I107" s="13">
        <v>2</v>
      </c>
      <c r="J107" s="13">
        <v>2.5</v>
      </c>
      <c r="K107" s="13">
        <v>0</v>
      </c>
      <c r="L107" s="13">
        <v>2</v>
      </c>
      <c r="M107" s="13">
        <v>3</v>
      </c>
      <c r="N107" s="13">
        <v>0</v>
      </c>
      <c r="O107" s="13">
        <f t="shared" si="6"/>
        <v>2.3499999999999996</v>
      </c>
      <c r="P107" s="13">
        <f t="shared" si="7"/>
        <v>1.5833333333333333</v>
      </c>
      <c r="Q107" s="13" t="str">
        <f t="shared" si="8"/>
        <v>SANGAT MEMUASKAN</v>
      </c>
      <c r="R107" s="13" t="str">
        <f t="shared" si="9"/>
        <v>C</v>
      </c>
      <c r="S107" s="13">
        <f t="shared" si="10"/>
        <v>1.89</v>
      </c>
      <c r="T107" s="13" t="str">
        <f t="shared" si="11"/>
        <v>TIDAK TEPAT</v>
      </c>
      <c r="U107" s="4">
        <v>22</v>
      </c>
      <c r="V107" s="4"/>
      <c r="W107" s="4"/>
      <c r="X107" s="4"/>
      <c r="Y107" s="4"/>
    </row>
    <row r="108" spans="1:25" x14ac:dyDescent="0.25">
      <c r="A108" s="13">
        <v>103</v>
      </c>
      <c r="B108" s="35">
        <v>22117079</v>
      </c>
      <c r="C108" s="35" t="s">
        <v>143</v>
      </c>
      <c r="D108" s="35" t="s">
        <v>61</v>
      </c>
      <c r="E108" s="13">
        <v>3.23</v>
      </c>
      <c r="F108" s="13">
        <v>3.1</v>
      </c>
      <c r="G108" s="13">
        <v>3.16</v>
      </c>
      <c r="H108" s="13">
        <v>3.07</v>
      </c>
      <c r="I108" s="13">
        <v>2.5</v>
      </c>
      <c r="J108" s="13">
        <v>3.5</v>
      </c>
      <c r="K108" s="13">
        <v>3.5</v>
      </c>
      <c r="L108" s="13">
        <v>3</v>
      </c>
      <c r="M108" s="13">
        <v>3</v>
      </c>
      <c r="N108" s="13">
        <v>2</v>
      </c>
      <c r="O108" s="13">
        <f t="shared" si="6"/>
        <v>3.14</v>
      </c>
      <c r="P108" s="13">
        <f t="shared" si="7"/>
        <v>2.9166666666666665</v>
      </c>
      <c r="Q108" s="13" t="str">
        <f t="shared" si="8"/>
        <v>DENGAN PUJIAN</v>
      </c>
      <c r="R108" s="13" t="str">
        <f t="shared" si="9"/>
        <v>B</v>
      </c>
      <c r="S108" s="13">
        <f t="shared" si="10"/>
        <v>3.0060000000000002</v>
      </c>
      <c r="T108" s="13" t="str">
        <f t="shared" si="11"/>
        <v>LULUS TEPAT</v>
      </c>
      <c r="U108" s="4"/>
      <c r="V108" s="4"/>
      <c r="W108" s="4"/>
      <c r="X108" s="4"/>
      <c r="Y108" s="4"/>
    </row>
    <row r="109" spans="1:25" ht="30" x14ac:dyDescent="0.25">
      <c r="A109" s="13">
        <v>104</v>
      </c>
      <c r="B109" s="35">
        <v>22117080</v>
      </c>
      <c r="C109" s="35" t="s">
        <v>144</v>
      </c>
      <c r="D109" s="35" t="s">
        <v>61</v>
      </c>
      <c r="E109" s="13">
        <v>3.05</v>
      </c>
      <c r="F109" s="13">
        <v>2.59</v>
      </c>
      <c r="G109" s="13">
        <v>2.76</v>
      </c>
      <c r="H109" s="13">
        <v>2.86</v>
      </c>
      <c r="I109" s="13">
        <v>2</v>
      </c>
      <c r="J109" s="13">
        <v>3</v>
      </c>
      <c r="K109" s="13">
        <v>3</v>
      </c>
      <c r="L109" s="13">
        <v>2.5</v>
      </c>
      <c r="M109" s="13">
        <v>3</v>
      </c>
      <c r="N109" s="13">
        <v>3</v>
      </c>
      <c r="O109" s="13">
        <f t="shared" si="6"/>
        <v>2.8149999999999995</v>
      </c>
      <c r="P109" s="13">
        <f t="shared" si="7"/>
        <v>2.75</v>
      </c>
      <c r="Q109" s="13" t="str">
        <f t="shared" si="8"/>
        <v>SANGAT MEMUASKAN</v>
      </c>
      <c r="R109" s="13" t="str">
        <f t="shared" si="9"/>
        <v>B</v>
      </c>
      <c r="S109" s="13">
        <f t="shared" si="10"/>
        <v>2.7759999999999998</v>
      </c>
      <c r="T109" s="13" t="str">
        <f t="shared" si="11"/>
        <v>LULUS TEPAT</v>
      </c>
      <c r="U109" s="4"/>
      <c r="V109" s="4"/>
      <c r="W109" s="4"/>
      <c r="X109" s="4"/>
      <c r="Y109" s="4"/>
    </row>
    <row r="110" spans="1:25" ht="30" x14ac:dyDescent="0.25">
      <c r="A110" s="13">
        <v>105</v>
      </c>
      <c r="B110" s="35">
        <v>22117081</v>
      </c>
      <c r="C110" s="35" t="s">
        <v>145</v>
      </c>
      <c r="D110" s="35" t="s">
        <v>61</v>
      </c>
      <c r="E110" s="13">
        <v>3.14</v>
      </c>
      <c r="F110" s="13">
        <v>3.09</v>
      </c>
      <c r="G110" s="13">
        <v>3.09</v>
      </c>
      <c r="H110" s="13">
        <v>2.85</v>
      </c>
      <c r="I110" s="13">
        <v>3.5</v>
      </c>
      <c r="J110" s="13">
        <v>3.5</v>
      </c>
      <c r="K110" s="13">
        <v>2.5</v>
      </c>
      <c r="L110" s="13">
        <v>2</v>
      </c>
      <c r="M110" s="13">
        <v>2.5</v>
      </c>
      <c r="N110" s="13">
        <v>0</v>
      </c>
      <c r="O110" s="13">
        <f t="shared" si="6"/>
        <v>3.0425</v>
      </c>
      <c r="P110" s="13">
        <f t="shared" si="7"/>
        <v>2.3333333333333335</v>
      </c>
      <c r="Q110" s="13" t="str">
        <f t="shared" si="8"/>
        <v>DENGAN PUJIAN</v>
      </c>
      <c r="R110" s="13" t="str">
        <f t="shared" si="9"/>
        <v>B</v>
      </c>
      <c r="S110" s="13">
        <f t="shared" si="10"/>
        <v>2.617</v>
      </c>
      <c r="T110" s="13" t="str">
        <f t="shared" si="11"/>
        <v>LULUS TEPAT</v>
      </c>
      <c r="U110" s="4"/>
      <c r="V110" s="4"/>
      <c r="W110" s="4"/>
      <c r="X110" s="4"/>
      <c r="Y110" s="4"/>
    </row>
    <row r="111" spans="1:25" x14ac:dyDescent="0.25">
      <c r="A111" s="13">
        <v>106</v>
      </c>
      <c r="B111" s="35">
        <v>22117084</v>
      </c>
      <c r="C111" s="35" t="s">
        <v>146</v>
      </c>
      <c r="D111" s="35" t="s">
        <v>61</v>
      </c>
      <c r="E111" s="13">
        <v>2.95</v>
      </c>
      <c r="F111" s="13">
        <v>2.5499999999999998</v>
      </c>
      <c r="G111" s="13">
        <v>2.25</v>
      </c>
      <c r="H111" s="13">
        <v>2.39</v>
      </c>
      <c r="I111" s="13">
        <v>2</v>
      </c>
      <c r="J111" s="13">
        <v>3</v>
      </c>
      <c r="K111" s="13">
        <v>2.5</v>
      </c>
      <c r="L111" s="13">
        <v>2</v>
      </c>
      <c r="M111" s="13">
        <v>2.5</v>
      </c>
      <c r="N111" s="13">
        <v>3</v>
      </c>
      <c r="O111" s="13">
        <f t="shared" si="6"/>
        <v>2.5350000000000001</v>
      </c>
      <c r="P111" s="13">
        <f t="shared" si="7"/>
        <v>2.5</v>
      </c>
      <c r="Q111" s="13" t="str">
        <f t="shared" si="8"/>
        <v>SANGAT MEMUASKAN</v>
      </c>
      <c r="R111" s="13" t="str">
        <f t="shared" si="9"/>
        <v>B</v>
      </c>
      <c r="S111" s="13">
        <f t="shared" si="10"/>
        <v>2.5140000000000002</v>
      </c>
      <c r="T111" s="13" t="str">
        <f t="shared" si="11"/>
        <v>LULUS TEPAT</v>
      </c>
      <c r="U111" s="4">
        <v>65</v>
      </c>
      <c r="V111" s="4"/>
      <c r="W111" s="4"/>
      <c r="X111" s="4"/>
      <c r="Y111" s="4"/>
    </row>
    <row r="112" spans="1:25" x14ac:dyDescent="0.25">
      <c r="A112" s="13">
        <v>107</v>
      </c>
      <c r="B112" s="35">
        <v>22117085</v>
      </c>
      <c r="C112" s="35" t="s">
        <v>147</v>
      </c>
      <c r="D112" s="35" t="s">
        <v>89</v>
      </c>
      <c r="E112" s="13">
        <v>3.07</v>
      </c>
      <c r="F112" s="13">
        <v>2.98</v>
      </c>
      <c r="G112" s="13">
        <v>3.06</v>
      </c>
      <c r="H112" s="13">
        <v>3.01</v>
      </c>
      <c r="I112" s="13">
        <v>3</v>
      </c>
      <c r="J112" s="13">
        <v>3</v>
      </c>
      <c r="K112" s="13">
        <v>3.5</v>
      </c>
      <c r="L112" s="13">
        <v>2</v>
      </c>
      <c r="M112" s="13">
        <v>3</v>
      </c>
      <c r="N112" s="13">
        <v>3</v>
      </c>
      <c r="O112" s="13">
        <f t="shared" si="6"/>
        <v>3.03</v>
      </c>
      <c r="P112" s="13">
        <f t="shared" si="7"/>
        <v>2.9166666666666665</v>
      </c>
      <c r="Q112" s="13" t="str">
        <f t="shared" si="8"/>
        <v>DENGAN PUJIAN</v>
      </c>
      <c r="R112" s="13" t="str">
        <f t="shared" si="9"/>
        <v>B</v>
      </c>
      <c r="S112" s="13">
        <f t="shared" si="10"/>
        <v>2.9619999999999997</v>
      </c>
      <c r="T112" s="13" t="str">
        <f t="shared" si="11"/>
        <v>LULUS TEPAT</v>
      </c>
      <c r="U112" s="4" t="s">
        <v>446</v>
      </c>
      <c r="V112" s="4"/>
      <c r="W112" s="4"/>
      <c r="X112" s="4"/>
      <c r="Y112" s="4"/>
    </row>
    <row r="113" spans="1:25" ht="30" x14ac:dyDescent="0.25">
      <c r="A113" s="13">
        <v>108</v>
      </c>
      <c r="B113" s="35">
        <v>22117087</v>
      </c>
      <c r="C113" s="35" t="s">
        <v>148</v>
      </c>
      <c r="D113" s="35" t="s">
        <v>61</v>
      </c>
      <c r="E113" s="13">
        <v>2.52</v>
      </c>
      <c r="F113" s="13">
        <v>2.39</v>
      </c>
      <c r="G113" s="13">
        <v>2.27</v>
      </c>
      <c r="H113" s="13">
        <v>2.4700000000000002</v>
      </c>
      <c r="I113" s="13">
        <v>2</v>
      </c>
      <c r="J113" s="13">
        <v>2.5</v>
      </c>
      <c r="K113" s="13">
        <v>3.75</v>
      </c>
      <c r="L113" s="13">
        <v>3</v>
      </c>
      <c r="M113" s="13">
        <v>0</v>
      </c>
      <c r="N113" s="13">
        <v>2</v>
      </c>
      <c r="O113" s="13">
        <f t="shared" si="6"/>
        <v>2.4125000000000001</v>
      </c>
      <c r="P113" s="13">
        <f t="shared" si="7"/>
        <v>2.2083333333333335</v>
      </c>
      <c r="Q113" s="13" t="str">
        <f t="shared" si="8"/>
        <v>SANGAT MEMUASKAN</v>
      </c>
      <c r="R113" s="13" t="str">
        <f t="shared" si="9"/>
        <v>B</v>
      </c>
      <c r="S113" s="13">
        <f t="shared" si="10"/>
        <v>2.29</v>
      </c>
      <c r="T113" s="13" t="str">
        <f t="shared" si="11"/>
        <v>LULUS TEPAT</v>
      </c>
      <c r="U113" s="4"/>
      <c r="V113" s="4"/>
      <c r="W113" s="4"/>
      <c r="X113" s="4"/>
      <c r="Y113" s="4"/>
    </row>
    <row r="114" spans="1:25" x14ac:dyDescent="0.25">
      <c r="A114" s="13">
        <v>109</v>
      </c>
      <c r="B114" s="35">
        <v>22117090</v>
      </c>
      <c r="C114" s="35" t="s">
        <v>149</v>
      </c>
      <c r="D114" s="35" t="s">
        <v>61</v>
      </c>
      <c r="E114" s="13">
        <v>2.64</v>
      </c>
      <c r="F114" s="13">
        <v>2.4300000000000002</v>
      </c>
      <c r="G114" s="13">
        <v>2.48</v>
      </c>
      <c r="H114" s="13">
        <v>2.5099999999999998</v>
      </c>
      <c r="I114" s="13">
        <v>2</v>
      </c>
      <c r="J114" s="13">
        <v>2</v>
      </c>
      <c r="K114" s="13">
        <v>3</v>
      </c>
      <c r="L114" s="13">
        <v>0</v>
      </c>
      <c r="M114" s="13">
        <v>3.75</v>
      </c>
      <c r="N114" s="13">
        <v>3</v>
      </c>
      <c r="O114" s="13">
        <f t="shared" si="6"/>
        <v>2.5150000000000001</v>
      </c>
      <c r="P114" s="13">
        <f t="shared" si="7"/>
        <v>2.2916666666666665</v>
      </c>
      <c r="Q114" s="13" t="str">
        <f t="shared" si="8"/>
        <v>SANGAT MEMUASKAN</v>
      </c>
      <c r="R114" s="13" t="str">
        <f t="shared" si="9"/>
        <v>B</v>
      </c>
      <c r="S114" s="13">
        <f t="shared" si="10"/>
        <v>2.3810000000000002</v>
      </c>
      <c r="T114" s="13" t="str">
        <f t="shared" si="11"/>
        <v>LULUS TEPAT</v>
      </c>
      <c r="U114" s="4"/>
      <c r="V114" s="4"/>
      <c r="W114" s="4"/>
      <c r="X114" s="4"/>
      <c r="Y114" s="4"/>
    </row>
    <row r="115" spans="1:25" x14ac:dyDescent="0.25">
      <c r="A115" s="13">
        <v>110</v>
      </c>
      <c r="B115" s="35">
        <v>22117092</v>
      </c>
      <c r="C115" s="35" t="s">
        <v>150</v>
      </c>
      <c r="D115" s="35" t="s">
        <v>61</v>
      </c>
      <c r="E115" s="13">
        <v>2.5</v>
      </c>
      <c r="F115" s="13">
        <v>2</v>
      </c>
      <c r="G115" s="13">
        <v>1.78</v>
      </c>
      <c r="H115" s="13">
        <v>2.13</v>
      </c>
      <c r="I115" s="13">
        <v>2</v>
      </c>
      <c r="J115" s="13">
        <v>2</v>
      </c>
      <c r="K115" s="13">
        <v>2</v>
      </c>
      <c r="L115" s="13">
        <v>2.5</v>
      </c>
      <c r="M115" s="13">
        <v>2</v>
      </c>
      <c r="N115" s="13">
        <v>3</v>
      </c>
      <c r="O115" s="13">
        <f t="shared" si="6"/>
        <v>2.1025</v>
      </c>
      <c r="P115" s="13">
        <f t="shared" si="7"/>
        <v>2.25</v>
      </c>
      <c r="Q115" s="13" t="str">
        <f t="shared" si="8"/>
        <v>SANGAT MEMUASKAN</v>
      </c>
      <c r="R115" s="13" t="str">
        <f t="shared" si="9"/>
        <v>B</v>
      </c>
      <c r="S115" s="13">
        <f t="shared" si="10"/>
        <v>2.1909999999999998</v>
      </c>
      <c r="T115" s="13" t="str">
        <f t="shared" si="11"/>
        <v>LULUS TEPAT</v>
      </c>
      <c r="U115" s="4"/>
      <c r="V115" s="4"/>
      <c r="W115" s="4"/>
      <c r="X115" s="4"/>
      <c r="Y115" s="4"/>
    </row>
    <row r="116" spans="1:25" ht="30" x14ac:dyDescent="0.25">
      <c r="A116" s="13">
        <v>111</v>
      </c>
      <c r="B116" s="35">
        <v>22117093</v>
      </c>
      <c r="C116" s="35" t="s">
        <v>151</v>
      </c>
      <c r="D116" s="35" t="s">
        <v>61</v>
      </c>
      <c r="E116" s="13">
        <v>3</v>
      </c>
      <c r="F116" s="13">
        <v>2.73</v>
      </c>
      <c r="G116" s="13">
        <v>1.78</v>
      </c>
      <c r="H116" s="13">
        <v>2.81</v>
      </c>
      <c r="I116" s="13">
        <v>2.5</v>
      </c>
      <c r="J116" s="13">
        <v>2.5</v>
      </c>
      <c r="K116" s="13">
        <v>2.5</v>
      </c>
      <c r="L116" s="13">
        <v>2</v>
      </c>
      <c r="M116" s="13">
        <v>2</v>
      </c>
      <c r="N116" s="13">
        <v>3.5</v>
      </c>
      <c r="O116" s="13">
        <f t="shared" si="6"/>
        <v>2.58</v>
      </c>
      <c r="P116" s="13">
        <f t="shared" si="7"/>
        <v>2.5</v>
      </c>
      <c r="Q116" s="13" t="str">
        <f t="shared" si="8"/>
        <v>SANGAT MEMUASKAN</v>
      </c>
      <c r="R116" s="13" t="str">
        <f t="shared" si="9"/>
        <v>B</v>
      </c>
      <c r="S116" s="13">
        <f t="shared" si="10"/>
        <v>2.532</v>
      </c>
      <c r="T116" s="13" t="str">
        <f t="shared" si="11"/>
        <v>LULUS TEPAT</v>
      </c>
      <c r="U116" s="4"/>
      <c r="V116" s="4"/>
      <c r="W116" s="4"/>
      <c r="X116" s="4"/>
      <c r="Y116" s="4"/>
    </row>
    <row r="117" spans="1:25" x14ac:dyDescent="0.25">
      <c r="A117" s="13">
        <v>112</v>
      </c>
      <c r="B117" s="35">
        <v>22117094</v>
      </c>
      <c r="C117" s="35" t="s">
        <v>152</v>
      </c>
      <c r="D117" s="35" t="s">
        <v>61</v>
      </c>
      <c r="E117" s="13">
        <v>2.41</v>
      </c>
      <c r="F117" s="13">
        <v>2.15</v>
      </c>
      <c r="G117" s="13">
        <v>2</v>
      </c>
      <c r="H117" s="13">
        <v>2.2999999999999998</v>
      </c>
      <c r="I117" s="13">
        <v>2</v>
      </c>
      <c r="J117" s="13">
        <v>2</v>
      </c>
      <c r="K117" s="13">
        <v>3</v>
      </c>
      <c r="L117" s="13">
        <v>2</v>
      </c>
      <c r="M117" s="13">
        <v>3</v>
      </c>
      <c r="N117" s="13">
        <v>2.5</v>
      </c>
      <c r="O117" s="13">
        <f t="shared" si="6"/>
        <v>2.2149999999999999</v>
      </c>
      <c r="P117" s="13">
        <f t="shared" si="7"/>
        <v>2.4166666666666665</v>
      </c>
      <c r="Q117" s="13" t="str">
        <f t="shared" si="8"/>
        <v>SANGAT MEMUASKAN</v>
      </c>
      <c r="R117" s="13" t="str">
        <f t="shared" si="9"/>
        <v>B</v>
      </c>
      <c r="S117" s="13">
        <f t="shared" si="10"/>
        <v>2.3359999999999999</v>
      </c>
      <c r="T117" s="13" t="str">
        <f t="shared" si="11"/>
        <v>LULUS TEPAT</v>
      </c>
      <c r="U117" s="4"/>
      <c r="V117" s="4"/>
      <c r="W117" s="4"/>
      <c r="X117" s="4"/>
      <c r="Y117" s="4"/>
    </row>
    <row r="118" spans="1:25" x14ac:dyDescent="0.25">
      <c r="A118" s="13">
        <v>113</v>
      </c>
      <c r="B118" s="35">
        <v>22117095</v>
      </c>
      <c r="C118" s="35" t="s">
        <v>153</v>
      </c>
      <c r="D118" s="35" t="s">
        <v>61</v>
      </c>
      <c r="E118" s="13">
        <v>2.98</v>
      </c>
      <c r="F118" s="13">
        <v>2.48</v>
      </c>
      <c r="G118" s="13">
        <v>2.5299999999999998</v>
      </c>
      <c r="H118" s="13">
        <v>2.72</v>
      </c>
      <c r="I118" s="13">
        <v>3</v>
      </c>
      <c r="J118" s="13">
        <v>3.5</v>
      </c>
      <c r="K118" s="13">
        <v>3</v>
      </c>
      <c r="L118" s="13">
        <v>2.5</v>
      </c>
      <c r="M118" s="13">
        <v>2</v>
      </c>
      <c r="N118" s="13">
        <v>3</v>
      </c>
      <c r="O118" s="13">
        <f t="shared" si="6"/>
        <v>2.6775000000000002</v>
      </c>
      <c r="P118" s="13">
        <f t="shared" si="7"/>
        <v>2.8333333333333335</v>
      </c>
      <c r="Q118" s="13" t="str">
        <f t="shared" si="8"/>
        <v>SANGAT MEMUASKAN</v>
      </c>
      <c r="R118" s="13" t="str">
        <f t="shared" si="9"/>
        <v>B</v>
      </c>
      <c r="S118" s="13">
        <f t="shared" si="10"/>
        <v>2.7709999999999999</v>
      </c>
      <c r="T118" s="13" t="str">
        <f t="shared" si="11"/>
        <v>LULUS TEPAT</v>
      </c>
      <c r="U118" s="4">
        <v>71</v>
      </c>
      <c r="V118" s="4"/>
      <c r="W118" s="4"/>
      <c r="X118" s="4"/>
      <c r="Y118" s="4"/>
    </row>
    <row r="119" spans="1:25" x14ac:dyDescent="0.25">
      <c r="A119" s="13">
        <v>114</v>
      </c>
      <c r="B119" s="35">
        <v>22117096</v>
      </c>
      <c r="C119" s="35" t="s">
        <v>154</v>
      </c>
      <c r="D119" s="35" t="s">
        <v>61</v>
      </c>
      <c r="E119" s="13">
        <v>3.05</v>
      </c>
      <c r="F119" s="13">
        <v>3.1</v>
      </c>
      <c r="G119" s="13">
        <v>3.02</v>
      </c>
      <c r="H119" s="13">
        <v>2.44</v>
      </c>
      <c r="I119" s="13">
        <v>3</v>
      </c>
      <c r="J119" s="13">
        <v>2.5</v>
      </c>
      <c r="K119" s="13">
        <v>0</v>
      </c>
      <c r="L119" s="13">
        <v>0</v>
      </c>
      <c r="M119" s="13">
        <v>0</v>
      </c>
      <c r="N119" s="13">
        <v>0</v>
      </c>
      <c r="O119" s="13">
        <f t="shared" si="6"/>
        <v>2.9024999999999999</v>
      </c>
      <c r="P119" s="13">
        <f t="shared" si="7"/>
        <v>0.91666666666666663</v>
      </c>
      <c r="Q119" s="13" t="str">
        <f t="shared" si="8"/>
        <v>SANGAT MEMUASKAN</v>
      </c>
      <c r="R119" s="13" t="str">
        <f t="shared" si="9"/>
        <v>D</v>
      </c>
      <c r="S119" s="13">
        <f t="shared" si="10"/>
        <v>1.7109999999999999</v>
      </c>
      <c r="T119" s="13" t="str">
        <f t="shared" si="11"/>
        <v>TIDAK TEPAT</v>
      </c>
      <c r="U119" s="4">
        <v>23</v>
      </c>
      <c r="V119" s="4"/>
      <c r="W119" s="4"/>
      <c r="X119" s="4"/>
      <c r="Y119" s="4"/>
    </row>
    <row r="120" spans="1:25" x14ac:dyDescent="0.25">
      <c r="A120" s="13">
        <v>115</v>
      </c>
      <c r="B120" s="35">
        <v>22117098</v>
      </c>
      <c r="C120" s="35" t="s">
        <v>155</v>
      </c>
      <c r="D120" s="35" t="s">
        <v>61</v>
      </c>
      <c r="E120" s="13">
        <v>2.36</v>
      </c>
      <c r="F120" s="13">
        <v>2</v>
      </c>
      <c r="G120" s="13">
        <v>2.06</v>
      </c>
      <c r="H120" s="13">
        <v>2.13</v>
      </c>
      <c r="I120" s="13">
        <v>2</v>
      </c>
      <c r="J120" s="13">
        <v>2.5</v>
      </c>
      <c r="K120" s="13">
        <v>2</v>
      </c>
      <c r="L120" s="13">
        <v>2</v>
      </c>
      <c r="M120" s="13">
        <v>2.5</v>
      </c>
      <c r="N120" s="13">
        <v>3</v>
      </c>
      <c r="O120" s="13">
        <f t="shared" si="6"/>
        <v>2.1375000000000002</v>
      </c>
      <c r="P120" s="13">
        <f t="shared" si="7"/>
        <v>2.3333333333333335</v>
      </c>
      <c r="Q120" s="13" t="str">
        <f t="shared" si="8"/>
        <v>SANGAT MEMUASKAN</v>
      </c>
      <c r="R120" s="13" t="str">
        <f t="shared" si="9"/>
        <v>B</v>
      </c>
      <c r="S120" s="13">
        <f t="shared" si="10"/>
        <v>2.2549999999999999</v>
      </c>
      <c r="T120" s="13" t="str">
        <f t="shared" si="11"/>
        <v>LULUS TEPAT</v>
      </c>
      <c r="U120" s="4">
        <v>72</v>
      </c>
      <c r="V120" s="4"/>
      <c r="W120" s="4"/>
      <c r="X120" s="4"/>
      <c r="Y120" s="4"/>
    </row>
    <row r="121" spans="1:25" x14ac:dyDescent="0.25">
      <c r="A121" s="13">
        <v>116</v>
      </c>
      <c r="B121" s="35">
        <v>22117099</v>
      </c>
      <c r="C121" s="35" t="s">
        <v>156</v>
      </c>
      <c r="D121" s="35" t="s">
        <v>89</v>
      </c>
      <c r="E121" s="13">
        <v>3.2</v>
      </c>
      <c r="F121" s="13">
        <v>2.89</v>
      </c>
      <c r="G121" s="13">
        <v>2.8</v>
      </c>
      <c r="H121" s="13">
        <v>2.98</v>
      </c>
      <c r="I121" s="13">
        <v>2</v>
      </c>
      <c r="J121" s="13">
        <v>2.5</v>
      </c>
      <c r="K121" s="13">
        <v>2</v>
      </c>
      <c r="L121" s="13">
        <v>2</v>
      </c>
      <c r="M121" s="13">
        <v>3.75</v>
      </c>
      <c r="N121" s="13">
        <v>3</v>
      </c>
      <c r="O121" s="13">
        <f t="shared" si="6"/>
        <v>2.9675000000000002</v>
      </c>
      <c r="P121" s="13">
        <f t="shared" si="7"/>
        <v>2.5416666666666665</v>
      </c>
      <c r="Q121" s="13" t="str">
        <f t="shared" si="8"/>
        <v>SANGAT MEMUASKAN</v>
      </c>
      <c r="R121" s="13" t="str">
        <f t="shared" si="9"/>
        <v>B</v>
      </c>
      <c r="S121" s="13">
        <f t="shared" si="10"/>
        <v>2.7120000000000002</v>
      </c>
      <c r="T121" s="13" t="str">
        <f t="shared" si="11"/>
        <v>LULUS TEPAT</v>
      </c>
      <c r="U121" s="4">
        <v>85</v>
      </c>
      <c r="V121" s="4"/>
      <c r="W121" s="4"/>
      <c r="X121" s="4"/>
      <c r="Y121" s="4"/>
    </row>
    <row r="122" spans="1:25" ht="30" x14ac:dyDescent="0.25">
      <c r="A122" s="13">
        <v>117</v>
      </c>
      <c r="B122" s="35">
        <v>22117100</v>
      </c>
      <c r="C122" s="35" t="s">
        <v>157</v>
      </c>
      <c r="D122" s="35" t="s">
        <v>61</v>
      </c>
      <c r="E122" s="13">
        <v>3.5</v>
      </c>
      <c r="F122" s="13">
        <v>3.44</v>
      </c>
      <c r="G122" s="13">
        <v>3.44</v>
      </c>
      <c r="H122" s="13">
        <v>3.49</v>
      </c>
      <c r="I122" s="13">
        <v>3</v>
      </c>
      <c r="J122" s="13">
        <v>2.5</v>
      </c>
      <c r="K122" s="13">
        <v>3.5</v>
      </c>
      <c r="L122" s="13">
        <v>3.5</v>
      </c>
      <c r="M122" s="13">
        <v>2</v>
      </c>
      <c r="N122" s="13">
        <v>2.5</v>
      </c>
      <c r="O122" s="13">
        <f t="shared" si="6"/>
        <v>3.4674999999999998</v>
      </c>
      <c r="P122" s="13">
        <f t="shared" si="7"/>
        <v>2.8333333333333335</v>
      </c>
      <c r="Q122" s="13" t="str">
        <f t="shared" si="8"/>
        <v>DENGAN PUJIAN</v>
      </c>
      <c r="R122" s="13" t="str">
        <f t="shared" si="9"/>
        <v>B</v>
      </c>
      <c r="S122" s="13">
        <f t="shared" si="10"/>
        <v>3.0869999999999997</v>
      </c>
      <c r="T122" s="13" t="str">
        <f t="shared" si="11"/>
        <v>LULUS TEPAT</v>
      </c>
      <c r="U122" s="4"/>
      <c r="V122" s="4"/>
      <c r="W122" s="4"/>
      <c r="X122" s="4"/>
      <c r="Y122" s="4"/>
    </row>
    <row r="123" spans="1:25" x14ac:dyDescent="0.25">
      <c r="A123" s="13">
        <v>118</v>
      </c>
      <c r="B123" s="35">
        <v>22117101</v>
      </c>
      <c r="C123" s="35" t="s">
        <v>158</v>
      </c>
      <c r="D123" s="35" t="s">
        <v>61</v>
      </c>
      <c r="E123" s="13">
        <v>2.86</v>
      </c>
      <c r="F123" s="13">
        <v>3.08</v>
      </c>
      <c r="G123" s="13">
        <v>3.11</v>
      </c>
      <c r="H123" s="13">
        <v>3.18</v>
      </c>
      <c r="I123" s="13">
        <v>3.75</v>
      </c>
      <c r="J123" s="13">
        <v>3</v>
      </c>
      <c r="K123" s="13">
        <v>3.5</v>
      </c>
      <c r="L123" s="13">
        <v>2</v>
      </c>
      <c r="M123" s="13">
        <v>3</v>
      </c>
      <c r="N123" s="13">
        <v>3.5</v>
      </c>
      <c r="O123" s="13">
        <f t="shared" si="6"/>
        <v>3.0574999999999997</v>
      </c>
      <c r="P123" s="13">
        <f t="shared" si="7"/>
        <v>3.125</v>
      </c>
      <c r="Q123" s="13" t="str">
        <f t="shared" si="8"/>
        <v>DENGAN PUJIAN</v>
      </c>
      <c r="R123" s="13" t="str">
        <f t="shared" si="9"/>
        <v>A</v>
      </c>
      <c r="S123" s="13">
        <f t="shared" si="10"/>
        <v>3.0979999999999999</v>
      </c>
      <c r="T123" s="13" t="str">
        <f t="shared" si="11"/>
        <v>LULUS TEPAT</v>
      </c>
      <c r="U123" s="4"/>
      <c r="V123" s="4"/>
      <c r="W123" s="4"/>
      <c r="X123" s="4"/>
      <c r="Y123" s="4"/>
    </row>
    <row r="124" spans="1:25" ht="30" x14ac:dyDescent="0.25">
      <c r="A124" s="13">
        <v>119</v>
      </c>
      <c r="B124" s="35">
        <v>22117102</v>
      </c>
      <c r="C124" s="35" t="s">
        <v>159</v>
      </c>
      <c r="D124" s="35" t="s">
        <v>61</v>
      </c>
      <c r="E124" s="13">
        <v>3.2</v>
      </c>
      <c r="F124" s="13">
        <v>3.2</v>
      </c>
      <c r="G124" s="13">
        <v>3.23</v>
      </c>
      <c r="H124" s="13">
        <v>3.31</v>
      </c>
      <c r="I124" s="13">
        <v>3</v>
      </c>
      <c r="J124" s="13">
        <v>2.5</v>
      </c>
      <c r="K124" s="13">
        <v>2</v>
      </c>
      <c r="L124" s="13">
        <v>2</v>
      </c>
      <c r="M124" s="13">
        <v>2.5</v>
      </c>
      <c r="N124" s="13">
        <v>3.5</v>
      </c>
      <c r="O124" s="13">
        <f t="shared" si="6"/>
        <v>3.2350000000000003</v>
      </c>
      <c r="P124" s="13">
        <f t="shared" si="7"/>
        <v>2.5833333333333335</v>
      </c>
      <c r="Q124" s="13" t="str">
        <f t="shared" si="8"/>
        <v>DENGAN PUJIAN</v>
      </c>
      <c r="R124" s="13" t="str">
        <f t="shared" si="9"/>
        <v>B</v>
      </c>
      <c r="S124" s="13">
        <f t="shared" si="10"/>
        <v>2.8440000000000003</v>
      </c>
      <c r="T124" s="13" t="str">
        <f t="shared" si="11"/>
        <v>LULUS TEPAT</v>
      </c>
      <c r="U124" s="4"/>
      <c r="V124" s="4"/>
      <c r="W124" s="4"/>
      <c r="X124" s="4"/>
      <c r="Y124" s="4"/>
    </row>
    <row r="125" spans="1:25" ht="30" x14ac:dyDescent="0.25">
      <c r="A125" s="13">
        <v>120</v>
      </c>
      <c r="B125" s="35">
        <v>22117103</v>
      </c>
      <c r="C125" s="35" t="s">
        <v>160</v>
      </c>
      <c r="D125" s="35" t="s">
        <v>61</v>
      </c>
      <c r="E125" s="13">
        <v>3</v>
      </c>
      <c r="F125" s="13">
        <v>2.82</v>
      </c>
      <c r="G125" s="13">
        <v>2.81</v>
      </c>
      <c r="H125" s="13">
        <v>3</v>
      </c>
      <c r="I125" s="13">
        <v>3</v>
      </c>
      <c r="J125" s="13">
        <v>2.5</v>
      </c>
      <c r="K125" s="13">
        <v>2</v>
      </c>
      <c r="L125" s="13">
        <v>2</v>
      </c>
      <c r="M125" s="13">
        <v>2.5</v>
      </c>
      <c r="N125" s="13">
        <v>3.5</v>
      </c>
      <c r="O125" s="13">
        <f t="shared" si="6"/>
        <v>2.9075000000000002</v>
      </c>
      <c r="P125" s="13">
        <f t="shared" si="7"/>
        <v>2.5833333333333335</v>
      </c>
      <c r="Q125" s="13" t="str">
        <f t="shared" si="8"/>
        <v>SANGAT MEMUASKAN</v>
      </c>
      <c r="R125" s="13" t="str">
        <f t="shared" si="9"/>
        <v>B</v>
      </c>
      <c r="S125" s="13">
        <f t="shared" si="10"/>
        <v>2.7130000000000001</v>
      </c>
      <c r="T125" s="13" t="str">
        <f t="shared" si="11"/>
        <v>LULUS TEPAT</v>
      </c>
      <c r="U125" s="4">
        <v>76</v>
      </c>
      <c r="V125" s="4"/>
      <c r="W125" s="4"/>
      <c r="X125" s="4"/>
      <c r="Y125" s="4"/>
    </row>
    <row r="126" spans="1:25" x14ac:dyDescent="0.25">
      <c r="A126" s="13">
        <v>121</v>
      </c>
      <c r="B126" s="35">
        <v>22117104</v>
      </c>
      <c r="C126" s="35" t="s">
        <v>161</v>
      </c>
      <c r="D126" s="35" t="s">
        <v>61</v>
      </c>
      <c r="E126" s="13">
        <v>2.14</v>
      </c>
      <c r="F126" s="13">
        <v>1.7</v>
      </c>
      <c r="G126" s="13">
        <v>1.86</v>
      </c>
      <c r="H126" s="13">
        <v>1.8</v>
      </c>
      <c r="I126" s="13">
        <v>1</v>
      </c>
      <c r="J126" s="13">
        <v>1</v>
      </c>
      <c r="K126" s="13">
        <v>2</v>
      </c>
      <c r="L126" s="13">
        <v>0</v>
      </c>
      <c r="M126" s="13">
        <v>0</v>
      </c>
      <c r="N126" s="13">
        <v>0</v>
      </c>
      <c r="O126" s="13">
        <f t="shared" si="6"/>
        <v>1.875</v>
      </c>
      <c r="P126" s="13">
        <f t="shared" si="7"/>
        <v>0.66666666666666663</v>
      </c>
      <c r="Q126" s="13" t="str">
        <f t="shared" si="8"/>
        <v>MEMUASKAN</v>
      </c>
      <c r="R126" s="13" t="str">
        <f t="shared" si="9"/>
        <v>D</v>
      </c>
      <c r="S126" s="13">
        <f t="shared" si="10"/>
        <v>1.1499999999999999</v>
      </c>
      <c r="T126" s="13" t="str">
        <f t="shared" si="11"/>
        <v>TIDAK TEPAT</v>
      </c>
      <c r="U126" s="4"/>
      <c r="V126" s="4"/>
      <c r="W126" s="4"/>
      <c r="X126" s="4"/>
      <c r="Y126" s="4"/>
    </row>
    <row r="127" spans="1:25" x14ac:dyDescent="0.25">
      <c r="A127" s="13">
        <v>122</v>
      </c>
      <c r="B127" s="35">
        <v>22117106</v>
      </c>
      <c r="C127" s="35" t="s">
        <v>162</v>
      </c>
      <c r="D127" s="35" t="s">
        <v>89</v>
      </c>
      <c r="E127" s="13">
        <v>3.25</v>
      </c>
      <c r="F127" s="13">
        <v>3.24</v>
      </c>
      <c r="G127" s="13">
        <v>3.22</v>
      </c>
      <c r="H127" s="13">
        <v>3.26</v>
      </c>
      <c r="I127" s="13">
        <v>3.5</v>
      </c>
      <c r="J127" s="13">
        <v>2.5</v>
      </c>
      <c r="K127" s="13">
        <v>3</v>
      </c>
      <c r="L127" s="13">
        <v>2</v>
      </c>
      <c r="M127" s="13">
        <v>2.5</v>
      </c>
      <c r="N127" s="13">
        <v>3.75</v>
      </c>
      <c r="O127" s="13">
        <f t="shared" si="6"/>
        <v>3.2425000000000002</v>
      </c>
      <c r="P127" s="13">
        <f t="shared" si="7"/>
        <v>2.875</v>
      </c>
      <c r="Q127" s="13" t="str">
        <f t="shared" si="8"/>
        <v>DENGAN PUJIAN</v>
      </c>
      <c r="R127" s="13" t="str">
        <f t="shared" si="9"/>
        <v>B</v>
      </c>
      <c r="S127" s="13">
        <f t="shared" si="10"/>
        <v>3.0219999999999998</v>
      </c>
      <c r="T127" s="13" t="str">
        <f t="shared" si="11"/>
        <v>LULUS TEPAT</v>
      </c>
      <c r="U127" s="4" t="s">
        <v>448</v>
      </c>
      <c r="V127" s="4"/>
      <c r="W127" s="4"/>
      <c r="X127" s="4"/>
      <c r="Y127" s="4"/>
    </row>
    <row r="128" spans="1:25" x14ac:dyDescent="0.25">
      <c r="A128" s="13">
        <v>123</v>
      </c>
      <c r="B128" s="35">
        <v>22117111</v>
      </c>
      <c r="C128" s="35" t="s">
        <v>163</v>
      </c>
      <c r="D128" s="35" t="s">
        <v>61</v>
      </c>
      <c r="E128" s="13">
        <v>2.84</v>
      </c>
      <c r="F128" s="13">
        <v>1.49</v>
      </c>
      <c r="G128" s="13">
        <v>1.6</v>
      </c>
      <c r="H128" s="13">
        <v>2.04</v>
      </c>
      <c r="I128" s="13">
        <v>3.75</v>
      </c>
      <c r="J128" s="13">
        <v>2.5</v>
      </c>
      <c r="K128" s="13">
        <v>3.75</v>
      </c>
      <c r="L128" s="13">
        <v>3</v>
      </c>
      <c r="M128" s="13">
        <v>3.5</v>
      </c>
      <c r="N128" s="13">
        <v>3</v>
      </c>
      <c r="O128" s="13">
        <f t="shared" si="6"/>
        <v>1.9924999999999999</v>
      </c>
      <c r="P128" s="13">
        <f t="shared" si="7"/>
        <v>3.25</v>
      </c>
      <c r="Q128" s="13" t="str">
        <f t="shared" si="8"/>
        <v>MEMUASKAN</v>
      </c>
      <c r="R128" s="13" t="str">
        <f t="shared" si="9"/>
        <v>A</v>
      </c>
      <c r="S128" s="13">
        <f t="shared" si="10"/>
        <v>2.7469999999999999</v>
      </c>
      <c r="T128" s="13" t="str">
        <f t="shared" si="11"/>
        <v>LULUS TEPAT</v>
      </c>
      <c r="U128" s="4"/>
      <c r="V128" s="4"/>
      <c r="W128" s="4"/>
      <c r="X128" s="4"/>
      <c r="Y128" s="4"/>
    </row>
    <row r="129" spans="1:25" ht="30" x14ac:dyDescent="0.25">
      <c r="A129" s="13">
        <v>124</v>
      </c>
      <c r="B129" s="35">
        <v>22117112</v>
      </c>
      <c r="C129" s="35" t="s">
        <v>164</v>
      </c>
      <c r="D129" s="35" t="s">
        <v>61</v>
      </c>
      <c r="E129" s="13">
        <v>2.1800000000000002</v>
      </c>
      <c r="F129" s="13">
        <v>2.0499999999999998</v>
      </c>
      <c r="G129" s="13">
        <v>1.81</v>
      </c>
      <c r="H129" s="13">
        <v>2.02</v>
      </c>
      <c r="I129" s="13">
        <v>2.5</v>
      </c>
      <c r="J129" s="13">
        <v>3</v>
      </c>
      <c r="K129" s="13">
        <v>2.5</v>
      </c>
      <c r="L129" s="13">
        <v>2.5</v>
      </c>
      <c r="M129" s="13">
        <v>3</v>
      </c>
      <c r="N129" s="13">
        <v>2</v>
      </c>
      <c r="O129" s="13">
        <f t="shared" si="6"/>
        <v>2.0150000000000001</v>
      </c>
      <c r="P129" s="13">
        <f t="shared" si="7"/>
        <v>2.5833333333333335</v>
      </c>
      <c r="Q129" s="13" t="str">
        <f t="shared" si="8"/>
        <v>SANGAT MEMUASKAN</v>
      </c>
      <c r="R129" s="13" t="str">
        <f t="shared" si="9"/>
        <v>B</v>
      </c>
      <c r="S129" s="13">
        <f t="shared" si="10"/>
        <v>2.3560000000000003</v>
      </c>
      <c r="T129" s="13" t="str">
        <f t="shared" si="11"/>
        <v>LULUS TEPAT</v>
      </c>
      <c r="U129" s="4"/>
      <c r="V129" s="4"/>
      <c r="W129" s="4"/>
      <c r="X129" s="4"/>
      <c r="Y129" s="4"/>
    </row>
    <row r="130" spans="1:25" ht="30" x14ac:dyDescent="0.25">
      <c r="A130" s="13">
        <v>125</v>
      </c>
      <c r="B130" s="35">
        <v>22117114</v>
      </c>
      <c r="C130" s="35" t="s">
        <v>165</v>
      </c>
      <c r="D130" s="35" t="s">
        <v>61</v>
      </c>
      <c r="E130" s="13">
        <v>2.0499999999999998</v>
      </c>
      <c r="F130" s="13">
        <v>1.75</v>
      </c>
      <c r="G130" s="13">
        <v>1.94</v>
      </c>
      <c r="H130" s="13">
        <v>2.12</v>
      </c>
      <c r="I130" s="13">
        <v>2.5</v>
      </c>
      <c r="J130" s="13">
        <v>2</v>
      </c>
      <c r="K130" s="13">
        <v>2.5</v>
      </c>
      <c r="L130" s="13">
        <v>2</v>
      </c>
      <c r="M130" s="13">
        <v>2.5</v>
      </c>
      <c r="N130" s="13">
        <v>3</v>
      </c>
      <c r="O130" s="13">
        <f t="shared" si="6"/>
        <v>1.9650000000000001</v>
      </c>
      <c r="P130" s="13">
        <f t="shared" si="7"/>
        <v>2.4166666666666665</v>
      </c>
      <c r="Q130" s="13" t="str">
        <f t="shared" si="8"/>
        <v>MEMUASKAN</v>
      </c>
      <c r="R130" s="13" t="str">
        <f t="shared" si="9"/>
        <v>B</v>
      </c>
      <c r="S130" s="13">
        <f t="shared" si="10"/>
        <v>2.2359999999999998</v>
      </c>
      <c r="T130" s="13" t="str">
        <f t="shared" si="11"/>
        <v>LULUS TEPAT</v>
      </c>
      <c r="U130" s="4">
        <v>79</v>
      </c>
      <c r="V130" s="4"/>
      <c r="W130" s="4"/>
      <c r="X130" s="4"/>
      <c r="Y130" s="4"/>
    </row>
    <row r="131" spans="1:25" ht="45" x14ac:dyDescent="0.25">
      <c r="A131" s="13">
        <v>126</v>
      </c>
      <c r="B131" s="35">
        <v>22117115</v>
      </c>
      <c r="C131" s="35" t="s">
        <v>166</v>
      </c>
      <c r="D131" s="35" t="s">
        <v>89</v>
      </c>
      <c r="E131" s="13">
        <v>3.02</v>
      </c>
      <c r="F131" s="13">
        <v>2.66</v>
      </c>
      <c r="G131" s="13">
        <v>2.68</v>
      </c>
      <c r="H131" s="13">
        <v>2.68</v>
      </c>
      <c r="I131" s="13">
        <v>2</v>
      </c>
      <c r="J131" s="13">
        <v>2</v>
      </c>
      <c r="K131" s="13">
        <v>2</v>
      </c>
      <c r="L131" s="13">
        <v>2.5</v>
      </c>
      <c r="M131" s="13">
        <v>2.5</v>
      </c>
      <c r="N131" s="13">
        <v>2.5</v>
      </c>
      <c r="O131" s="13">
        <f t="shared" si="6"/>
        <v>2.76</v>
      </c>
      <c r="P131" s="13">
        <f t="shared" si="7"/>
        <v>2.25</v>
      </c>
      <c r="Q131" s="13" t="str">
        <f t="shared" si="8"/>
        <v>SANGAT MEMUASKAN</v>
      </c>
      <c r="R131" s="13" t="str">
        <f t="shared" si="9"/>
        <v>B</v>
      </c>
      <c r="S131" s="13">
        <f t="shared" si="10"/>
        <v>2.4539999999999997</v>
      </c>
      <c r="T131" s="13" t="str">
        <f t="shared" si="11"/>
        <v>LULUS TEPAT</v>
      </c>
      <c r="U131" s="4" t="s">
        <v>449</v>
      </c>
      <c r="V131" s="4"/>
      <c r="W131" s="4"/>
      <c r="X131" s="4"/>
      <c r="Y131" s="4"/>
    </row>
    <row r="132" spans="1:25" x14ac:dyDescent="0.25">
      <c r="A132" s="13">
        <v>127</v>
      </c>
      <c r="B132" s="35">
        <v>22117116</v>
      </c>
      <c r="C132" s="35" t="s">
        <v>167</v>
      </c>
      <c r="D132" s="35" t="s">
        <v>61</v>
      </c>
      <c r="E132" s="13">
        <v>2.77</v>
      </c>
      <c r="F132" s="13">
        <v>2.82</v>
      </c>
      <c r="G132" s="13">
        <v>2.97</v>
      </c>
      <c r="H132" s="13">
        <v>3.12</v>
      </c>
      <c r="I132" s="13">
        <v>3</v>
      </c>
      <c r="J132" s="13">
        <v>2.5</v>
      </c>
      <c r="K132" s="13">
        <v>3</v>
      </c>
      <c r="L132" s="13">
        <v>3</v>
      </c>
      <c r="M132" s="13">
        <v>4</v>
      </c>
      <c r="N132" s="13">
        <v>3.75</v>
      </c>
      <c r="O132" s="13">
        <f t="shared" si="6"/>
        <v>2.92</v>
      </c>
      <c r="P132" s="13">
        <f t="shared" si="7"/>
        <v>3.2083333333333335</v>
      </c>
      <c r="Q132" s="13" t="str">
        <f t="shared" si="8"/>
        <v>SANGAT MEMUASKAN</v>
      </c>
      <c r="R132" s="13" t="str">
        <f t="shared" si="9"/>
        <v>A</v>
      </c>
      <c r="S132" s="13">
        <f t="shared" si="10"/>
        <v>3.093</v>
      </c>
      <c r="T132" s="13" t="str">
        <f t="shared" si="11"/>
        <v>LULUS TEPAT</v>
      </c>
      <c r="U132" s="4">
        <v>80</v>
      </c>
      <c r="V132" s="4"/>
      <c r="W132" s="4"/>
      <c r="X132" s="4"/>
      <c r="Y132" s="4"/>
    </row>
    <row r="133" spans="1:25" x14ac:dyDescent="0.25">
      <c r="A133" s="13">
        <v>128</v>
      </c>
      <c r="B133" s="35">
        <v>22117117</v>
      </c>
      <c r="C133" s="35" t="s">
        <v>168</v>
      </c>
      <c r="D133" s="35" t="s">
        <v>61</v>
      </c>
      <c r="E133" s="13">
        <v>0.41</v>
      </c>
      <c r="F133" s="13">
        <v>0.26</v>
      </c>
      <c r="G133" s="13">
        <v>0.39</v>
      </c>
      <c r="H133" s="13">
        <v>0.38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f t="shared" ref="O133:O196" si="12">AVERAGE(E133:H133)</f>
        <v>0.36</v>
      </c>
      <c r="P133" s="13">
        <f t="shared" ref="P133:P196" si="13">AVERAGE(I133:N133)</f>
        <v>0</v>
      </c>
      <c r="Q133" s="13" t="str">
        <f t="shared" si="8"/>
        <v>CUKUP</v>
      </c>
      <c r="R133" s="13" t="str">
        <f t="shared" si="9"/>
        <v>D</v>
      </c>
      <c r="S133" s="13">
        <f t="shared" si="10"/>
        <v>0.14399999999999999</v>
      </c>
      <c r="T133" s="13" t="str">
        <f t="shared" si="11"/>
        <v>TIDAK TEPAT</v>
      </c>
      <c r="U133" s="4"/>
      <c r="V133" s="4"/>
      <c r="W133" s="4"/>
      <c r="X133" s="4"/>
      <c r="Y133" s="4"/>
    </row>
    <row r="134" spans="1:25" x14ac:dyDescent="0.25">
      <c r="A134" s="13">
        <v>129</v>
      </c>
      <c r="B134" s="35">
        <v>22117118</v>
      </c>
      <c r="C134" s="35" t="s">
        <v>169</v>
      </c>
      <c r="D134" s="35" t="s">
        <v>61</v>
      </c>
      <c r="E134" s="13">
        <v>0.9</v>
      </c>
      <c r="F134" s="13">
        <v>0.79</v>
      </c>
      <c r="G134" s="13">
        <v>0.61</v>
      </c>
      <c r="H134" s="13">
        <v>0.8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f t="shared" si="12"/>
        <v>0.77499999999999991</v>
      </c>
      <c r="P134" s="13">
        <f t="shared" si="13"/>
        <v>0</v>
      </c>
      <c r="Q134" s="13" t="str">
        <f t="shared" ref="Q134:Q197" si="14">IF(O134&lt;1,"CUKUP",IF(O134&lt;2,"MEMUASKAN",IF(O134&lt;3,"SANGAT MEMUASKAN",IF(O134&lt;4,"DENGAN PUJIAN"))))</f>
        <v>CUKUP</v>
      </c>
      <c r="R134" s="13" t="str">
        <f t="shared" ref="R134:R197" si="15">IF(P134&lt;1,"D",IF(P134&lt;2,"C",IF(P134&lt;3,"B",IF(P134&lt;4,"A"))))</f>
        <v>D</v>
      </c>
      <c r="S134" s="13">
        <f t="shared" ref="S134:S197" si="16">AVERAGE(E134:N134)</f>
        <v>0.30999999999999994</v>
      </c>
      <c r="T134" s="13" t="str">
        <f t="shared" si="11"/>
        <v>TIDAK TEPAT</v>
      </c>
      <c r="U134" s="4"/>
      <c r="V134" s="4"/>
      <c r="W134" s="4"/>
      <c r="X134" s="4"/>
      <c r="Y134" s="4"/>
    </row>
    <row r="135" spans="1:25" ht="30" x14ac:dyDescent="0.25">
      <c r="A135" s="13">
        <v>130</v>
      </c>
      <c r="B135" s="35">
        <v>22117119</v>
      </c>
      <c r="C135" s="35" t="s">
        <v>170</v>
      </c>
      <c r="D135" s="35" t="s">
        <v>61</v>
      </c>
      <c r="E135" s="13">
        <v>2.66</v>
      </c>
      <c r="F135" s="13">
        <v>2.5099999999999998</v>
      </c>
      <c r="G135" s="13">
        <v>2.39</v>
      </c>
      <c r="H135" s="13">
        <v>2.5499999999999998</v>
      </c>
      <c r="I135" s="13">
        <v>2</v>
      </c>
      <c r="J135" s="13">
        <v>2.5</v>
      </c>
      <c r="K135" s="13">
        <v>3</v>
      </c>
      <c r="L135" s="13">
        <v>2.5</v>
      </c>
      <c r="M135" s="13">
        <v>3</v>
      </c>
      <c r="N135" s="13">
        <v>3.75</v>
      </c>
      <c r="O135" s="13">
        <f t="shared" si="12"/>
        <v>2.5274999999999999</v>
      </c>
      <c r="P135" s="13">
        <f t="shared" si="13"/>
        <v>2.7916666666666665</v>
      </c>
      <c r="Q135" s="13" t="str">
        <f t="shared" si="14"/>
        <v>SANGAT MEMUASKAN</v>
      </c>
      <c r="R135" s="13" t="str">
        <f t="shared" si="15"/>
        <v>B</v>
      </c>
      <c r="S135" s="13">
        <f t="shared" si="16"/>
        <v>2.6859999999999999</v>
      </c>
      <c r="T135" s="13" t="str">
        <f t="shared" ref="T135:T198" si="17">IF(S135&lt;2,"TIDAK TEPAT","LULUS TEPAT")</f>
        <v>LULUS TEPAT</v>
      </c>
      <c r="U135" s="4">
        <v>81</v>
      </c>
      <c r="V135" s="4"/>
      <c r="W135" s="4"/>
      <c r="X135" s="4"/>
      <c r="Y135" s="4"/>
    </row>
    <row r="136" spans="1:25" ht="30" x14ac:dyDescent="0.25">
      <c r="A136" s="13">
        <v>131</v>
      </c>
      <c r="B136" s="35">
        <v>22117120</v>
      </c>
      <c r="C136" s="35" t="s">
        <v>171</v>
      </c>
      <c r="D136" s="35" t="s">
        <v>61</v>
      </c>
      <c r="E136" s="13">
        <v>0.36</v>
      </c>
      <c r="F136" s="13">
        <v>0.24</v>
      </c>
      <c r="G136" s="13">
        <v>0.59</v>
      </c>
      <c r="H136" s="13">
        <v>0.5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f t="shared" si="12"/>
        <v>0.42249999999999999</v>
      </c>
      <c r="P136" s="13">
        <f t="shared" si="13"/>
        <v>0</v>
      </c>
      <c r="Q136" s="13" t="str">
        <f t="shared" si="14"/>
        <v>CUKUP</v>
      </c>
      <c r="R136" s="13" t="str">
        <f t="shared" si="15"/>
        <v>D</v>
      </c>
      <c r="S136" s="13">
        <f t="shared" si="16"/>
        <v>0.16899999999999998</v>
      </c>
      <c r="T136" s="13" t="str">
        <f t="shared" si="17"/>
        <v>TIDAK TEPAT</v>
      </c>
      <c r="U136" s="4"/>
      <c r="V136" s="4"/>
      <c r="W136" s="4"/>
      <c r="X136" s="4"/>
      <c r="Y136" s="4"/>
    </row>
    <row r="137" spans="1:25" x14ac:dyDescent="0.25">
      <c r="A137" s="13">
        <v>132</v>
      </c>
      <c r="B137" s="35">
        <v>22117121</v>
      </c>
      <c r="C137" s="35" t="s">
        <v>172</v>
      </c>
      <c r="D137" s="35" t="s">
        <v>61</v>
      </c>
      <c r="E137" s="13">
        <v>2.1800000000000002</v>
      </c>
      <c r="F137" s="13">
        <v>2.04</v>
      </c>
      <c r="G137" s="13">
        <v>1.99</v>
      </c>
      <c r="H137" s="13">
        <v>2.23</v>
      </c>
      <c r="I137" s="13">
        <v>2.5</v>
      </c>
      <c r="J137" s="13">
        <v>2.5</v>
      </c>
      <c r="K137" s="13">
        <v>3.5</v>
      </c>
      <c r="L137" s="13">
        <v>2.5</v>
      </c>
      <c r="M137" s="13">
        <v>2</v>
      </c>
      <c r="N137" s="13">
        <v>3</v>
      </c>
      <c r="O137" s="13">
        <f t="shared" si="12"/>
        <v>2.1100000000000003</v>
      </c>
      <c r="P137" s="13">
        <f t="shared" si="13"/>
        <v>2.6666666666666665</v>
      </c>
      <c r="Q137" s="13" t="str">
        <f t="shared" si="14"/>
        <v>SANGAT MEMUASKAN</v>
      </c>
      <c r="R137" s="13" t="str">
        <f t="shared" si="15"/>
        <v>B</v>
      </c>
      <c r="S137" s="13">
        <f t="shared" si="16"/>
        <v>2.444</v>
      </c>
      <c r="T137" s="13" t="str">
        <f t="shared" si="17"/>
        <v>LULUS TEPAT</v>
      </c>
      <c r="U137" s="4">
        <v>82</v>
      </c>
      <c r="V137" s="4"/>
      <c r="W137" s="4"/>
      <c r="X137" s="4"/>
      <c r="Y137" s="4"/>
    </row>
    <row r="138" spans="1:25" x14ac:dyDescent="0.25">
      <c r="A138" s="13">
        <v>133</v>
      </c>
      <c r="B138" s="35">
        <v>22117122</v>
      </c>
      <c r="C138" s="35" t="s">
        <v>173</v>
      </c>
      <c r="D138" s="35" t="s">
        <v>89</v>
      </c>
      <c r="E138" s="13">
        <v>2.39</v>
      </c>
      <c r="F138" s="13">
        <v>2.5099999999999998</v>
      </c>
      <c r="G138" s="13">
        <v>2.56</v>
      </c>
      <c r="H138" s="13">
        <v>2.69</v>
      </c>
      <c r="I138" s="13">
        <v>2</v>
      </c>
      <c r="J138" s="13">
        <v>2</v>
      </c>
      <c r="K138" s="13">
        <v>2</v>
      </c>
      <c r="L138" s="13">
        <v>2</v>
      </c>
      <c r="M138" s="13">
        <v>3</v>
      </c>
      <c r="N138" s="13">
        <v>2</v>
      </c>
      <c r="O138" s="13">
        <f t="shared" si="12"/>
        <v>2.5375000000000001</v>
      </c>
      <c r="P138" s="13">
        <f t="shared" si="13"/>
        <v>2.1666666666666665</v>
      </c>
      <c r="Q138" s="13" t="str">
        <f t="shared" si="14"/>
        <v>SANGAT MEMUASKAN</v>
      </c>
      <c r="R138" s="13" t="str">
        <f t="shared" si="15"/>
        <v>B</v>
      </c>
      <c r="S138" s="13">
        <f t="shared" si="16"/>
        <v>2.3149999999999999</v>
      </c>
      <c r="T138" s="13" t="str">
        <f t="shared" si="17"/>
        <v>LULUS TEPAT</v>
      </c>
      <c r="U138" s="4" t="s">
        <v>450</v>
      </c>
      <c r="V138" s="4"/>
      <c r="W138" s="4"/>
      <c r="X138" s="4"/>
      <c r="Y138" s="4"/>
    </row>
    <row r="139" spans="1:25" ht="30" x14ac:dyDescent="0.25">
      <c r="A139" s="13">
        <v>134</v>
      </c>
      <c r="B139" s="35">
        <v>22117124</v>
      </c>
      <c r="C139" s="35" t="s">
        <v>174</v>
      </c>
      <c r="D139" s="35" t="s">
        <v>61</v>
      </c>
      <c r="E139" s="13">
        <v>2.64</v>
      </c>
      <c r="F139" s="13">
        <v>2.02</v>
      </c>
      <c r="G139" s="13">
        <v>2.14</v>
      </c>
      <c r="H139" s="13">
        <v>2.02</v>
      </c>
      <c r="I139" s="13">
        <v>2</v>
      </c>
      <c r="J139" s="13">
        <v>2.5</v>
      </c>
      <c r="K139" s="13">
        <v>2</v>
      </c>
      <c r="L139" s="13">
        <v>2</v>
      </c>
      <c r="M139" s="13">
        <v>2</v>
      </c>
      <c r="N139" s="13">
        <v>2.5</v>
      </c>
      <c r="O139" s="13">
        <f t="shared" si="12"/>
        <v>2.2050000000000001</v>
      </c>
      <c r="P139" s="13">
        <f t="shared" si="13"/>
        <v>2.1666666666666665</v>
      </c>
      <c r="Q139" s="13" t="str">
        <f t="shared" si="14"/>
        <v>SANGAT MEMUASKAN</v>
      </c>
      <c r="R139" s="13" t="str">
        <f t="shared" si="15"/>
        <v>B</v>
      </c>
      <c r="S139" s="13">
        <f t="shared" si="16"/>
        <v>2.1819999999999999</v>
      </c>
      <c r="T139" s="13" t="str">
        <f t="shared" si="17"/>
        <v>LULUS TEPAT</v>
      </c>
      <c r="U139" s="4">
        <v>83</v>
      </c>
      <c r="V139" s="4"/>
      <c r="W139" s="4"/>
      <c r="X139" s="4"/>
      <c r="Y139" s="4"/>
    </row>
    <row r="140" spans="1:25" ht="30" x14ac:dyDescent="0.25">
      <c r="A140" s="13">
        <v>135</v>
      </c>
      <c r="B140" s="35">
        <v>22117125</v>
      </c>
      <c r="C140" s="35" t="s">
        <v>175</v>
      </c>
      <c r="D140" s="35" t="s">
        <v>89</v>
      </c>
      <c r="E140" s="13">
        <v>2.83</v>
      </c>
      <c r="F140" s="13">
        <v>2.37</v>
      </c>
      <c r="G140" s="13">
        <v>2.39</v>
      </c>
      <c r="H140" s="13">
        <v>2.62</v>
      </c>
      <c r="I140" s="13">
        <v>3.5</v>
      </c>
      <c r="J140" s="13">
        <v>2.5</v>
      </c>
      <c r="K140" s="13">
        <v>2</v>
      </c>
      <c r="L140" s="13">
        <v>2</v>
      </c>
      <c r="M140" s="13">
        <v>3</v>
      </c>
      <c r="N140" s="13">
        <v>2.5</v>
      </c>
      <c r="O140" s="13">
        <f t="shared" si="12"/>
        <v>2.5525000000000002</v>
      </c>
      <c r="P140" s="13">
        <f t="shared" si="13"/>
        <v>2.5833333333333335</v>
      </c>
      <c r="Q140" s="13" t="str">
        <f t="shared" si="14"/>
        <v>SANGAT MEMUASKAN</v>
      </c>
      <c r="R140" s="13" t="str">
        <f t="shared" si="15"/>
        <v>B</v>
      </c>
      <c r="S140" s="13">
        <f t="shared" si="16"/>
        <v>2.5710000000000002</v>
      </c>
      <c r="T140" s="13" t="str">
        <f t="shared" si="17"/>
        <v>LULUS TEPAT</v>
      </c>
      <c r="U140" s="4" t="s">
        <v>451</v>
      </c>
      <c r="V140" s="4"/>
      <c r="W140" s="4"/>
      <c r="X140" s="4"/>
      <c r="Y140" s="4"/>
    </row>
    <row r="141" spans="1:25" ht="30" x14ac:dyDescent="0.25">
      <c r="A141" s="13">
        <v>136</v>
      </c>
      <c r="B141" s="35">
        <v>22117126</v>
      </c>
      <c r="C141" s="35" t="s">
        <v>176</v>
      </c>
      <c r="D141" s="35" t="s">
        <v>61</v>
      </c>
      <c r="E141" s="13">
        <v>2.95</v>
      </c>
      <c r="F141" s="13">
        <v>2.87</v>
      </c>
      <c r="G141" s="13">
        <v>2.85</v>
      </c>
      <c r="H141" s="13">
        <v>2.87</v>
      </c>
      <c r="I141" s="13">
        <v>2.5</v>
      </c>
      <c r="J141" s="13">
        <v>2</v>
      </c>
      <c r="K141" s="13">
        <v>3</v>
      </c>
      <c r="L141" s="13">
        <v>2</v>
      </c>
      <c r="M141" s="13">
        <v>3.5</v>
      </c>
      <c r="N141" s="13">
        <v>3.75</v>
      </c>
      <c r="O141" s="13">
        <f t="shared" si="12"/>
        <v>2.8849999999999998</v>
      </c>
      <c r="P141" s="13">
        <f t="shared" si="13"/>
        <v>2.7916666666666665</v>
      </c>
      <c r="Q141" s="13" t="str">
        <f t="shared" si="14"/>
        <v>SANGAT MEMUASKAN</v>
      </c>
      <c r="R141" s="13" t="str">
        <f t="shared" si="15"/>
        <v>B</v>
      </c>
      <c r="S141" s="13">
        <f t="shared" si="16"/>
        <v>2.8289999999999997</v>
      </c>
      <c r="T141" s="13" t="str">
        <f t="shared" si="17"/>
        <v>LULUS TEPAT</v>
      </c>
      <c r="U141" s="4">
        <v>84</v>
      </c>
      <c r="V141" s="4"/>
      <c r="W141" s="4"/>
      <c r="X141" s="4"/>
      <c r="Y141" s="4"/>
    </row>
    <row r="142" spans="1:25" x14ac:dyDescent="0.25">
      <c r="A142" s="13">
        <v>137</v>
      </c>
      <c r="B142" s="35">
        <v>22118002</v>
      </c>
      <c r="C142" s="35" t="s">
        <v>177</v>
      </c>
      <c r="D142" s="35" t="s">
        <v>61</v>
      </c>
      <c r="E142" s="13">
        <v>2.68</v>
      </c>
      <c r="F142" s="13">
        <v>1.88</v>
      </c>
      <c r="G142" s="13">
        <v>1.88</v>
      </c>
      <c r="H142" s="13">
        <v>1.44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f t="shared" si="12"/>
        <v>1.9700000000000002</v>
      </c>
      <c r="P142" s="13">
        <f t="shared" si="13"/>
        <v>0</v>
      </c>
      <c r="Q142" s="13" t="str">
        <f t="shared" si="14"/>
        <v>MEMUASKAN</v>
      </c>
      <c r="R142" s="13" t="str">
        <f t="shared" si="15"/>
        <v>D</v>
      </c>
      <c r="S142" s="13">
        <f t="shared" si="16"/>
        <v>0.78800000000000003</v>
      </c>
      <c r="T142" s="13" t="str">
        <f t="shared" si="17"/>
        <v>TIDAK TEPAT</v>
      </c>
      <c r="U142" s="4"/>
      <c r="V142" s="4"/>
      <c r="W142" s="4"/>
      <c r="X142" s="4"/>
      <c r="Y142" s="4"/>
    </row>
    <row r="143" spans="1:25" ht="30" x14ac:dyDescent="0.25">
      <c r="A143" s="13">
        <v>138</v>
      </c>
      <c r="B143" s="35">
        <v>22118004</v>
      </c>
      <c r="C143" s="35" t="s">
        <v>27</v>
      </c>
      <c r="D143" s="35" t="s">
        <v>89</v>
      </c>
      <c r="E143" s="13">
        <v>3.05</v>
      </c>
      <c r="F143" s="13">
        <v>3</v>
      </c>
      <c r="G143" s="13">
        <v>2.2000000000000002</v>
      </c>
      <c r="H143" s="13">
        <v>2.4</v>
      </c>
      <c r="I143" s="13">
        <v>3.5</v>
      </c>
      <c r="J143" s="13">
        <v>3.75</v>
      </c>
      <c r="K143" s="13">
        <v>3</v>
      </c>
      <c r="L143" s="13">
        <v>3</v>
      </c>
      <c r="M143" s="13">
        <v>2.5</v>
      </c>
      <c r="N143" s="13">
        <v>3.75</v>
      </c>
      <c r="O143" s="13">
        <f t="shared" si="12"/>
        <v>2.6625000000000001</v>
      </c>
      <c r="P143" s="13">
        <f t="shared" si="13"/>
        <v>3.25</v>
      </c>
      <c r="Q143" s="13" t="str">
        <f t="shared" si="14"/>
        <v>SANGAT MEMUASKAN</v>
      </c>
      <c r="R143" s="13" t="str">
        <f t="shared" si="15"/>
        <v>A</v>
      </c>
      <c r="S143" s="13">
        <f t="shared" si="16"/>
        <v>3.0149999999999997</v>
      </c>
      <c r="T143" s="13" t="str">
        <f t="shared" si="17"/>
        <v>LULUS TEPAT</v>
      </c>
      <c r="U143" s="4" t="s">
        <v>452</v>
      </c>
      <c r="V143" s="4"/>
      <c r="W143" s="4"/>
      <c r="X143" s="4"/>
      <c r="Y143" s="4"/>
    </row>
    <row r="144" spans="1:25" ht="30" x14ac:dyDescent="0.25">
      <c r="A144" s="13">
        <v>139</v>
      </c>
      <c r="B144" s="35">
        <v>22118005</v>
      </c>
      <c r="C144" s="35" t="s">
        <v>178</v>
      </c>
      <c r="D144" s="35" t="s">
        <v>61</v>
      </c>
      <c r="E144" s="13">
        <v>2.84</v>
      </c>
      <c r="F144" s="13">
        <v>2.79</v>
      </c>
      <c r="G144" s="13">
        <v>2.06</v>
      </c>
      <c r="H144" s="13">
        <v>2.4</v>
      </c>
      <c r="I144" s="13">
        <v>2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f t="shared" si="12"/>
        <v>2.5225</v>
      </c>
      <c r="P144" s="13">
        <f t="shared" si="13"/>
        <v>0.33333333333333331</v>
      </c>
      <c r="Q144" s="13" t="str">
        <f t="shared" si="14"/>
        <v>SANGAT MEMUASKAN</v>
      </c>
      <c r="R144" s="13" t="str">
        <f t="shared" si="15"/>
        <v>D</v>
      </c>
      <c r="S144" s="13">
        <f t="shared" si="16"/>
        <v>1.2090000000000001</v>
      </c>
      <c r="T144" s="13" t="str">
        <f t="shared" si="17"/>
        <v>TIDAK TEPAT</v>
      </c>
      <c r="U144" s="4"/>
      <c r="V144" s="4"/>
      <c r="W144" s="4"/>
      <c r="X144" s="4"/>
      <c r="Y144" s="4"/>
    </row>
    <row r="145" spans="1:25" ht="30" x14ac:dyDescent="0.25">
      <c r="A145" s="13">
        <v>140</v>
      </c>
      <c r="B145" s="35">
        <v>22118006</v>
      </c>
      <c r="C145" s="35" t="s">
        <v>28</v>
      </c>
      <c r="D145" s="35" t="s">
        <v>61</v>
      </c>
      <c r="E145" s="13">
        <v>3.07</v>
      </c>
      <c r="F145" s="13">
        <v>3.01</v>
      </c>
      <c r="G145" s="13">
        <v>3.09</v>
      </c>
      <c r="H145" s="13">
        <v>3.07</v>
      </c>
      <c r="I145" s="13">
        <v>3</v>
      </c>
      <c r="J145" s="13">
        <v>3</v>
      </c>
      <c r="K145" s="13">
        <v>2</v>
      </c>
      <c r="L145" s="13">
        <v>3</v>
      </c>
      <c r="M145" s="13">
        <v>3</v>
      </c>
      <c r="N145" s="13">
        <v>3</v>
      </c>
      <c r="O145" s="13">
        <f t="shared" si="12"/>
        <v>3.06</v>
      </c>
      <c r="P145" s="13">
        <f t="shared" si="13"/>
        <v>2.8333333333333335</v>
      </c>
      <c r="Q145" s="13" t="str">
        <f t="shared" si="14"/>
        <v>DENGAN PUJIAN</v>
      </c>
      <c r="R145" s="13" t="str">
        <f t="shared" si="15"/>
        <v>B</v>
      </c>
      <c r="S145" s="13">
        <f t="shared" si="16"/>
        <v>2.9240000000000004</v>
      </c>
      <c r="T145" s="13" t="str">
        <f t="shared" si="17"/>
        <v>LULUS TEPAT</v>
      </c>
      <c r="U145" s="4"/>
      <c r="V145" s="4"/>
      <c r="W145" s="4"/>
      <c r="X145" s="4"/>
      <c r="Y145" s="4"/>
    </row>
    <row r="146" spans="1:25" ht="30" x14ac:dyDescent="0.25">
      <c r="A146" s="13">
        <v>141</v>
      </c>
      <c r="B146" s="35">
        <v>22118007</v>
      </c>
      <c r="C146" s="35" t="s">
        <v>179</v>
      </c>
      <c r="D146" s="35" t="s">
        <v>61</v>
      </c>
      <c r="E146" s="13">
        <v>3.25</v>
      </c>
      <c r="F146" s="13">
        <v>3.33</v>
      </c>
      <c r="G146" s="13">
        <v>3.45</v>
      </c>
      <c r="H146" s="13">
        <v>3.43</v>
      </c>
      <c r="I146" s="13">
        <v>3.75</v>
      </c>
      <c r="J146" s="13">
        <v>4</v>
      </c>
      <c r="K146" s="13">
        <v>3.75</v>
      </c>
      <c r="L146" s="13">
        <v>3.75</v>
      </c>
      <c r="M146" s="13">
        <v>2.5</v>
      </c>
      <c r="N146" s="13">
        <v>2.5</v>
      </c>
      <c r="O146" s="13">
        <f t="shared" si="12"/>
        <v>3.3650000000000002</v>
      </c>
      <c r="P146" s="13">
        <f t="shared" si="13"/>
        <v>3.375</v>
      </c>
      <c r="Q146" s="13" t="str">
        <f t="shared" si="14"/>
        <v>DENGAN PUJIAN</v>
      </c>
      <c r="R146" s="13" t="str">
        <f t="shared" si="15"/>
        <v>A</v>
      </c>
      <c r="S146" s="13">
        <f t="shared" si="16"/>
        <v>3.371</v>
      </c>
      <c r="T146" s="13" t="str">
        <f t="shared" si="17"/>
        <v>LULUS TEPAT</v>
      </c>
      <c r="U146" s="4">
        <v>86</v>
      </c>
      <c r="V146" s="4"/>
      <c r="W146" s="4"/>
      <c r="X146" s="4"/>
      <c r="Y146" s="4"/>
    </row>
    <row r="147" spans="1:25" x14ac:dyDescent="0.25">
      <c r="A147" s="13">
        <v>142</v>
      </c>
      <c r="B147" s="35">
        <v>22118008</v>
      </c>
      <c r="C147" s="35" t="s">
        <v>180</v>
      </c>
      <c r="D147" s="35" t="s">
        <v>61</v>
      </c>
      <c r="E147" s="13">
        <v>3.3</v>
      </c>
      <c r="F147" s="13">
        <v>1.69</v>
      </c>
      <c r="G147" s="13">
        <v>1.75</v>
      </c>
      <c r="H147" s="13">
        <v>1.9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f t="shared" si="12"/>
        <v>2.16</v>
      </c>
      <c r="P147" s="13">
        <f t="shared" si="13"/>
        <v>0</v>
      </c>
      <c r="Q147" s="13" t="str">
        <f t="shared" si="14"/>
        <v>SANGAT MEMUASKAN</v>
      </c>
      <c r="R147" s="13" t="str">
        <f t="shared" si="15"/>
        <v>D</v>
      </c>
      <c r="S147" s="13">
        <f t="shared" si="16"/>
        <v>0.8640000000000001</v>
      </c>
      <c r="T147" s="13" t="str">
        <f t="shared" si="17"/>
        <v>TIDAK TEPAT</v>
      </c>
      <c r="U147" s="4">
        <v>31</v>
      </c>
      <c r="V147" s="4"/>
      <c r="W147" s="4"/>
      <c r="X147" s="4"/>
      <c r="Y147" s="4"/>
    </row>
    <row r="148" spans="1:25" ht="45" x14ac:dyDescent="0.25">
      <c r="A148" s="13">
        <v>143</v>
      </c>
      <c r="B148" s="35">
        <v>22118009</v>
      </c>
      <c r="C148" s="35" t="s">
        <v>181</v>
      </c>
      <c r="D148" s="35" t="s">
        <v>61</v>
      </c>
      <c r="E148" s="13">
        <v>3.39</v>
      </c>
      <c r="F148" s="13">
        <v>3.44</v>
      </c>
      <c r="G148" s="13">
        <v>3.46</v>
      </c>
      <c r="H148" s="13">
        <v>3.3</v>
      </c>
      <c r="I148" s="13">
        <v>3.75</v>
      </c>
      <c r="J148" s="13">
        <v>3.75</v>
      </c>
      <c r="K148" s="13">
        <v>3</v>
      </c>
      <c r="L148" s="13">
        <v>3</v>
      </c>
      <c r="M148" s="13">
        <v>3.5</v>
      </c>
      <c r="N148" s="13">
        <v>3</v>
      </c>
      <c r="O148" s="13">
        <f t="shared" si="12"/>
        <v>3.3975</v>
      </c>
      <c r="P148" s="13">
        <f t="shared" si="13"/>
        <v>3.3333333333333335</v>
      </c>
      <c r="Q148" s="13" t="str">
        <f t="shared" si="14"/>
        <v>DENGAN PUJIAN</v>
      </c>
      <c r="R148" s="13" t="str">
        <f t="shared" si="15"/>
        <v>A</v>
      </c>
      <c r="S148" s="13">
        <f t="shared" si="16"/>
        <v>3.3590000000000004</v>
      </c>
      <c r="T148" s="13" t="str">
        <f t="shared" si="17"/>
        <v>LULUS TEPAT</v>
      </c>
      <c r="U148" s="4">
        <v>87</v>
      </c>
      <c r="V148" s="4"/>
      <c r="W148" s="4"/>
      <c r="X148" s="4"/>
      <c r="Y148" s="4"/>
    </row>
    <row r="149" spans="1:25" ht="30" x14ac:dyDescent="0.25">
      <c r="A149" s="13">
        <v>144</v>
      </c>
      <c r="B149" s="35">
        <v>22118010</v>
      </c>
      <c r="C149" s="35" t="s">
        <v>182</v>
      </c>
      <c r="D149" s="35" t="s">
        <v>61</v>
      </c>
      <c r="E149" s="13">
        <v>2.89</v>
      </c>
      <c r="F149" s="13">
        <v>2.79</v>
      </c>
      <c r="G149" s="13">
        <v>2.94</v>
      </c>
      <c r="H149" s="13">
        <v>2.73</v>
      </c>
      <c r="I149" s="13">
        <v>2</v>
      </c>
      <c r="J149" s="13">
        <v>3.5</v>
      </c>
      <c r="K149" s="13">
        <v>3</v>
      </c>
      <c r="L149" s="13">
        <v>3</v>
      </c>
      <c r="M149" s="13">
        <v>2.5</v>
      </c>
      <c r="N149" s="13">
        <v>2.5</v>
      </c>
      <c r="O149" s="13">
        <f t="shared" si="12"/>
        <v>2.8374999999999999</v>
      </c>
      <c r="P149" s="13">
        <f t="shared" si="13"/>
        <v>2.75</v>
      </c>
      <c r="Q149" s="13" t="str">
        <f t="shared" si="14"/>
        <v>SANGAT MEMUASKAN</v>
      </c>
      <c r="R149" s="13" t="str">
        <f t="shared" si="15"/>
        <v>B</v>
      </c>
      <c r="S149" s="13">
        <f t="shared" si="16"/>
        <v>2.7850000000000001</v>
      </c>
      <c r="T149" s="13" t="str">
        <f t="shared" si="17"/>
        <v>LULUS TEPAT</v>
      </c>
      <c r="U149" s="4"/>
      <c r="V149" s="4"/>
      <c r="W149" s="4"/>
      <c r="X149" s="4"/>
      <c r="Y149" s="4"/>
    </row>
    <row r="150" spans="1:25" ht="30" x14ac:dyDescent="0.25">
      <c r="A150" s="13">
        <v>145</v>
      </c>
      <c r="B150" s="35">
        <v>22118011</v>
      </c>
      <c r="C150" s="35" t="s">
        <v>183</v>
      </c>
      <c r="D150" s="35" t="s">
        <v>61</v>
      </c>
      <c r="E150" s="13">
        <v>2.82</v>
      </c>
      <c r="F150" s="13">
        <v>2.85</v>
      </c>
      <c r="G150" s="13">
        <v>2.87</v>
      </c>
      <c r="H150" s="13">
        <v>2.81</v>
      </c>
      <c r="I150" s="13">
        <v>3</v>
      </c>
      <c r="J150" s="13">
        <v>3</v>
      </c>
      <c r="K150" s="13">
        <v>3</v>
      </c>
      <c r="L150" s="13">
        <v>3</v>
      </c>
      <c r="M150" s="13">
        <v>2.5</v>
      </c>
      <c r="N150" s="13">
        <v>3.5</v>
      </c>
      <c r="O150" s="13">
        <f t="shared" si="12"/>
        <v>2.8374999999999999</v>
      </c>
      <c r="P150" s="13">
        <f t="shared" si="13"/>
        <v>3</v>
      </c>
      <c r="Q150" s="13" t="str">
        <f t="shared" si="14"/>
        <v>SANGAT MEMUASKAN</v>
      </c>
      <c r="R150" s="13" t="str">
        <f t="shared" si="15"/>
        <v>A</v>
      </c>
      <c r="S150" s="13">
        <f t="shared" si="16"/>
        <v>2.9350000000000001</v>
      </c>
      <c r="T150" s="13" t="str">
        <f t="shared" si="17"/>
        <v>LULUS TEPAT</v>
      </c>
      <c r="U150" s="4">
        <v>100</v>
      </c>
      <c r="V150" s="4"/>
      <c r="W150" s="4"/>
      <c r="X150" s="4"/>
      <c r="Y150" s="4"/>
    </row>
    <row r="151" spans="1:25" x14ac:dyDescent="0.25">
      <c r="A151" s="13">
        <v>146</v>
      </c>
      <c r="B151" s="35">
        <v>22118012</v>
      </c>
      <c r="C151" s="35" t="s">
        <v>184</v>
      </c>
      <c r="D151" s="35" t="s">
        <v>61</v>
      </c>
      <c r="E151" s="13">
        <v>2.1800000000000002</v>
      </c>
      <c r="F151" s="13">
        <v>2.33</v>
      </c>
      <c r="G151" s="13">
        <v>1.7</v>
      </c>
      <c r="H151" s="13">
        <v>1.9</v>
      </c>
      <c r="I151" s="13">
        <v>2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f t="shared" si="12"/>
        <v>2.0274999999999999</v>
      </c>
      <c r="P151" s="13">
        <f t="shared" si="13"/>
        <v>0.33333333333333331</v>
      </c>
      <c r="Q151" s="13" t="str">
        <f t="shared" si="14"/>
        <v>SANGAT MEMUASKAN</v>
      </c>
      <c r="R151" s="13" t="str">
        <f t="shared" si="15"/>
        <v>D</v>
      </c>
      <c r="S151" s="13">
        <f t="shared" si="16"/>
        <v>1.0109999999999999</v>
      </c>
      <c r="T151" s="13" t="str">
        <f t="shared" si="17"/>
        <v>TIDAK TEPAT</v>
      </c>
      <c r="U151" s="4"/>
      <c r="V151" s="4"/>
      <c r="W151" s="4"/>
      <c r="X151" s="4"/>
      <c r="Y151" s="4"/>
    </row>
    <row r="152" spans="1:25" ht="30" x14ac:dyDescent="0.25">
      <c r="A152" s="13">
        <v>147</v>
      </c>
      <c r="B152" s="35">
        <v>22118021</v>
      </c>
      <c r="C152" s="35" t="s">
        <v>185</v>
      </c>
      <c r="D152" s="35" t="s">
        <v>61</v>
      </c>
      <c r="E152" s="13">
        <v>2.98</v>
      </c>
      <c r="F152" s="13">
        <v>2.5099999999999998</v>
      </c>
      <c r="G152" s="13">
        <v>2.4300000000000002</v>
      </c>
      <c r="H152" s="13">
        <v>2.38</v>
      </c>
      <c r="I152" s="13">
        <v>3</v>
      </c>
      <c r="J152" s="13">
        <v>2</v>
      </c>
      <c r="K152" s="13">
        <v>2.5</v>
      </c>
      <c r="L152" s="13">
        <v>3</v>
      </c>
      <c r="M152" s="13">
        <v>2</v>
      </c>
      <c r="N152" s="13">
        <v>2</v>
      </c>
      <c r="O152" s="13">
        <f t="shared" si="12"/>
        <v>2.5750000000000002</v>
      </c>
      <c r="P152" s="13">
        <f t="shared" si="13"/>
        <v>2.4166666666666665</v>
      </c>
      <c r="Q152" s="13" t="str">
        <f t="shared" si="14"/>
        <v>SANGAT MEMUASKAN</v>
      </c>
      <c r="R152" s="13" t="str">
        <f t="shared" si="15"/>
        <v>B</v>
      </c>
      <c r="S152" s="13">
        <f t="shared" si="16"/>
        <v>2.48</v>
      </c>
      <c r="T152" s="13" t="str">
        <f t="shared" si="17"/>
        <v>LULUS TEPAT</v>
      </c>
      <c r="U152" s="4">
        <v>90</v>
      </c>
      <c r="V152" s="4"/>
      <c r="W152" s="4"/>
      <c r="X152" s="4"/>
      <c r="Y152" s="4"/>
    </row>
    <row r="153" spans="1:25" ht="30" x14ac:dyDescent="0.25">
      <c r="A153" s="13">
        <v>148</v>
      </c>
      <c r="B153" s="35">
        <v>22118022</v>
      </c>
      <c r="C153" s="35" t="s">
        <v>186</v>
      </c>
      <c r="D153" s="35" t="s">
        <v>89</v>
      </c>
      <c r="E153" s="13">
        <v>3.16</v>
      </c>
      <c r="F153" s="13">
        <v>3.32</v>
      </c>
      <c r="G153" s="13">
        <v>3.29</v>
      </c>
      <c r="H153" s="13">
        <v>3.23</v>
      </c>
      <c r="I153" s="13">
        <v>3</v>
      </c>
      <c r="J153" s="13">
        <v>2.5</v>
      </c>
      <c r="K153" s="13">
        <v>3</v>
      </c>
      <c r="L153" s="13">
        <v>2</v>
      </c>
      <c r="M153" s="13">
        <v>2.5</v>
      </c>
      <c r="N153" s="13">
        <v>2.5</v>
      </c>
      <c r="O153" s="13">
        <f t="shared" si="12"/>
        <v>3.25</v>
      </c>
      <c r="P153" s="13">
        <f t="shared" si="13"/>
        <v>2.5833333333333335</v>
      </c>
      <c r="Q153" s="13" t="str">
        <f t="shared" si="14"/>
        <v>DENGAN PUJIAN</v>
      </c>
      <c r="R153" s="13" t="str">
        <f t="shared" si="15"/>
        <v>B</v>
      </c>
      <c r="S153" s="13">
        <f t="shared" si="16"/>
        <v>2.85</v>
      </c>
      <c r="T153" s="13" t="str">
        <f t="shared" si="17"/>
        <v>LULUS TEPAT</v>
      </c>
      <c r="U153" s="4" t="s">
        <v>453</v>
      </c>
      <c r="V153" s="4"/>
      <c r="W153" s="4"/>
      <c r="X153" s="4"/>
      <c r="Y153" s="4"/>
    </row>
    <row r="154" spans="1:25" ht="30" x14ac:dyDescent="0.25">
      <c r="A154" s="13">
        <v>149</v>
      </c>
      <c r="B154" s="35">
        <v>22118024</v>
      </c>
      <c r="C154" s="35" t="s">
        <v>187</v>
      </c>
      <c r="D154" s="35" t="s">
        <v>61</v>
      </c>
      <c r="E154" s="13">
        <v>3.18</v>
      </c>
      <c r="F154" s="13">
        <v>2.88</v>
      </c>
      <c r="G154" s="13">
        <v>2.74</v>
      </c>
      <c r="H154" s="13">
        <v>2.79</v>
      </c>
      <c r="I154" s="13">
        <v>3</v>
      </c>
      <c r="J154" s="13">
        <v>3</v>
      </c>
      <c r="K154" s="13">
        <v>3</v>
      </c>
      <c r="L154" s="13">
        <v>3</v>
      </c>
      <c r="M154" s="13">
        <v>2.5</v>
      </c>
      <c r="N154" s="13">
        <v>2</v>
      </c>
      <c r="O154" s="13">
        <f t="shared" si="12"/>
        <v>2.8975</v>
      </c>
      <c r="P154" s="13">
        <f t="shared" si="13"/>
        <v>2.75</v>
      </c>
      <c r="Q154" s="13" t="str">
        <f t="shared" si="14"/>
        <v>SANGAT MEMUASKAN</v>
      </c>
      <c r="R154" s="13" t="str">
        <f t="shared" si="15"/>
        <v>B</v>
      </c>
      <c r="S154" s="13">
        <f t="shared" si="16"/>
        <v>2.8090000000000002</v>
      </c>
      <c r="T154" s="13" t="str">
        <f t="shared" si="17"/>
        <v>LULUS TEPAT</v>
      </c>
      <c r="U154" s="4"/>
      <c r="V154" s="4"/>
      <c r="W154" s="4"/>
      <c r="X154" s="4"/>
      <c r="Y154" s="4"/>
    </row>
    <row r="155" spans="1:25" ht="30" x14ac:dyDescent="0.25">
      <c r="A155" s="13">
        <v>150</v>
      </c>
      <c r="B155" s="35">
        <v>22118025</v>
      </c>
      <c r="C155" s="35" t="s">
        <v>188</v>
      </c>
      <c r="D155" s="35" t="s">
        <v>61</v>
      </c>
      <c r="E155" s="13">
        <v>3.16</v>
      </c>
      <c r="F155" s="13">
        <v>2.77</v>
      </c>
      <c r="G155" s="13"/>
      <c r="H155" s="13">
        <v>2.72</v>
      </c>
      <c r="I155" s="13">
        <v>2.5</v>
      </c>
      <c r="J155" s="13">
        <v>2</v>
      </c>
      <c r="K155" s="13">
        <v>2.5</v>
      </c>
      <c r="L155" s="13">
        <v>3</v>
      </c>
      <c r="M155" s="13">
        <v>2.5</v>
      </c>
      <c r="N155" s="13">
        <v>2.5</v>
      </c>
      <c r="O155" s="13">
        <f t="shared" si="12"/>
        <v>2.8833333333333333</v>
      </c>
      <c r="P155" s="13">
        <f t="shared" si="13"/>
        <v>2.5</v>
      </c>
      <c r="Q155" s="13" t="str">
        <f t="shared" si="14"/>
        <v>SANGAT MEMUASKAN</v>
      </c>
      <c r="R155" s="13" t="str">
        <f t="shared" si="15"/>
        <v>B</v>
      </c>
      <c r="S155" s="13">
        <f t="shared" si="16"/>
        <v>2.6277777777777778</v>
      </c>
      <c r="T155" s="13" t="str">
        <f t="shared" si="17"/>
        <v>LULUS TEPAT</v>
      </c>
      <c r="U155" s="4"/>
      <c r="V155" s="4"/>
      <c r="W155" s="4"/>
      <c r="X155" s="4"/>
      <c r="Y155" s="4"/>
    </row>
    <row r="156" spans="1:25" ht="30" x14ac:dyDescent="0.25">
      <c r="A156" s="13">
        <v>151</v>
      </c>
      <c r="B156" s="35">
        <v>22118026</v>
      </c>
      <c r="C156" s="35" t="s">
        <v>40</v>
      </c>
      <c r="D156" s="35" t="s">
        <v>61</v>
      </c>
      <c r="E156" s="13">
        <v>2.73</v>
      </c>
      <c r="F156" s="13">
        <v>2.6</v>
      </c>
      <c r="G156" s="13">
        <v>2.58</v>
      </c>
      <c r="H156" s="13">
        <v>2.63</v>
      </c>
      <c r="I156" s="13">
        <v>2.5</v>
      </c>
      <c r="J156" s="13">
        <v>2</v>
      </c>
      <c r="K156" s="13">
        <v>3</v>
      </c>
      <c r="L156" s="13">
        <v>3</v>
      </c>
      <c r="M156" s="13">
        <v>3</v>
      </c>
      <c r="N156" s="13">
        <v>2.5</v>
      </c>
      <c r="O156" s="13">
        <f t="shared" si="12"/>
        <v>2.6349999999999998</v>
      </c>
      <c r="P156" s="13">
        <f t="shared" si="13"/>
        <v>2.6666666666666665</v>
      </c>
      <c r="Q156" s="13" t="str">
        <f t="shared" si="14"/>
        <v>SANGAT MEMUASKAN</v>
      </c>
      <c r="R156" s="13" t="str">
        <f t="shared" si="15"/>
        <v>B</v>
      </c>
      <c r="S156" s="13">
        <f t="shared" si="16"/>
        <v>2.6539999999999999</v>
      </c>
      <c r="T156" s="13" t="str">
        <f t="shared" si="17"/>
        <v>LULUS TEPAT</v>
      </c>
      <c r="U156" s="4"/>
      <c r="V156" s="4"/>
      <c r="W156" s="4"/>
      <c r="X156" s="4"/>
      <c r="Y156" s="4"/>
    </row>
    <row r="157" spans="1:25" ht="30" x14ac:dyDescent="0.25">
      <c r="A157" s="13">
        <v>152</v>
      </c>
      <c r="B157" s="35">
        <v>22118027</v>
      </c>
      <c r="C157" s="35" t="s">
        <v>55</v>
      </c>
      <c r="D157" s="35" t="s">
        <v>61</v>
      </c>
      <c r="E157" s="13">
        <v>2.84</v>
      </c>
      <c r="F157" s="13">
        <v>2.63</v>
      </c>
      <c r="G157" s="13">
        <v>2.71</v>
      </c>
      <c r="H157" s="13">
        <v>2.63</v>
      </c>
      <c r="I157" s="13">
        <v>2.5</v>
      </c>
      <c r="J157" s="13">
        <v>3</v>
      </c>
      <c r="K157" s="13">
        <v>2.5</v>
      </c>
      <c r="L157" s="13">
        <v>3</v>
      </c>
      <c r="M157" s="13">
        <v>2.5</v>
      </c>
      <c r="N157" s="13">
        <v>2.5</v>
      </c>
      <c r="O157" s="13">
        <f t="shared" si="12"/>
        <v>2.7024999999999997</v>
      </c>
      <c r="P157" s="13">
        <f t="shared" si="13"/>
        <v>2.6666666666666665</v>
      </c>
      <c r="Q157" s="13" t="str">
        <f t="shared" si="14"/>
        <v>SANGAT MEMUASKAN</v>
      </c>
      <c r="R157" s="13" t="str">
        <f t="shared" si="15"/>
        <v>B</v>
      </c>
      <c r="S157" s="13">
        <f t="shared" si="16"/>
        <v>2.681</v>
      </c>
      <c r="T157" s="13" t="str">
        <f t="shared" si="17"/>
        <v>LULUS TEPAT</v>
      </c>
      <c r="U157" s="4">
        <v>94</v>
      </c>
      <c r="V157" s="4"/>
      <c r="W157" s="4"/>
      <c r="X157" s="4"/>
      <c r="Y157" s="4"/>
    </row>
    <row r="158" spans="1:25" x14ac:dyDescent="0.25">
      <c r="A158" s="13">
        <v>153</v>
      </c>
      <c r="B158" s="35">
        <v>22118028</v>
      </c>
      <c r="C158" s="35" t="s">
        <v>189</v>
      </c>
      <c r="D158" s="35" t="s">
        <v>61</v>
      </c>
      <c r="E158" s="13">
        <v>1.55</v>
      </c>
      <c r="F158" s="13">
        <v>1.9</v>
      </c>
      <c r="G158" s="13">
        <v>1</v>
      </c>
      <c r="H158" s="13">
        <v>2.63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f t="shared" si="12"/>
        <v>1.77</v>
      </c>
      <c r="P158" s="13">
        <f t="shared" si="13"/>
        <v>0</v>
      </c>
      <c r="Q158" s="13" t="str">
        <f t="shared" si="14"/>
        <v>MEMUASKAN</v>
      </c>
      <c r="R158" s="13" t="str">
        <f t="shared" si="15"/>
        <v>D</v>
      </c>
      <c r="S158" s="13">
        <f t="shared" si="16"/>
        <v>0.70799999999999996</v>
      </c>
      <c r="T158" s="13" t="str">
        <f t="shared" si="17"/>
        <v>TIDAK TEPAT</v>
      </c>
      <c r="U158" s="4"/>
      <c r="V158" s="4"/>
      <c r="W158" s="4"/>
      <c r="X158" s="4"/>
      <c r="Y158" s="4"/>
    </row>
    <row r="159" spans="1:25" ht="30" x14ac:dyDescent="0.25">
      <c r="A159" s="13">
        <v>154</v>
      </c>
      <c r="B159" s="35">
        <v>22118029</v>
      </c>
      <c r="C159" s="35" t="s">
        <v>190</v>
      </c>
      <c r="D159" s="35" t="s">
        <v>61</v>
      </c>
      <c r="E159" s="13">
        <v>2.27</v>
      </c>
      <c r="F159" s="13">
        <v>1.9</v>
      </c>
      <c r="G159" s="13">
        <v>1.92</v>
      </c>
      <c r="H159" s="13">
        <v>1</v>
      </c>
      <c r="I159" s="13">
        <v>2.5</v>
      </c>
      <c r="J159" s="13">
        <v>1</v>
      </c>
      <c r="K159" s="13">
        <v>2.5</v>
      </c>
      <c r="L159" s="13">
        <v>3.5</v>
      </c>
      <c r="M159" s="13">
        <v>3</v>
      </c>
      <c r="N159" s="13">
        <v>3</v>
      </c>
      <c r="O159" s="13">
        <f t="shared" si="12"/>
        <v>1.7725</v>
      </c>
      <c r="P159" s="13">
        <f t="shared" si="13"/>
        <v>2.5833333333333335</v>
      </c>
      <c r="Q159" s="13" t="str">
        <f t="shared" si="14"/>
        <v>MEMUASKAN</v>
      </c>
      <c r="R159" s="13" t="str">
        <f t="shared" si="15"/>
        <v>B</v>
      </c>
      <c r="S159" s="13">
        <f t="shared" si="16"/>
        <v>2.2589999999999999</v>
      </c>
      <c r="T159" s="13" t="str">
        <f t="shared" si="17"/>
        <v>LULUS TEPAT</v>
      </c>
      <c r="U159" s="4">
        <v>95</v>
      </c>
      <c r="V159" s="4"/>
      <c r="W159" s="4"/>
      <c r="X159" s="4"/>
      <c r="Y159" s="4"/>
    </row>
    <row r="160" spans="1:25" ht="30" x14ac:dyDescent="0.25">
      <c r="A160" s="13">
        <v>155</v>
      </c>
      <c r="B160" s="35">
        <v>22118031</v>
      </c>
      <c r="C160" s="35" t="s">
        <v>41</v>
      </c>
      <c r="D160" s="35" t="s">
        <v>89</v>
      </c>
      <c r="E160" s="13">
        <v>3.3</v>
      </c>
      <c r="F160" s="13">
        <v>3.1</v>
      </c>
      <c r="G160" s="13">
        <v>3.3</v>
      </c>
      <c r="H160" s="13">
        <v>3.27</v>
      </c>
      <c r="I160" s="13">
        <v>2.5</v>
      </c>
      <c r="J160" s="13">
        <v>3.75</v>
      </c>
      <c r="K160" s="13">
        <v>3</v>
      </c>
      <c r="L160" s="13">
        <v>2</v>
      </c>
      <c r="M160" s="13">
        <v>3</v>
      </c>
      <c r="N160" s="13">
        <v>2.5</v>
      </c>
      <c r="O160" s="13">
        <f t="shared" si="12"/>
        <v>3.2424999999999997</v>
      </c>
      <c r="P160" s="13">
        <f t="shared" si="13"/>
        <v>2.7916666666666665</v>
      </c>
      <c r="Q160" s="13" t="str">
        <f t="shared" si="14"/>
        <v>DENGAN PUJIAN</v>
      </c>
      <c r="R160" s="13" t="str">
        <f t="shared" si="15"/>
        <v>B</v>
      </c>
      <c r="S160" s="13">
        <f t="shared" si="16"/>
        <v>2.972</v>
      </c>
      <c r="T160" s="13" t="str">
        <f t="shared" si="17"/>
        <v>LULUS TEPAT</v>
      </c>
      <c r="U160" s="4" t="s">
        <v>454</v>
      </c>
      <c r="V160" s="4"/>
      <c r="W160" s="4"/>
      <c r="X160" s="4"/>
      <c r="Y160" s="4"/>
    </row>
    <row r="161" spans="1:25" x14ac:dyDescent="0.25">
      <c r="A161" s="13">
        <v>156</v>
      </c>
      <c r="B161" s="35">
        <v>22118033</v>
      </c>
      <c r="C161" s="35" t="s">
        <v>191</v>
      </c>
      <c r="D161" s="35" t="s">
        <v>89</v>
      </c>
      <c r="E161" s="13">
        <v>3.36</v>
      </c>
      <c r="F161" s="13">
        <v>3.34</v>
      </c>
      <c r="G161" s="13">
        <v>3.44</v>
      </c>
      <c r="H161" s="13">
        <v>3.46</v>
      </c>
      <c r="I161" s="13">
        <v>2.5</v>
      </c>
      <c r="J161" s="13">
        <v>3.5</v>
      </c>
      <c r="K161" s="13">
        <v>3</v>
      </c>
      <c r="L161" s="13">
        <v>2.5</v>
      </c>
      <c r="M161" s="13">
        <v>3</v>
      </c>
      <c r="N161" s="13">
        <v>3</v>
      </c>
      <c r="O161" s="13">
        <f t="shared" si="12"/>
        <v>3.3999999999999995</v>
      </c>
      <c r="P161" s="13">
        <f t="shared" si="13"/>
        <v>2.9166666666666665</v>
      </c>
      <c r="Q161" s="13" t="str">
        <f t="shared" si="14"/>
        <v>DENGAN PUJIAN</v>
      </c>
      <c r="R161" s="13" t="str">
        <f t="shared" si="15"/>
        <v>B</v>
      </c>
      <c r="S161" s="13">
        <f t="shared" si="16"/>
        <v>3.11</v>
      </c>
      <c r="T161" s="13" t="str">
        <f t="shared" si="17"/>
        <v>LULUS TEPAT</v>
      </c>
      <c r="U161" s="4" t="s">
        <v>455</v>
      </c>
      <c r="V161" s="4"/>
      <c r="W161" s="4"/>
      <c r="X161" s="4"/>
      <c r="Y161" s="4"/>
    </row>
    <row r="162" spans="1:25" x14ac:dyDescent="0.25">
      <c r="A162" s="13">
        <v>157</v>
      </c>
      <c r="B162" s="35">
        <v>22118034</v>
      </c>
      <c r="C162" s="35" t="s">
        <v>192</v>
      </c>
      <c r="D162" s="35" t="s">
        <v>61</v>
      </c>
      <c r="E162" s="13">
        <v>2.64</v>
      </c>
      <c r="F162" s="13">
        <v>2.73</v>
      </c>
      <c r="G162" s="13">
        <v>2.57</v>
      </c>
      <c r="H162" s="13"/>
      <c r="I162" s="13">
        <v>3</v>
      </c>
      <c r="J162" s="13">
        <v>3</v>
      </c>
      <c r="K162" s="13">
        <v>0</v>
      </c>
      <c r="L162" s="13">
        <v>3</v>
      </c>
      <c r="M162" s="13">
        <v>3</v>
      </c>
      <c r="N162" s="13">
        <v>0</v>
      </c>
      <c r="O162" s="13">
        <f t="shared" si="12"/>
        <v>2.6466666666666665</v>
      </c>
      <c r="P162" s="13">
        <f t="shared" si="13"/>
        <v>2</v>
      </c>
      <c r="Q162" s="13" t="str">
        <f t="shared" si="14"/>
        <v>SANGAT MEMUASKAN</v>
      </c>
      <c r="R162" s="13" t="str">
        <f t="shared" si="15"/>
        <v>B</v>
      </c>
      <c r="S162" s="13">
        <f t="shared" si="16"/>
        <v>2.2155555555555555</v>
      </c>
      <c r="T162" s="13" t="str">
        <f t="shared" si="17"/>
        <v>LULUS TEPAT</v>
      </c>
      <c r="U162" s="4">
        <v>96</v>
      </c>
      <c r="V162" s="4"/>
      <c r="W162" s="4"/>
      <c r="X162" s="4"/>
      <c r="Y162" s="4"/>
    </row>
    <row r="163" spans="1:25" ht="30" x14ac:dyDescent="0.25">
      <c r="A163" s="13">
        <v>158</v>
      </c>
      <c r="B163" s="35">
        <v>22118038</v>
      </c>
      <c r="C163" s="35" t="s">
        <v>29</v>
      </c>
      <c r="D163" s="35" t="s">
        <v>61</v>
      </c>
      <c r="E163" s="13">
        <v>2.64</v>
      </c>
      <c r="F163" s="13">
        <v>2.4900000000000002</v>
      </c>
      <c r="G163" s="13">
        <v>2.2400000000000002</v>
      </c>
      <c r="H163" s="13">
        <v>1.91</v>
      </c>
      <c r="I163" s="13">
        <v>2.5</v>
      </c>
      <c r="J163" s="13">
        <v>1</v>
      </c>
      <c r="K163" s="13">
        <v>0</v>
      </c>
      <c r="L163" s="13">
        <v>2</v>
      </c>
      <c r="M163" s="13">
        <v>0</v>
      </c>
      <c r="N163" s="13">
        <v>0</v>
      </c>
      <c r="O163" s="13">
        <f t="shared" si="12"/>
        <v>2.3200000000000003</v>
      </c>
      <c r="P163" s="13">
        <f t="shared" si="13"/>
        <v>0.91666666666666663</v>
      </c>
      <c r="Q163" s="13" t="str">
        <f t="shared" si="14"/>
        <v>SANGAT MEMUASKAN</v>
      </c>
      <c r="R163" s="13" t="str">
        <f t="shared" si="15"/>
        <v>D</v>
      </c>
      <c r="S163" s="13">
        <f t="shared" si="16"/>
        <v>1.4780000000000002</v>
      </c>
      <c r="T163" s="13" t="str">
        <f t="shared" si="17"/>
        <v>TIDAK TEPAT</v>
      </c>
      <c r="U163" s="4"/>
      <c r="V163" s="4"/>
      <c r="W163" s="4"/>
      <c r="X163" s="4"/>
      <c r="Y163" s="4"/>
    </row>
    <row r="164" spans="1:25" ht="45" x14ac:dyDescent="0.25">
      <c r="A164" s="13">
        <v>159</v>
      </c>
      <c r="B164" s="35">
        <v>22118039</v>
      </c>
      <c r="C164" s="35" t="s">
        <v>193</v>
      </c>
      <c r="D164" s="35" t="s">
        <v>61</v>
      </c>
      <c r="E164" s="13">
        <v>3</v>
      </c>
      <c r="F164" s="13">
        <v>2.96</v>
      </c>
      <c r="G164" s="13">
        <v>2.76</v>
      </c>
      <c r="H164" s="13">
        <v>2.63</v>
      </c>
      <c r="I164" s="13">
        <v>3</v>
      </c>
      <c r="J164" s="13">
        <v>2</v>
      </c>
      <c r="K164" s="13">
        <v>2</v>
      </c>
      <c r="L164" s="13">
        <v>2.5</v>
      </c>
      <c r="M164" s="13">
        <v>3</v>
      </c>
      <c r="N164" s="13">
        <v>3.5</v>
      </c>
      <c r="O164" s="13">
        <f t="shared" si="12"/>
        <v>2.8374999999999995</v>
      </c>
      <c r="P164" s="13">
        <f t="shared" si="13"/>
        <v>2.6666666666666665</v>
      </c>
      <c r="Q164" s="13" t="str">
        <f t="shared" si="14"/>
        <v>SANGAT MEMUASKAN</v>
      </c>
      <c r="R164" s="13" t="str">
        <f t="shared" si="15"/>
        <v>B</v>
      </c>
      <c r="S164" s="13">
        <f t="shared" si="16"/>
        <v>2.7349999999999999</v>
      </c>
      <c r="T164" s="13" t="str">
        <f t="shared" si="17"/>
        <v>LULUS TEPAT</v>
      </c>
      <c r="U164" s="4">
        <v>97</v>
      </c>
      <c r="V164" s="4"/>
      <c r="W164" s="4"/>
      <c r="X164" s="4"/>
      <c r="Y164" s="4"/>
    </row>
    <row r="165" spans="1:25" ht="30" x14ac:dyDescent="0.25">
      <c r="A165" s="13">
        <v>160</v>
      </c>
      <c r="B165" s="35">
        <v>22118041</v>
      </c>
      <c r="C165" s="35" t="s">
        <v>42</v>
      </c>
      <c r="D165" s="35" t="s">
        <v>89</v>
      </c>
      <c r="E165" s="13">
        <v>3.36</v>
      </c>
      <c r="F165" s="13">
        <v>3.4</v>
      </c>
      <c r="G165" s="13">
        <v>2.76</v>
      </c>
      <c r="H165" s="13">
        <v>3.35</v>
      </c>
      <c r="I165" s="13">
        <v>3.5</v>
      </c>
      <c r="J165" s="13">
        <v>3</v>
      </c>
      <c r="K165" s="13">
        <v>2</v>
      </c>
      <c r="L165" s="13">
        <v>2.5</v>
      </c>
      <c r="M165" s="13">
        <v>2.5</v>
      </c>
      <c r="N165" s="13">
        <v>3.5</v>
      </c>
      <c r="O165" s="13">
        <f t="shared" si="12"/>
        <v>3.2174999999999998</v>
      </c>
      <c r="P165" s="13">
        <f t="shared" si="13"/>
        <v>2.8333333333333335</v>
      </c>
      <c r="Q165" s="13" t="str">
        <f t="shared" si="14"/>
        <v>DENGAN PUJIAN</v>
      </c>
      <c r="R165" s="13" t="str">
        <f t="shared" si="15"/>
        <v>B</v>
      </c>
      <c r="S165" s="13">
        <f t="shared" si="16"/>
        <v>2.9869999999999997</v>
      </c>
      <c r="T165" s="13" t="str">
        <f t="shared" si="17"/>
        <v>LULUS TEPAT</v>
      </c>
      <c r="U165" s="4" t="s">
        <v>447</v>
      </c>
      <c r="V165" s="4"/>
      <c r="W165" s="4"/>
      <c r="X165" s="4"/>
      <c r="Y165" s="4"/>
    </row>
    <row r="166" spans="1:25" ht="30" x14ac:dyDescent="0.25">
      <c r="A166" s="13">
        <v>161</v>
      </c>
      <c r="B166" s="35">
        <v>22118043</v>
      </c>
      <c r="C166" s="35" t="s">
        <v>194</v>
      </c>
      <c r="D166" s="35" t="s">
        <v>61</v>
      </c>
      <c r="E166" s="13">
        <v>2.8</v>
      </c>
      <c r="F166" s="13">
        <v>2.77</v>
      </c>
      <c r="G166" s="13">
        <v>2.84</v>
      </c>
      <c r="H166" s="13">
        <v>2.15</v>
      </c>
      <c r="I166" s="13">
        <v>3.75</v>
      </c>
      <c r="J166" s="13">
        <v>3</v>
      </c>
      <c r="K166" s="13">
        <v>0</v>
      </c>
      <c r="L166" s="13">
        <v>0</v>
      </c>
      <c r="M166" s="13">
        <v>0</v>
      </c>
      <c r="N166" s="13">
        <v>0</v>
      </c>
      <c r="O166" s="13">
        <f t="shared" si="12"/>
        <v>2.64</v>
      </c>
      <c r="P166" s="13">
        <f t="shared" si="13"/>
        <v>1.125</v>
      </c>
      <c r="Q166" s="13" t="str">
        <f t="shared" si="14"/>
        <v>SANGAT MEMUASKAN</v>
      </c>
      <c r="R166" s="13" t="str">
        <f t="shared" si="15"/>
        <v>C</v>
      </c>
      <c r="S166" s="13">
        <f t="shared" si="16"/>
        <v>1.7310000000000003</v>
      </c>
      <c r="T166" s="13" t="str">
        <f t="shared" si="17"/>
        <v>TIDAK TEPAT</v>
      </c>
      <c r="U166" s="4"/>
      <c r="V166" s="4"/>
      <c r="W166" s="4"/>
      <c r="X166" s="4"/>
      <c r="Y166" s="4"/>
    </row>
    <row r="167" spans="1:25" ht="30" x14ac:dyDescent="0.25">
      <c r="A167" s="13">
        <v>162</v>
      </c>
      <c r="B167" s="35">
        <v>22118045</v>
      </c>
      <c r="C167" s="35" t="s">
        <v>195</v>
      </c>
      <c r="D167" s="35" t="s">
        <v>89</v>
      </c>
      <c r="E167" s="13">
        <v>2.8</v>
      </c>
      <c r="F167" s="13">
        <v>2.39</v>
      </c>
      <c r="G167" s="13"/>
      <c r="H167" s="13">
        <v>2.5099999999999998</v>
      </c>
      <c r="I167" s="13">
        <v>2</v>
      </c>
      <c r="J167" s="13">
        <v>3</v>
      </c>
      <c r="K167" s="13">
        <v>0</v>
      </c>
      <c r="L167" s="13">
        <v>2</v>
      </c>
      <c r="M167" s="13">
        <v>0</v>
      </c>
      <c r="N167" s="13">
        <v>0</v>
      </c>
      <c r="O167" s="13">
        <f t="shared" si="12"/>
        <v>2.5666666666666664</v>
      </c>
      <c r="P167" s="13">
        <f t="shared" si="13"/>
        <v>1.1666666666666667</v>
      </c>
      <c r="Q167" s="13" t="str">
        <f t="shared" si="14"/>
        <v>SANGAT MEMUASKAN</v>
      </c>
      <c r="R167" s="13" t="str">
        <f t="shared" si="15"/>
        <v>C</v>
      </c>
      <c r="S167" s="13">
        <f t="shared" si="16"/>
        <v>1.6333333333333333</v>
      </c>
      <c r="T167" s="13" t="str">
        <f t="shared" si="17"/>
        <v>TIDAK TEPAT</v>
      </c>
      <c r="U167" s="4" t="s">
        <v>456</v>
      </c>
      <c r="V167" s="4"/>
      <c r="W167" s="4"/>
      <c r="X167" s="4"/>
      <c r="Y167" s="4"/>
    </row>
    <row r="168" spans="1:25" ht="30" x14ac:dyDescent="0.25">
      <c r="A168" s="13">
        <v>163</v>
      </c>
      <c r="B168" s="35">
        <v>22118046</v>
      </c>
      <c r="C168" s="35" t="s">
        <v>196</v>
      </c>
      <c r="D168" s="35" t="s">
        <v>61</v>
      </c>
      <c r="E168" s="13">
        <v>2.93</v>
      </c>
      <c r="F168" s="13">
        <v>2.95</v>
      </c>
      <c r="G168" s="13">
        <v>2.98</v>
      </c>
      <c r="H168" s="13">
        <v>2.94</v>
      </c>
      <c r="I168" s="13">
        <v>3</v>
      </c>
      <c r="J168" s="13">
        <v>3</v>
      </c>
      <c r="K168" s="13">
        <v>2</v>
      </c>
      <c r="L168" s="13">
        <v>3</v>
      </c>
      <c r="M168" s="13">
        <v>3</v>
      </c>
      <c r="N168" s="13">
        <v>3</v>
      </c>
      <c r="O168" s="13">
        <f t="shared" si="12"/>
        <v>2.95</v>
      </c>
      <c r="P168" s="13">
        <f t="shared" si="13"/>
        <v>2.8333333333333335</v>
      </c>
      <c r="Q168" s="13" t="str">
        <f t="shared" si="14"/>
        <v>SANGAT MEMUASKAN</v>
      </c>
      <c r="R168" s="13" t="str">
        <f t="shared" si="15"/>
        <v>B</v>
      </c>
      <c r="S168" s="13">
        <f t="shared" si="16"/>
        <v>2.88</v>
      </c>
      <c r="T168" s="13" t="str">
        <f t="shared" si="17"/>
        <v>LULUS TEPAT</v>
      </c>
      <c r="U168" s="4"/>
      <c r="V168" s="4"/>
      <c r="W168" s="4"/>
      <c r="X168" s="4"/>
      <c r="Y168" s="4"/>
    </row>
    <row r="169" spans="1:25" ht="30" x14ac:dyDescent="0.25">
      <c r="A169" s="13">
        <v>164</v>
      </c>
      <c r="B169" s="35">
        <v>22118047</v>
      </c>
      <c r="C169" s="35" t="s">
        <v>197</v>
      </c>
      <c r="D169" s="35" t="s">
        <v>61</v>
      </c>
      <c r="E169" s="13">
        <v>3.07</v>
      </c>
      <c r="F169" s="13">
        <v>3.17</v>
      </c>
      <c r="G169" s="13">
        <v>3.1</v>
      </c>
      <c r="H169" s="13"/>
      <c r="I169" s="13">
        <v>3.75</v>
      </c>
      <c r="J169" s="13">
        <v>3.5</v>
      </c>
      <c r="K169" s="13">
        <v>2</v>
      </c>
      <c r="L169" s="13">
        <v>2.5</v>
      </c>
      <c r="M169" s="13">
        <v>2.5</v>
      </c>
      <c r="N169" s="13">
        <v>3</v>
      </c>
      <c r="O169" s="13">
        <f t="shared" si="12"/>
        <v>3.1133333333333333</v>
      </c>
      <c r="P169" s="13">
        <f t="shared" si="13"/>
        <v>2.875</v>
      </c>
      <c r="Q169" s="13" t="str">
        <f t="shared" si="14"/>
        <v>DENGAN PUJIAN</v>
      </c>
      <c r="R169" s="13" t="str">
        <f t="shared" si="15"/>
        <v>B</v>
      </c>
      <c r="S169" s="13">
        <f t="shared" si="16"/>
        <v>2.9544444444444444</v>
      </c>
      <c r="T169" s="13" t="str">
        <f t="shared" si="17"/>
        <v>LULUS TEPAT</v>
      </c>
      <c r="U169" s="4">
        <v>99</v>
      </c>
      <c r="V169" s="4"/>
      <c r="W169" s="4"/>
      <c r="X169" s="4"/>
      <c r="Y169" s="4"/>
    </row>
    <row r="170" spans="1:25" ht="30" x14ac:dyDescent="0.25">
      <c r="A170" s="13">
        <v>165</v>
      </c>
      <c r="B170" s="35">
        <v>22118048</v>
      </c>
      <c r="C170" s="35" t="s">
        <v>198</v>
      </c>
      <c r="D170" s="35" t="s">
        <v>61</v>
      </c>
      <c r="E170" s="13">
        <v>2.41</v>
      </c>
      <c r="F170" s="13">
        <v>1.39</v>
      </c>
      <c r="G170" s="13">
        <v>1.8</v>
      </c>
      <c r="H170" s="13">
        <v>2.93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f t="shared" si="12"/>
        <v>2.1324999999999998</v>
      </c>
      <c r="P170" s="13">
        <f t="shared" si="13"/>
        <v>0</v>
      </c>
      <c r="Q170" s="13" t="str">
        <f t="shared" si="14"/>
        <v>SANGAT MEMUASKAN</v>
      </c>
      <c r="R170" s="13" t="str">
        <f t="shared" si="15"/>
        <v>D</v>
      </c>
      <c r="S170" s="13">
        <f t="shared" si="16"/>
        <v>0.85299999999999998</v>
      </c>
      <c r="T170" s="13" t="str">
        <f t="shared" si="17"/>
        <v>TIDAK TEPAT</v>
      </c>
      <c r="U170" s="4"/>
      <c r="V170" s="4"/>
      <c r="W170" s="4"/>
      <c r="X170" s="4"/>
      <c r="Y170" s="4"/>
    </row>
    <row r="171" spans="1:25" ht="30" x14ac:dyDescent="0.25">
      <c r="A171" s="13">
        <v>166</v>
      </c>
      <c r="B171" s="35">
        <v>22118049</v>
      </c>
      <c r="C171" s="35" t="s">
        <v>199</v>
      </c>
      <c r="D171" s="35" t="s">
        <v>61</v>
      </c>
      <c r="E171" s="13">
        <v>2.16</v>
      </c>
      <c r="F171" s="13">
        <v>1.71</v>
      </c>
      <c r="G171" s="13">
        <v>1.36</v>
      </c>
      <c r="H171" s="13">
        <v>1.25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f t="shared" si="12"/>
        <v>1.62</v>
      </c>
      <c r="P171" s="13">
        <f t="shared" si="13"/>
        <v>0</v>
      </c>
      <c r="Q171" s="13" t="str">
        <f t="shared" si="14"/>
        <v>MEMUASKAN</v>
      </c>
      <c r="R171" s="13" t="str">
        <f t="shared" si="15"/>
        <v>D</v>
      </c>
      <c r="S171" s="13">
        <f t="shared" si="16"/>
        <v>0.64800000000000002</v>
      </c>
      <c r="T171" s="13" t="str">
        <f t="shared" si="17"/>
        <v>TIDAK TEPAT</v>
      </c>
      <c r="U171" s="4"/>
      <c r="V171" s="4"/>
      <c r="W171" s="4"/>
      <c r="X171" s="4"/>
      <c r="Y171" s="4"/>
    </row>
    <row r="172" spans="1:25" ht="30" x14ac:dyDescent="0.25">
      <c r="A172" s="13">
        <v>167</v>
      </c>
      <c r="B172" s="35">
        <v>22118050</v>
      </c>
      <c r="C172" s="35" t="s">
        <v>200</v>
      </c>
      <c r="D172" s="35" t="s">
        <v>61</v>
      </c>
      <c r="E172" s="13">
        <v>2.0499999999999998</v>
      </c>
      <c r="F172" s="13">
        <v>1.34</v>
      </c>
      <c r="G172" s="13">
        <v>1.52</v>
      </c>
      <c r="H172" s="13">
        <v>1.63</v>
      </c>
      <c r="I172" s="13">
        <v>0</v>
      </c>
      <c r="J172" s="13">
        <v>2</v>
      </c>
      <c r="K172" s="13">
        <v>2</v>
      </c>
      <c r="L172" s="13">
        <v>2.5</v>
      </c>
      <c r="M172" s="13">
        <v>0</v>
      </c>
      <c r="N172" s="13">
        <v>0</v>
      </c>
      <c r="O172" s="13">
        <f t="shared" si="12"/>
        <v>1.635</v>
      </c>
      <c r="P172" s="13">
        <f t="shared" si="13"/>
        <v>1.0833333333333333</v>
      </c>
      <c r="Q172" s="13" t="str">
        <f t="shared" si="14"/>
        <v>MEMUASKAN</v>
      </c>
      <c r="R172" s="13" t="str">
        <f t="shared" si="15"/>
        <v>C</v>
      </c>
      <c r="S172" s="13">
        <f t="shared" si="16"/>
        <v>1.3039999999999998</v>
      </c>
      <c r="T172" s="13" t="str">
        <f t="shared" si="17"/>
        <v>TIDAK TEPAT</v>
      </c>
      <c r="U172" s="4"/>
      <c r="V172" s="4"/>
      <c r="W172" s="4"/>
      <c r="X172" s="4"/>
      <c r="Y172" s="4"/>
    </row>
    <row r="173" spans="1:25" ht="30" x14ac:dyDescent="0.25">
      <c r="A173" s="13">
        <v>168</v>
      </c>
      <c r="B173" s="35">
        <v>22118051</v>
      </c>
      <c r="C173" s="35" t="s">
        <v>201</v>
      </c>
      <c r="D173" s="35" t="s">
        <v>61</v>
      </c>
      <c r="E173" s="13">
        <v>3.02</v>
      </c>
      <c r="F173" s="13">
        <v>2.88</v>
      </c>
      <c r="G173" s="13">
        <v>2.79</v>
      </c>
      <c r="H173" s="13">
        <v>2.78</v>
      </c>
      <c r="I173" s="13">
        <v>2.5</v>
      </c>
      <c r="J173" s="13">
        <v>2</v>
      </c>
      <c r="K173" s="13">
        <v>2</v>
      </c>
      <c r="L173" s="13">
        <v>2.5</v>
      </c>
      <c r="M173" s="13">
        <v>2.5</v>
      </c>
      <c r="N173" s="13">
        <v>0</v>
      </c>
      <c r="O173" s="13">
        <f t="shared" si="12"/>
        <v>2.8675000000000002</v>
      </c>
      <c r="P173" s="13">
        <f t="shared" si="13"/>
        <v>1.9166666666666667</v>
      </c>
      <c r="Q173" s="13" t="str">
        <f t="shared" si="14"/>
        <v>SANGAT MEMUASKAN</v>
      </c>
      <c r="R173" s="13" t="str">
        <f t="shared" si="15"/>
        <v>C</v>
      </c>
      <c r="S173" s="13">
        <f t="shared" si="16"/>
        <v>2.2969999999999997</v>
      </c>
      <c r="T173" s="13" t="str">
        <f t="shared" si="17"/>
        <v>LULUS TEPAT</v>
      </c>
      <c r="U173" s="4"/>
      <c r="V173" s="4"/>
      <c r="W173" s="4"/>
      <c r="X173" s="4"/>
      <c r="Y173" s="4"/>
    </row>
    <row r="174" spans="1:25" ht="30" x14ac:dyDescent="0.25">
      <c r="A174" s="13">
        <v>169</v>
      </c>
      <c r="B174" s="35">
        <v>22118052</v>
      </c>
      <c r="C174" s="35" t="s">
        <v>202</v>
      </c>
      <c r="D174" s="35" t="s">
        <v>89</v>
      </c>
      <c r="E174" s="13">
        <v>2.48</v>
      </c>
      <c r="F174" s="13">
        <v>2.4900000000000002</v>
      </c>
      <c r="G174" s="13">
        <v>2.2599999999999998</v>
      </c>
      <c r="H174" s="13">
        <v>2.1800000000000002</v>
      </c>
      <c r="I174" s="13">
        <v>2</v>
      </c>
      <c r="J174" s="13">
        <v>2</v>
      </c>
      <c r="K174" s="13">
        <v>2</v>
      </c>
      <c r="L174" s="13">
        <v>0</v>
      </c>
      <c r="M174" s="13">
        <v>0</v>
      </c>
      <c r="N174" s="13">
        <v>0</v>
      </c>
      <c r="O174" s="13">
        <f t="shared" si="12"/>
        <v>2.3525</v>
      </c>
      <c r="P174" s="13">
        <f t="shared" si="13"/>
        <v>1</v>
      </c>
      <c r="Q174" s="13" t="str">
        <f t="shared" si="14"/>
        <v>SANGAT MEMUASKAN</v>
      </c>
      <c r="R174" s="13" t="str">
        <f t="shared" si="15"/>
        <v>C</v>
      </c>
      <c r="S174" s="13">
        <f t="shared" si="16"/>
        <v>1.5409999999999999</v>
      </c>
      <c r="T174" s="13" t="str">
        <f t="shared" si="17"/>
        <v>TIDAK TEPAT</v>
      </c>
      <c r="U174" s="4"/>
      <c r="V174" s="4"/>
      <c r="W174" s="4"/>
      <c r="X174" s="4"/>
      <c r="Y174" s="4"/>
    </row>
    <row r="175" spans="1:25" ht="45" x14ac:dyDescent="0.25">
      <c r="A175" s="13">
        <v>170</v>
      </c>
      <c r="B175" s="35">
        <v>22118053</v>
      </c>
      <c r="C175" s="35" t="s">
        <v>203</v>
      </c>
      <c r="D175" s="35" t="s">
        <v>61</v>
      </c>
      <c r="E175" s="13">
        <v>2.77</v>
      </c>
      <c r="F175" s="13">
        <v>2.52</v>
      </c>
      <c r="G175" s="13">
        <v>2.58</v>
      </c>
      <c r="H175" s="13">
        <v>2.44</v>
      </c>
      <c r="I175" s="13">
        <v>3.75</v>
      </c>
      <c r="J175" s="13">
        <v>3</v>
      </c>
      <c r="K175" s="13">
        <v>2.5</v>
      </c>
      <c r="L175" s="13">
        <v>3</v>
      </c>
      <c r="M175" s="13">
        <v>3</v>
      </c>
      <c r="N175" s="13">
        <v>2</v>
      </c>
      <c r="O175" s="13">
        <f t="shared" si="12"/>
        <v>2.5775000000000001</v>
      </c>
      <c r="P175" s="13">
        <f t="shared" si="13"/>
        <v>2.875</v>
      </c>
      <c r="Q175" s="13" t="str">
        <f t="shared" si="14"/>
        <v>SANGAT MEMUASKAN</v>
      </c>
      <c r="R175" s="13" t="str">
        <f t="shared" si="15"/>
        <v>B</v>
      </c>
      <c r="S175" s="13">
        <f t="shared" si="16"/>
        <v>2.7560000000000002</v>
      </c>
      <c r="T175" s="13" t="str">
        <f t="shared" si="17"/>
        <v>LULUS TEPAT</v>
      </c>
      <c r="U175" s="4">
        <v>116</v>
      </c>
      <c r="V175" s="4"/>
      <c r="W175" s="4"/>
      <c r="X175" s="4"/>
      <c r="Y175" s="4"/>
    </row>
    <row r="176" spans="1:25" ht="30" x14ac:dyDescent="0.25">
      <c r="A176" s="13">
        <v>171</v>
      </c>
      <c r="B176" s="35">
        <v>22118055</v>
      </c>
      <c r="C176" s="35" t="s">
        <v>204</v>
      </c>
      <c r="D176" s="35" t="s">
        <v>89</v>
      </c>
      <c r="E176" s="13">
        <v>3.36</v>
      </c>
      <c r="F176" s="13">
        <v>3.43</v>
      </c>
      <c r="G176" s="13">
        <v>3.5</v>
      </c>
      <c r="H176" s="13">
        <v>3.47</v>
      </c>
      <c r="I176" s="13">
        <v>3</v>
      </c>
      <c r="J176" s="13">
        <v>3.5</v>
      </c>
      <c r="K176" s="13">
        <v>3</v>
      </c>
      <c r="L176" s="13">
        <v>3.5</v>
      </c>
      <c r="M176" s="13">
        <v>3.75</v>
      </c>
      <c r="N176" s="13">
        <v>3.5</v>
      </c>
      <c r="O176" s="13">
        <f t="shared" si="12"/>
        <v>3.44</v>
      </c>
      <c r="P176" s="13">
        <f t="shared" si="13"/>
        <v>3.375</v>
      </c>
      <c r="Q176" s="13" t="str">
        <f t="shared" si="14"/>
        <v>DENGAN PUJIAN</v>
      </c>
      <c r="R176" s="13" t="str">
        <f t="shared" si="15"/>
        <v>A</v>
      </c>
      <c r="S176" s="13">
        <f t="shared" si="16"/>
        <v>3.4009999999999998</v>
      </c>
      <c r="T176" s="13" t="str">
        <f t="shared" si="17"/>
        <v>LULUS TEPAT</v>
      </c>
      <c r="U176" s="4"/>
      <c r="V176" s="4"/>
      <c r="W176" s="4"/>
      <c r="X176" s="4"/>
      <c r="Y176" s="4"/>
    </row>
    <row r="177" spans="1:25" ht="30" x14ac:dyDescent="0.25">
      <c r="A177" s="13">
        <v>172</v>
      </c>
      <c r="B177" s="35">
        <v>22118056</v>
      </c>
      <c r="C177" s="35" t="s">
        <v>205</v>
      </c>
      <c r="D177" s="35" t="s">
        <v>61</v>
      </c>
      <c r="E177" s="13">
        <v>3.3</v>
      </c>
      <c r="F177" s="13">
        <v>3.33</v>
      </c>
      <c r="G177" s="13">
        <v>3.29</v>
      </c>
      <c r="H177" s="13">
        <v>3.3</v>
      </c>
      <c r="I177" s="13">
        <v>3.75</v>
      </c>
      <c r="J177" s="13">
        <v>3</v>
      </c>
      <c r="K177" s="13">
        <v>2.5</v>
      </c>
      <c r="L177" s="13">
        <v>3.75</v>
      </c>
      <c r="M177" s="13">
        <v>3.75</v>
      </c>
      <c r="N177" s="13">
        <v>3.5</v>
      </c>
      <c r="O177" s="13">
        <f t="shared" si="12"/>
        <v>3.3049999999999997</v>
      </c>
      <c r="P177" s="13">
        <f t="shared" si="13"/>
        <v>3.375</v>
      </c>
      <c r="Q177" s="13" t="str">
        <f t="shared" si="14"/>
        <v>DENGAN PUJIAN</v>
      </c>
      <c r="R177" s="13" t="str">
        <f t="shared" si="15"/>
        <v>A</v>
      </c>
      <c r="S177" s="13">
        <f t="shared" si="16"/>
        <v>3.347</v>
      </c>
      <c r="T177" s="13" t="str">
        <f t="shared" si="17"/>
        <v>LULUS TEPAT</v>
      </c>
      <c r="U177" s="4"/>
      <c r="V177" s="4"/>
      <c r="W177" s="4"/>
      <c r="X177" s="4"/>
      <c r="Y177" s="4"/>
    </row>
    <row r="178" spans="1:25" ht="30" x14ac:dyDescent="0.25">
      <c r="A178" s="13">
        <v>173</v>
      </c>
      <c r="B178" s="35">
        <v>22118057</v>
      </c>
      <c r="C178" s="35" t="s">
        <v>206</v>
      </c>
      <c r="D178" s="35" t="s">
        <v>61</v>
      </c>
      <c r="E178" s="13">
        <v>2.73</v>
      </c>
      <c r="F178" s="13">
        <v>2.44</v>
      </c>
      <c r="G178" s="13">
        <v>2.41</v>
      </c>
      <c r="H178" s="13">
        <v>2.4</v>
      </c>
      <c r="I178" s="13">
        <v>3</v>
      </c>
      <c r="J178" s="13">
        <v>2</v>
      </c>
      <c r="K178" s="13">
        <v>2</v>
      </c>
      <c r="L178" s="13">
        <v>3</v>
      </c>
      <c r="M178" s="13">
        <v>3.5</v>
      </c>
      <c r="N178" s="13">
        <v>2.5</v>
      </c>
      <c r="O178" s="13">
        <f t="shared" si="12"/>
        <v>2.4950000000000001</v>
      </c>
      <c r="P178" s="13">
        <f t="shared" si="13"/>
        <v>2.6666666666666665</v>
      </c>
      <c r="Q178" s="13" t="str">
        <f t="shared" si="14"/>
        <v>SANGAT MEMUASKAN</v>
      </c>
      <c r="R178" s="13" t="str">
        <f t="shared" si="15"/>
        <v>B</v>
      </c>
      <c r="S178" s="13">
        <f t="shared" si="16"/>
        <v>2.5979999999999999</v>
      </c>
      <c r="T178" s="13" t="str">
        <f t="shared" si="17"/>
        <v>LULUS TEPAT</v>
      </c>
      <c r="U178" s="4"/>
      <c r="V178" s="4"/>
      <c r="W178" s="4"/>
      <c r="X178" s="4"/>
      <c r="Y178" s="4"/>
    </row>
    <row r="179" spans="1:25" x14ac:dyDescent="0.25">
      <c r="A179" s="13">
        <v>174</v>
      </c>
      <c r="B179" s="35">
        <v>22118058</v>
      </c>
      <c r="C179" s="35" t="s">
        <v>57</v>
      </c>
      <c r="D179" s="35" t="s">
        <v>61</v>
      </c>
      <c r="E179" s="13">
        <v>3.45</v>
      </c>
      <c r="F179" s="13">
        <v>3.35</v>
      </c>
      <c r="G179" s="13">
        <v>3.23</v>
      </c>
      <c r="H179" s="13">
        <v>3.1</v>
      </c>
      <c r="I179" s="13">
        <v>3.75</v>
      </c>
      <c r="J179" s="13">
        <v>4</v>
      </c>
      <c r="K179" s="13">
        <v>3</v>
      </c>
      <c r="L179" s="13">
        <v>3.5</v>
      </c>
      <c r="M179" s="13">
        <v>0</v>
      </c>
      <c r="N179" s="13">
        <v>0</v>
      </c>
      <c r="O179" s="13">
        <f t="shared" si="12"/>
        <v>3.2825000000000002</v>
      </c>
      <c r="P179" s="13">
        <f t="shared" si="13"/>
        <v>2.375</v>
      </c>
      <c r="Q179" s="13" t="str">
        <f t="shared" si="14"/>
        <v>DENGAN PUJIAN</v>
      </c>
      <c r="R179" s="13" t="str">
        <f t="shared" si="15"/>
        <v>B</v>
      </c>
      <c r="S179" s="13">
        <f t="shared" si="16"/>
        <v>2.7380000000000004</v>
      </c>
      <c r="T179" s="13" t="str">
        <f t="shared" si="17"/>
        <v>LULUS TEPAT</v>
      </c>
      <c r="U179" s="4"/>
      <c r="V179" s="4"/>
      <c r="W179" s="4"/>
      <c r="X179" s="4"/>
      <c r="Y179" s="4"/>
    </row>
    <row r="180" spans="1:25" ht="30" x14ac:dyDescent="0.25">
      <c r="A180" s="13">
        <v>175</v>
      </c>
      <c r="B180" s="35">
        <v>22118059</v>
      </c>
      <c r="C180" s="35" t="s">
        <v>207</v>
      </c>
      <c r="D180" s="35" t="s">
        <v>61</v>
      </c>
      <c r="E180" s="13">
        <v>2.77</v>
      </c>
      <c r="F180" s="13">
        <v>2.77</v>
      </c>
      <c r="G180" s="13">
        <v>2.81</v>
      </c>
      <c r="H180" s="13">
        <v>2.85</v>
      </c>
      <c r="I180" s="13">
        <v>3</v>
      </c>
      <c r="J180" s="13">
        <v>3</v>
      </c>
      <c r="K180" s="13">
        <v>2.5</v>
      </c>
      <c r="L180" s="13">
        <v>2.5</v>
      </c>
      <c r="M180" s="13">
        <v>3.75</v>
      </c>
      <c r="N180" s="13">
        <v>2</v>
      </c>
      <c r="O180" s="13">
        <f t="shared" si="12"/>
        <v>2.8</v>
      </c>
      <c r="P180" s="13">
        <f t="shared" si="13"/>
        <v>2.7916666666666665</v>
      </c>
      <c r="Q180" s="13" t="str">
        <f t="shared" si="14"/>
        <v>SANGAT MEMUASKAN</v>
      </c>
      <c r="R180" s="13" t="str">
        <f t="shared" si="15"/>
        <v>B</v>
      </c>
      <c r="S180" s="13">
        <f t="shared" si="16"/>
        <v>2.7949999999999999</v>
      </c>
      <c r="T180" s="13" t="str">
        <f t="shared" si="17"/>
        <v>LULUS TEPAT</v>
      </c>
      <c r="U180" s="4"/>
      <c r="V180" s="4"/>
      <c r="W180" s="4"/>
      <c r="X180" s="4"/>
      <c r="Y180" s="4"/>
    </row>
    <row r="181" spans="1:25" ht="30" x14ac:dyDescent="0.25">
      <c r="A181" s="13">
        <v>176</v>
      </c>
      <c r="B181" s="35">
        <v>22118060</v>
      </c>
      <c r="C181" s="35" t="s">
        <v>208</v>
      </c>
      <c r="D181" s="35" t="s">
        <v>61</v>
      </c>
      <c r="E181" s="13">
        <v>1.55</v>
      </c>
      <c r="F181" s="13">
        <v>1.69</v>
      </c>
      <c r="G181" s="13">
        <v>1.76</v>
      </c>
      <c r="H181" s="13">
        <v>1.63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f t="shared" si="12"/>
        <v>1.6575</v>
      </c>
      <c r="P181" s="13">
        <f t="shared" si="13"/>
        <v>0</v>
      </c>
      <c r="Q181" s="13" t="str">
        <f t="shared" si="14"/>
        <v>MEMUASKAN</v>
      </c>
      <c r="R181" s="13" t="str">
        <f t="shared" si="15"/>
        <v>D</v>
      </c>
      <c r="S181" s="13">
        <f t="shared" si="16"/>
        <v>0.66300000000000003</v>
      </c>
      <c r="T181" s="13" t="str">
        <f t="shared" si="17"/>
        <v>TIDAK TEPAT</v>
      </c>
      <c r="U181" s="4"/>
      <c r="V181" s="4"/>
      <c r="W181" s="4"/>
      <c r="X181" s="4"/>
      <c r="Y181" s="4"/>
    </row>
    <row r="182" spans="1:25" x14ac:dyDescent="0.25">
      <c r="A182" s="13">
        <v>177</v>
      </c>
      <c r="B182" s="35">
        <v>22118061</v>
      </c>
      <c r="C182" s="35" t="s">
        <v>209</v>
      </c>
      <c r="D182" s="35" t="s">
        <v>61</v>
      </c>
      <c r="E182" s="13">
        <v>1.73</v>
      </c>
      <c r="F182" s="13">
        <v>1.91</v>
      </c>
      <c r="G182" s="13">
        <v>1.85</v>
      </c>
      <c r="H182" s="13">
        <v>1.83</v>
      </c>
      <c r="I182" s="13">
        <v>2</v>
      </c>
      <c r="J182" s="13">
        <v>3</v>
      </c>
      <c r="K182" s="13">
        <v>2</v>
      </c>
      <c r="L182" s="13">
        <v>2.5</v>
      </c>
      <c r="M182" s="13">
        <v>2.5</v>
      </c>
      <c r="N182" s="13">
        <v>2</v>
      </c>
      <c r="O182" s="13">
        <f t="shared" si="12"/>
        <v>1.83</v>
      </c>
      <c r="P182" s="13">
        <f t="shared" si="13"/>
        <v>2.3333333333333335</v>
      </c>
      <c r="Q182" s="13" t="str">
        <f t="shared" si="14"/>
        <v>MEMUASKAN</v>
      </c>
      <c r="R182" s="13" t="str">
        <f t="shared" si="15"/>
        <v>B</v>
      </c>
      <c r="S182" s="13">
        <f t="shared" si="16"/>
        <v>2.1320000000000001</v>
      </c>
      <c r="T182" s="13" t="str">
        <f t="shared" si="17"/>
        <v>LULUS TEPAT</v>
      </c>
      <c r="U182" s="4"/>
      <c r="V182" s="4"/>
      <c r="W182" s="4"/>
      <c r="X182" s="4"/>
      <c r="Y182" s="4"/>
    </row>
    <row r="183" spans="1:25" x14ac:dyDescent="0.25">
      <c r="A183" s="13">
        <v>178</v>
      </c>
      <c r="B183" s="35">
        <v>22118065</v>
      </c>
      <c r="C183" s="35" t="s">
        <v>210</v>
      </c>
      <c r="D183" s="35" t="s">
        <v>89</v>
      </c>
      <c r="E183" s="13">
        <v>2.66</v>
      </c>
      <c r="F183" s="13">
        <v>2.37</v>
      </c>
      <c r="G183" s="13">
        <v>2.0499999999999998</v>
      </c>
      <c r="H183" s="13">
        <v>2.1</v>
      </c>
      <c r="I183" s="13">
        <v>2</v>
      </c>
      <c r="J183" s="13">
        <v>1</v>
      </c>
      <c r="K183" s="13">
        <v>2</v>
      </c>
      <c r="L183" s="13">
        <v>2</v>
      </c>
      <c r="M183" s="13">
        <v>2.5</v>
      </c>
      <c r="N183" s="13">
        <v>0</v>
      </c>
      <c r="O183" s="13">
        <f t="shared" si="12"/>
        <v>2.2949999999999999</v>
      </c>
      <c r="P183" s="13">
        <f t="shared" si="13"/>
        <v>1.5833333333333333</v>
      </c>
      <c r="Q183" s="13" t="str">
        <f t="shared" si="14"/>
        <v>SANGAT MEMUASKAN</v>
      </c>
      <c r="R183" s="13" t="str">
        <f t="shared" si="15"/>
        <v>C</v>
      </c>
      <c r="S183" s="13">
        <f t="shared" si="16"/>
        <v>1.8679999999999999</v>
      </c>
      <c r="T183" s="13" t="str">
        <f t="shared" si="17"/>
        <v>TIDAK TEPAT</v>
      </c>
      <c r="U183" s="4"/>
      <c r="V183" s="4"/>
      <c r="W183" s="4"/>
      <c r="X183" s="4"/>
      <c r="Y183" s="4"/>
    </row>
    <row r="184" spans="1:25" x14ac:dyDescent="0.25">
      <c r="A184" s="13">
        <v>179</v>
      </c>
      <c r="B184" s="35">
        <v>22118066</v>
      </c>
      <c r="C184" s="35" t="s">
        <v>211</v>
      </c>
      <c r="D184" s="35" t="s">
        <v>61</v>
      </c>
      <c r="E184" s="13">
        <v>1.82</v>
      </c>
      <c r="F184" s="13">
        <v>1.56</v>
      </c>
      <c r="G184" s="13">
        <v>1.17</v>
      </c>
      <c r="H184" s="13">
        <v>0.93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f t="shared" si="12"/>
        <v>1.3699999999999999</v>
      </c>
      <c r="P184" s="13">
        <f t="shared" si="13"/>
        <v>0</v>
      </c>
      <c r="Q184" s="13" t="str">
        <f t="shared" si="14"/>
        <v>MEMUASKAN</v>
      </c>
      <c r="R184" s="13" t="str">
        <f t="shared" si="15"/>
        <v>D</v>
      </c>
      <c r="S184" s="13">
        <f t="shared" si="16"/>
        <v>0.54799999999999993</v>
      </c>
      <c r="T184" s="13" t="str">
        <f t="shared" si="17"/>
        <v>TIDAK TEPAT</v>
      </c>
      <c r="U184" s="4"/>
      <c r="V184" s="4"/>
      <c r="W184" s="4"/>
      <c r="X184" s="4"/>
      <c r="Y184" s="4"/>
    </row>
    <row r="185" spans="1:25" ht="30" x14ac:dyDescent="0.25">
      <c r="A185" s="13">
        <v>180</v>
      </c>
      <c r="B185" s="35">
        <v>22118067</v>
      </c>
      <c r="C185" s="35" t="s">
        <v>212</v>
      </c>
      <c r="D185" s="35" t="s">
        <v>61</v>
      </c>
      <c r="E185" s="13">
        <v>2.73</v>
      </c>
      <c r="F185" s="13">
        <v>2.63</v>
      </c>
      <c r="G185" s="13">
        <v>2.67</v>
      </c>
      <c r="H185" s="13">
        <v>2.63</v>
      </c>
      <c r="I185" s="13">
        <v>2.5</v>
      </c>
      <c r="J185" s="13">
        <v>2.5</v>
      </c>
      <c r="K185" s="13">
        <v>2</v>
      </c>
      <c r="L185" s="13">
        <v>0</v>
      </c>
      <c r="M185" s="13">
        <v>3.75</v>
      </c>
      <c r="N185" s="13">
        <v>0</v>
      </c>
      <c r="O185" s="13">
        <f t="shared" si="12"/>
        <v>2.665</v>
      </c>
      <c r="P185" s="13">
        <f t="shared" si="13"/>
        <v>1.7916666666666667</v>
      </c>
      <c r="Q185" s="13" t="str">
        <f t="shared" si="14"/>
        <v>SANGAT MEMUASKAN</v>
      </c>
      <c r="R185" s="13" t="str">
        <f t="shared" si="15"/>
        <v>C</v>
      </c>
      <c r="S185" s="13">
        <f t="shared" si="16"/>
        <v>2.141</v>
      </c>
      <c r="T185" s="13" t="str">
        <f t="shared" si="17"/>
        <v>LULUS TEPAT</v>
      </c>
      <c r="U185" s="4"/>
      <c r="V185" s="4"/>
      <c r="W185" s="4"/>
      <c r="X185" s="4"/>
      <c r="Y185" s="4"/>
    </row>
    <row r="186" spans="1:25" x14ac:dyDescent="0.25">
      <c r="A186" s="13">
        <v>181</v>
      </c>
      <c r="B186" s="35">
        <v>22118069</v>
      </c>
      <c r="C186" s="35" t="s">
        <v>213</v>
      </c>
      <c r="D186" s="35" t="s">
        <v>61</v>
      </c>
      <c r="E186" s="13">
        <v>3.09</v>
      </c>
      <c r="F186" s="13">
        <v>2.98</v>
      </c>
      <c r="G186" s="13">
        <v>2.98</v>
      </c>
      <c r="H186" s="13">
        <v>2.9</v>
      </c>
      <c r="I186" s="13">
        <v>3.5</v>
      </c>
      <c r="J186" s="13">
        <v>3.5</v>
      </c>
      <c r="K186" s="13">
        <v>2</v>
      </c>
      <c r="L186" s="13">
        <v>3.5</v>
      </c>
      <c r="M186" s="13">
        <v>4</v>
      </c>
      <c r="N186" s="13">
        <v>3</v>
      </c>
      <c r="O186" s="13">
        <f t="shared" si="12"/>
        <v>2.9875000000000003</v>
      </c>
      <c r="P186" s="13">
        <f t="shared" si="13"/>
        <v>3.25</v>
      </c>
      <c r="Q186" s="13" t="str">
        <f t="shared" si="14"/>
        <v>SANGAT MEMUASKAN</v>
      </c>
      <c r="R186" s="13" t="str">
        <f t="shared" si="15"/>
        <v>A</v>
      </c>
      <c r="S186" s="13">
        <f t="shared" si="16"/>
        <v>3.1450000000000005</v>
      </c>
      <c r="T186" s="13" t="str">
        <f t="shared" si="17"/>
        <v>LULUS TEPAT</v>
      </c>
      <c r="U186" s="4"/>
      <c r="V186" s="4"/>
      <c r="W186" s="4"/>
      <c r="X186" s="4"/>
      <c r="Y186" s="4"/>
    </row>
    <row r="187" spans="1:25" ht="30" x14ac:dyDescent="0.25">
      <c r="A187" s="13">
        <v>182</v>
      </c>
      <c r="B187" s="35">
        <v>22118070</v>
      </c>
      <c r="C187" s="35" t="s">
        <v>214</v>
      </c>
      <c r="D187" s="35" t="s">
        <v>61</v>
      </c>
      <c r="E187" s="13">
        <v>3.3</v>
      </c>
      <c r="F187" s="13">
        <v>3.11</v>
      </c>
      <c r="G187" s="13">
        <v>3.08</v>
      </c>
      <c r="H187" s="13">
        <v>3.06</v>
      </c>
      <c r="I187" s="13">
        <v>3</v>
      </c>
      <c r="J187" s="13">
        <v>2</v>
      </c>
      <c r="K187" s="13">
        <v>2.5</v>
      </c>
      <c r="L187" s="13">
        <v>3</v>
      </c>
      <c r="M187" s="13">
        <v>3.5</v>
      </c>
      <c r="N187" s="13">
        <v>3</v>
      </c>
      <c r="O187" s="13">
        <f t="shared" si="12"/>
        <v>3.1375000000000002</v>
      </c>
      <c r="P187" s="13">
        <f t="shared" si="13"/>
        <v>2.8333333333333335</v>
      </c>
      <c r="Q187" s="13" t="str">
        <f t="shared" si="14"/>
        <v>DENGAN PUJIAN</v>
      </c>
      <c r="R187" s="13" t="str">
        <f t="shared" si="15"/>
        <v>B</v>
      </c>
      <c r="S187" s="13">
        <f t="shared" si="16"/>
        <v>2.9550000000000001</v>
      </c>
      <c r="T187" s="13" t="str">
        <f t="shared" si="17"/>
        <v>LULUS TEPAT</v>
      </c>
      <c r="U187" s="4"/>
      <c r="V187" s="4"/>
      <c r="W187" s="4"/>
      <c r="X187" s="4"/>
      <c r="Y187" s="4"/>
    </row>
    <row r="188" spans="1:25" ht="30" x14ac:dyDescent="0.25">
      <c r="A188" s="13">
        <v>183</v>
      </c>
      <c r="B188" s="35">
        <v>22118075</v>
      </c>
      <c r="C188" s="35" t="s">
        <v>215</v>
      </c>
      <c r="D188" s="35" t="s">
        <v>61</v>
      </c>
      <c r="E188" s="13">
        <v>2.95</v>
      </c>
      <c r="F188" s="13">
        <v>2.78</v>
      </c>
      <c r="G188" s="13">
        <v>2.84</v>
      </c>
      <c r="H188" s="13">
        <v>2.39</v>
      </c>
      <c r="I188" s="13">
        <v>2.5</v>
      </c>
      <c r="J188" s="13">
        <v>3</v>
      </c>
      <c r="K188" s="13">
        <v>2</v>
      </c>
      <c r="L188" s="13">
        <v>0</v>
      </c>
      <c r="M188" s="13">
        <v>0</v>
      </c>
      <c r="N188" s="13">
        <v>0</v>
      </c>
      <c r="O188" s="13">
        <f t="shared" si="12"/>
        <v>2.74</v>
      </c>
      <c r="P188" s="13">
        <f t="shared" si="13"/>
        <v>1.25</v>
      </c>
      <c r="Q188" s="13" t="str">
        <f t="shared" si="14"/>
        <v>SANGAT MEMUASKAN</v>
      </c>
      <c r="R188" s="13" t="str">
        <f t="shared" si="15"/>
        <v>C</v>
      </c>
      <c r="S188" s="13">
        <f t="shared" si="16"/>
        <v>1.8460000000000001</v>
      </c>
      <c r="T188" s="13" t="str">
        <f t="shared" si="17"/>
        <v>TIDAK TEPAT</v>
      </c>
      <c r="U188" s="4"/>
      <c r="V188" s="4"/>
      <c r="W188" s="4"/>
      <c r="X188" s="4"/>
      <c r="Y188" s="4"/>
    </row>
    <row r="189" spans="1:25" ht="30" x14ac:dyDescent="0.25">
      <c r="A189" s="13">
        <v>184</v>
      </c>
      <c r="B189" s="35">
        <v>22118076</v>
      </c>
      <c r="C189" s="35" t="s">
        <v>216</v>
      </c>
      <c r="D189" s="35" t="s">
        <v>89</v>
      </c>
      <c r="E189" s="13">
        <v>3</v>
      </c>
      <c r="F189" s="13">
        <v>2.92</v>
      </c>
      <c r="G189" s="13">
        <v>3.01</v>
      </c>
      <c r="H189" s="13">
        <v>3.02</v>
      </c>
      <c r="I189" s="13">
        <v>2.5</v>
      </c>
      <c r="J189" s="13">
        <v>3</v>
      </c>
      <c r="K189" s="13">
        <v>3</v>
      </c>
      <c r="L189" s="13">
        <v>2.5</v>
      </c>
      <c r="M189" s="13">
        <v>3.75</v>
      </c>
      <c r="N189" s="13">
        <v>2</v>
      </c>
      <c r="O189" s="13">
        <f t="shared" si="12"/>
        <v>2.9874999999999998</v>
      </c>
      <c r="P189" s="13">
        <f t="shared" si="13"/>
        <v>2.7916666666666665</v>
      </c>
      <c r="Q189" s="13" t="str">
        <f t="shared" si="14"/>
        <v>SANGAT MEMUASKAN</v>
      </c>
      <c r="R189" s="13" t="str">
        <f t="shared" si="15"/>
        <v>B</v>
      </c>
      <c r="S189" s="13">
        <f t="shared" si="16"/>
        <v>2.87</v>
      </c>
      <c r="T189" s="13" t="str">
        <f t="shared" si="17"/>
        <v>LULUS TEPAT</v>
      </c>
      <c r="U189" s="4"/>
      <c r="V189" s="4"/>
      <c r="W189" s="4"/>
      <c r="X189" s="4"/>
      <c r="Y189" s="4"/>
    </row>
    <row r="190" spans="1:25" x14ac:dyDescent="0.25">
      <c r="A190" s="13">
        <v>185</v>
      </c>
      <c r="B190" s="35">
        <v>22118077</v>
      </c>
      <c r="C190" s="35" t="s">
        <v>217</v>
      </c>
      <c r="D190" s="35" t="s">
        <v>61</v>
      </c>
      <c r="E190" s="13">
        <v>2.68</v>
      </c>
      <c r="F190" s="13">
        <v>2.5299999999999998</v>
      </c>
      <c r="G190" s="13">
        <v>2.2200000000000002</v>
      </c>
      <c r="H190" s="13">
        <v>2.15</v>
      </c>
      <c r="I190" s="13">
        <v>2.5</v>
      </c>
      <c r="J190" s="13">
        <v>2</v>
      </c>
      <c r="K190" s="13">
        <v>3</v>
      </c>
      <c r="L190" s="13">
        <v>2</v>
      </c>
      <c r="M190" s="13">
        <v>2</v>
      </c>
      <c r="N190" s="13">
        <v>3</v>
      </c>
      <c r="O190" s="13">
        <f t="shared" si="12"/>
        <v>2.395</v>
      </c>
      <c r="P190" s="13">
        <f t="shared" si="13"/>
        <v>2.4166666666666665</v>
      </c>
      <c r="Q190" s="13" t="str">
        <f t="shared" si="14"/>
        <v>SANGAT MEMUASKAN</v>
      </c>
      <c r="R190" s="13" t="str">
        <f t="shared" si="15"/>
        <v>B</v>
      </c>
      <c r="S190" s="13">
        <f t="shared" si="16"/>
        <v>2.4079999999999999</v>
      </c>
      <c r="T190" s="13" t="str">
        <f t="shared" si="17"/>
        <v>LULUS TEPAT</v>
      </c>
      <c r="U190" s="4">
        <v>100</v>
      </c>
      <c r="V190" s="4"/>
      <c r="W190" s="4"/>
      <c r="X190" s="4"/>
      <c r="Y190" s="4"/>
    </row>
    <row r="191" spans="1:25" ht="30" x14ac:dyDescent="0.25">
      <c r="A191" s="13">
        <v>186</v>
      </c>
      <c r="B191" s="35">
        <v>22118078</v>
      </c>
      <c r="C191" s="35" t="s">
        <v>218</v>
      </c>
      <c r="D191" s="35" t="s">
        <v>89</v>
      </c>
      <c r="E191" s="13">
        <v>3.3</v>
      </c>
      <c r="F191" s="13">
        <v>3.25</v>
      </c>
      <c r="G191" s="13">
        <v>3.35</v>
      </c>
      <c r="H191" s="13">
        <v>3.39</v>
      </c>
      <c r="I191" s="13">
        <v>3</v>
      </c>
      <c r="J191" s="13">
        <v>3.75</v>
      </c>
      <c r="K191" s="13">
        <v>3.75</v>
      </c>
      <c r="L191" s="13">
        <v>2.5</v>
      </c>
      <c r="M191" s="13">
        <v>3.75</v>
      </c>
      <c r="N191" s="13">
        <v>3.5</v>
      </c>
      <c r="O191" s="13">
        <f t="shared" si="12"/>
        <v>3.3225000000000002</v>
      </c>
      <c r="P191" s="13">
        <f t="shared" si="13"/>
        <v>3.375</v>
      </c>
      <c r="Q191" s="13" t="str">
        <f t="shared" si="14"/>
        <v>DENGAN PUJIAN</v>
      </c>
      <c r="R191" s="13" t="str">
        <f t="shared" si="15"/>
        <v>A</v>
      </c>
      <c r="S191" s="13">
        <f t="shared" si="16"/>
        <v>3.3540000000000001</v>
      </c>
      <c r="T191" s="13" t="str">
        <f t="shared" si="17"/>
        <v>LULUS TEPAT</v>
      </c>
      <c r="U191" s="4"/>
      <c r="V191" s="4"/>
      <c r="W191" s="4"/>
      <c r="X191" s="4"/>
      <c r="Y191" s="4"/>
    </row>
    <row r="192" spans="1:25" ht="30" x14ac:dyDescent="0.25">
      <c r="A192" s="13">
        <v>187</v>
      </c>
      <c r="B192" s="35">
        <v>22118079</v>
      </c>
      <c r="C192" s="35" t="s">
        <v>219</v>
      </c>
      <c r="D192" s="35" t="s">
        <v>61</v>
      </c>
      <c r="E192" s="13">
        <v>2.52</v>
      </c>
      <c r="F192" s="13">
        <v>2.23</v>
      </c>
      <c r="G192" s="13">
        <v>2.38</v>
      </c>
      <c r="H192" s="13">
        <v>2.4900000000000002</v>
      </c>
      <c r="I192" s="13">
        <v>3.75</v>
      </c>
      <c r="J192" s="13">
        <v>3.75</v>
      </c>
      <c r="K192" s="13">
        <v>3.75</v>
      </c>
      <c r="L192" s="13">
        <v>3.75</v>
      </c>
      <c r="M192" s="13">
        <v>3</v>
      </c>
      <c r="N192" s="13">
        <v>2</v>
      </c>
      <c r="O192" s="13">
        <f t="shared" si="12"/>
        <v>2.4050000000000002</v>
      </c>
      <c r="P192" s="13">
        <f t="shared" si="13"/>
        <v>3.3333333333333335</v>
      </c>
      <c r="Q192" s="13" t="str">
        <f t="shared" si="14"/>
        <v>SANGAT MEMUASKAN</v>
      </c>
      <c r="R192" s="13" t="s">
        <v>3</v>
      </c>
      <c r="S192" s="13">
        <f t="shared" si="16"/>
        <v>2.9620000000000002</v>
      </c>
      <c r="T192" s="13" t="str">
        <f t="shared" si="17"/>
        <v>LULUS TEPAT</v>
      </c>
      <c r="U192" s="4"/>
      <c r="V192" s="4"/>
      <c r="W192" s="4"/>
      <c r="X192" s="4"/>
      <c r="Y192" s="4"/>
    </row>
    <row r="193" spans="1:25" ht="30" x14ac:dyDescent="0.25">
      <c r="A193" s="13">
        <v>188</v>
      </c>
      <c r="B193" s="35">
        <v>22118083</v>
      </c>
      <c r="C193" s="35" t="s">
        <v>220</v>
      </c>
      <c r="D193" s="35" t="s">
        <v>61</v>
      </c>
      <c r="E193" s="13">
        <v>1.41</v>
      </c>
      <c r="F193" s="13">
        <v>1.77</v>
      </c>
      <c r="G193" s="13">
        <v>2.12</v>
      </c>
      <c r="H193" s="13">
        <v>2.25</v>
      </c>
      <c r="I193" s="13">
        <v>2</v>
      </c>
      <c r="J193" s="13">
        <v>2.5</v>
      </c>
      <c r="K193" s="13">
        <v>2.5</v>
      </c>
      <c r="L193" s="13">
        <v>2.5</v>
      </c>
      <c r="M193" s="13">
        <v>3</v>
      </c>
      <c r="N193" s="13">
        <v>2</v>
      </c>
      <c r="O193" s="13">
        <f t="shared" si="12"/>
        <v>1.8875</v>
      </c>
      <c r="P193" s="13">
        <f t="shared" si="13"/>
        <v>2.4166666666666665</v>
      </c>
      <c r="Q193" s="13" t="str">
        <f t="shared" si="14"/>
        <v>MEMUASKAN</v>
      </c>
      <c r="R193" s="13" t="str">
        <f t="shared" si="15"/>
        <v>B</v>
      </c>
      <c r="S193" s="13">
        <f t="shared" si="16"/>
        <v>2.2050000000000001</v>
      </c>
      <c r="T193" s="13" t="str">
        <f t="shared" si="17"/>
        <v>LULUS TEPAT</v>
      </c>
      <c r="U193" s="4"/>
      <c r="V193" s="4"/>
      <c r="W193" s="4"/>
      <c r="X193" s="4"/>
      <c r="Y193" s="4"/>
    </row>
    <row r="194" spans="1:25" ht="30" x14ac:dyDescent="0.25">
      <c r="A194" s="13">
        <v>189</v>
      </c>
      <c r="B194" s="35">
        <v>22118086</v>
      </c>
      <c r="C194" s="35" t="s">
        <v>53</v>
      </c>
      <c r="D194" s="35" t="s">
        <v>61</v>
      </c>
      <c r="E194" s="13">
        <v>3.2</v>
      </c>
      <c r="F194" s="13">
        <v>3.29</v>
      </c>
      <c r="G194" s="13">
        <v>3.24</v>
      </c>
      <c r="H194" s="13">
        <v>3.1</v>
      </c>
      <c r="I194" s="13">
        <v>3.5</v>
      </c>
      <c r="J194" s="13">
        <v>3.75</v>
      </c>
      <c r="K194" s="13">
        <v>3</v>
      </c>
      <c r="L194" s="13">
        <v>2</v>
      </c>
      <c r="M194" s="13">
        <v>3.75</v>
      </c>
      <c r="N194" s="13">
        <v>2</v>
      </c>
      <c r="O194" s="13">
        <f t="shared" si="12"/>
        <v>3.2075</v>
      </c>
      <c r="P194" s="13">
        <f t="shared" si="13"/>
        <v>3</v>
      </c>
      <c r="Q194" s="13" t="str">
        <f t="shared" si="14"/>
        <v>DENGAN PUJIAN</v>
      </c>
      <c r="R194" s="13" t="str">
        <f t="shared" si="15"/>
        <v>A</v>
      </c>
      <c r="S194" s="13">
        <f t="shared" si="16"/>
        <v>3.0829999999999997</v>
      </c>
      <c r="T194" s="13" t="str">
        <f t="shared" si="17"/>
        <v>LULUS TEPAT</v>
      </c>
      <c r="U194" s="4"/>
      <c r="V194" s="4"/>
      <c r="W194" s="4"/>
      <c r="X194" s="4"/>
      <c r="Y194" s="4"/>
    </row>
    <row r="195" spans="1:25" ht="45" x14ac:dyDescent="0.25">
      <c r="A195" s="13">
        <v>190</v>
      </c>
      <c r="B195" s="35">
        <v>22118087</v>
      </c>
      <c r="C195" s="35" t="s">
        <v>54</v>
      </c>
      <c r="D195" s="35" t="s">
        <v>61</v>
      </c>
      <c r="E195" s="13">
        <v>2.86</v>
      </c>
      <c r="F195" s="13">
        <v>2.81</v>
      </c>
      <c r="G195" s="13">
        <v>2.78</v>
      </c>
      <c r="H195" s="13">
        <v>2.73</v>
      </c>
      <c r="I195" s="13">
        <v>2.5</v>
      </c>
      <c r="J195" s="13">
        <v>2.5</v>
      </c>
      <c r="K195" s="13">
        <v>3</v>
      </c>
      <c r="L195" s="13">
        <v>2</v>
      </c>
      <c r="M195" s="13">
        <v>3</v>
      </c>
      <c r="N195" s="13">
        <v>3.5</v>
      </c>
      <c r="O195" s="13">
        <f t="shared" si="12"/>
        <v>2.7949999999999999</v>
      </c>
      <c r="P195" s="13">
        <f t="shared" si="13"/>
        <v>2.75</v>
      </c>
      <c r="Q195" s="13" t="str">
        <f t="shared" si="14"/>
        <v>SANGAT MEMUASKAN</v>
      </c>
      <c r="R195" s="13" t="str">
        <f t="shared" si="15"/>
        <v>B</v>
      </c>
      <c r="S195" s="13">
        <f t="shared" si="16"/>
        <v>2.7679999999999998</v>
      </c>
      <c r="T195" s="13" t="str">
        <f t="shared" si="17"/>
        <v>LULUS TEPAT</v>
      </c>
      <c r="U195" s="4">
        <v>114</v>
      </c>
      <c r="V195" s="4"/>
      <c r="W195" s="4"/>
      <c r="X195" s="4"/>
      <c r="Y195" s="4"/>
    </row>
    <row r="196" spans="1:25" x14ac:dyDescent="0.25">
      <c r="A196" s="13">
        <v>191</v>
      </c>
      <c r="B196" s="35">
        <v>22118088</v>
      </c>
      <c r="C196" s="35" t="s">
        <v>221</v>
      </c>
      <c r="D196" s="35" t="s">
        <v>61</v>
      </c>
      <c r="E196" s="13">
        <v>2.5499999999999998</v>
      </c>
      <c r="F196" s="13">
        <v>2.29</v>
      </c>
      <c r="G196" s="13">
        <v>2.23</v>
      </c>
      <c r="H196" s="13">
        <v>1.93</v>
      </c>
      <c r="I196" s="13">
        <v>2</v>
      </c>
      <c r="J196" s="13">
        <v>2</v>
      </c>
      <c r="K196" s="13">
        <v>0</v>
      </c>
      <c r="L196" s="13">
        <v>2</v>
      </c>
      <c r="M196" s="13">
        <v>1</v>
      </c>
      <c r="N196" s="13">
        <v>0</v>
      </c>
      <c r="O196" s="13">
        <f t="shared" si="12"/>
        <v>2.25</v>
      </c>
      <c r="P196" s="13">
        <f t="shared" si="13"/>
        <v>1.1666666666666667</v>
      </c>
      <c r="Q196" s="13" t="str">
        <f t="shared" si="14"/>
        <v>SANGAT MEMUASKAN</v>
      </c>
      <c r="R196" s="13" t="str">
        <f t="shared" si="15"/>
        <v>C</v>
      </c>
      <c r="S196" s="13">
        <f t="shared" si="16"/>
        <v>1.6</v>
      </c>
      <c r="T196" s="13" t="str">
        <f t="shared" si="17"/>
        <v>TIDAK TEPAT</v>
      </c>
      <c r="U196" s="4"/>
      <c r="V196" s="4"/>
      <c r="W196" s="4"/>
      <c r="X196" s="4"/>
      <c r="Y196" s="4"/>
    </row>
    <row r="197" spans="1:25" ht="30" x14ac:dyDescent="0.25">
      <c r="A197" s="13">
        <v>192</v>
      </c>
      <c r="B197" s="35">
        <v>22118089</v>
      </c>
      <c r="C197" s="35" t="s">
        <v>222</v>
      </c>
      <c r="D197" s="35" t="s">
        <v>61</v>
      </c>
      <c r="E197" s="13">
        <v>3.14</v>
      </c>
      <c r="F197" s="13">
        <v>3.2</v>
      </c>
      <c r="G197" s="13">
        <v>3.18</v>
      </c>
      <c r="H197" s="13">
        <v>2.92</v>
      </c>
      <c r="I197" s="13">
        <v>3.75</v>
      </c>
      <c r="J197" s="13">
        <v>4</v>
      </c>
      <c r="K197" s="13">
        <v>3</v>
      </c>
      <c r="L197" s="13">
        <v>3</v>
      </c>
      <c r="M197" s="13">
        <v>2.5</v>
      </c>
      <c r="N197" s="13">
        <v>2</v>
      </c>
      <c r="O197" s="13">
        <f t="shared" ref="O197:O260" si="18">AVERAGE(E197:H197)</f>
        <v>3.11</v>
      </c>
      <c r="P197" s="13">
        <f t="shared" ref="P197:P260" si="19">AVERAGE(I197:N197)</f>
        <v>3.0416666666666665</v>
      </c>
      <c r="Q197" s="13" t="str">
        <f t="shared" si="14"/>
        <v>DENGAN PUJIAN</v>
      </c>
      <c r="R197" s="13" t="str">
        <f t="shared" si="15"/>
        <v>A</v>
      </c>
      <c r="S197" s="13">
        <f t="shared" si="16"/>
        <v>3.069</v>
      </c>
      <c r="T197" s="13" t="str">
        <f t="shared" si="17"/>
        <v>LULUS TEPAT</v>
      </c>
      <c r="U197" s="4"/>
      <c r="V197" s="4"/>
      <c r="W197" s="4"/>
      <c r="X197" s="4"/>
      <c r="Y197" s="4"/>
    </row>
    <row r="198" spans="1:25" ht="30" x14ac:dyDescent="0.25">
      <c r="A198" s="13">
        <v>193</v>
      </c>
      <c r="B198" s="35">
        <v>22118090</v>
      </c>
      <c r="C198" s="35" t="s">
        <v>223</v>
      </c>
      <c r="D198" s="35" t="s">
        <v>61</v>
      </c>
      <c r="E198" s="13">
        <v>2.93</v>
      </c>
      <c r="F198" s="13">
        <v>2.82</v>
      </c>
      <c r="G198" s="13">
        <v>2.85</v>
      </c>
      <c r="H198" s="13">
        <v>2.8</v>
      </c>
      <c r="I198" s="13">
        <v>2</v>
      </c>
      <c r="J198" s="13">
        <v>2</v>
      </c>
      <c r="K198" s="13">
        <v>2</v>
      </c>
      <c r="L198" s="13">
        <v>2</v>
      </c>
      <c r="M198" s="13">
        <v>2</v>
      </c>
      <c r="N198" s="13">
        <v>0</v>
      </c>
      <c r="O198" s="13">
        <f t="shared" si="18"/>
        <v>2.8499999999999996</v>
      </c>
      <c r="P198" s="13">
        <f t="shared" si="19"/>
        <v>1.6666666666666667</v>
      </c>
      <c r="Q198" s="13" t="str">
        <f t="shared" ref="Q198:Q261" si="20">IF(O198&lt;1,"CUKUP",IF(O198&lt;2,"MEMUASKAN",IF(O198&lt;3,"SANGAT MEMUASKAN",IF(O198&lt;4,"DENGAN PUJIAN"))))</f>
        <v>SANGAT MEMUASKAN</v>
      </c>
      <c r="R198" s="13" t="str">
        <f t="shared" ref="R198:R261" si="21">IF(P198&lt;1,"D",IF(P198&lt;2,"C",IF(P198&lt;3,"B",IF(P198&lt;4,"A"))))</f>
        <v>C</v>
      </c>
      <c r="S198" s="13">
        <f t="shared" ref="S198:S261" si="22">AVERAGE(E198:N198)</f>
        <v>2.1399999999999997</v>
      </c>
      <c r="T198" s="13" t="str">
        <f t="shared" si="17"/>
        <v>LULUS TEPAT</v>
      </c>
      <c r="U198" s="4"/>
      <c r="V198" s="4"/>
      <c r="W198" s="4"/>
      <c r="X198" s="4"/>
      <c r="Y198" s="4"/>
    </row>
    <row r="199" spans="1:25" ht="30" x14ac:dyDescent="0.25">
      <c r="A199" s="13">
        <v>194</v>
      </c>
      <c r="B199" s="35">
        <v>22118091</v>
      </c>
      <c r="C199" s="35" t="s">
        <v>224</v>
      </c>
      <c r="D199" s="35" t="s">
        <v>61</v>
      </c>
      <c r="E199" s="13">
        <v>2.64</v>
      </c>
      <c r="F199" s="13">
        <v>2.71</v>
      </c>
      <c r="G199" s="13">
        <v>2.5299999999999998</v>
      </c>
      <c r="H199" s="13">
        <v>2.48</v>
      </c>
      <c r="I199" s="13">
        <v>2.5</v>
      </c>
      <c r="J199" s="13">
        <v>3.5</v>
      </c>
      <c r="K199" s="13">
        <v>2.5</v>
      </c>
      <c r="L199" s="13">
        <v>2</v>
      </c>
      <c r="M199" s="13">
        <v>3</v>
      </c>
      <c r="N199" s="13">
        <v>3</v>
      </c>
      <c r="O199" s="13">
        <f t="shared" si="18"/>
        <v>2.59</v>
      </c>
      <c r="P199" s="13">
        <f t="shared" si="19"/>
        <v>2.75</v>
      </c>
      <c r="Q199" s="13" t="str">
        <f t="shared" si="20"/>
        <v>SANGAT MEMUASKAN</v>
      </c>
      <c r="R199" s="13" t="str">
        <f t="shared" si="21"/>
        <v>B</v>
      </c>
      <c r="S199" s="13">
        <f t="shared" si="22"/>
        <v>2.6859999999999999</v>
      </c>
      <c r="T199" s="13" t="str">
        <f t="shared" ref="T199:T262" si="23">IF(S199&lt;2,"TIDAK TEPAT","LULUS TEPAT")</f>
        <v>LULUS TEPAT</v>
      </c>
      <c r="U199" s="4"/>
      <c r="V199" s="4"/>
      <c r="W199" s="4"/>
      <c r="X199" s="4"/>
      <c r="Y199" s="4"/>
    </row>
    <row r="200" spans="1:25" ht="30" x14ac:dyDescent="0.25">
      <c r="A200" s="13">
        <v>195</v>
      </c>
      <c r="B200" s="35">
        <v>22118092</v>
      </c>
      <c r="C200" s="35" t="s">
        <v>225</v>
      </c>
      <c r="D200" s="35" t="s">
        <v>61</v>
      </c>
      <c r="E200" s="13">
        <v>2.77</v>
      </c>
      <c r="F200" s="13">
        <v>2.59</v>
      </c>
      <c r="G200" s="13">
        <v>2.5499999999999998</v>
      </c>
      <c r="H200" s="13">
        <v>2.59</v>
      </c>
      <c r="I200" s="13">
        <v>3</v>
      </c>
      <c r="J200" s="13">
        <v>2</v>
      </c>
      <c r="K200" s="13">
        <v>3</v>
      </c>
      <c r="L200" s="13">
        <v>2</v>
      </c>
      <c r="M200" s="13">
        <v>2.5</v>
      </c>
      <c r="N200" s="13">
        <v>3</v>
      </c>
      <c r="O200" s="13">
        <f t="shared" si="18"/>
        <v>2.625</v>
      </c>
      <c r="P200" s="13">
        <f t="shared" si="19"/>
        <v>2.5833333333333335</v>
      </c>
      <c r="Q200" s="13" t="str">
        <f t="shared" si="20"/>
        <v>SANGAT MEMUASKAN</v>
      </c>
      <c r="R200" s="13" t="str">
        <f t="shared" si="21"/>
        <v>B</v>
      </c>
      <c r="S200" s="13">
        <f t="shared" si="22"/>
        <v>2.6</v>
      </c>
      <c r="T200" s="13" t="str">
        <f t="shared" si="23"/>
        <v>LULUS TEPAT</v>
      </c>
      <c r="U200" s="4"/>
      <c r="V200" s="4"/>
      <c r="W200" s="4"/>
      <c r="X200" s="4"/>
      <c r="Y200" s="4"/>
    </row>
    <row r="201" spans="1:25" ht="30" x14ac:dyDescent="0.25">
      <c r="A201" s="13">
        <v>196</v>
      </c>
      <c r="B201" s="35">
        <v>22118093</v>
      </c>
      <c r="C201" s="35" t="s">
        <v>226</v>
      </c>
      <c r="D201" s="35" t="s">
        <v>61</v>
      </c>
      <c r="E201" s="13">
        <v>2.84</v>
      </c>
      <c r="F201" s="13">
        <v>2.63</v>
      </c>
      <c r="G201" s="13">
        <v>2.5499999999999998</v>
      </c>
      <c r="H201" s="13">
        <v>2.48</v>
      </c>
      <c r="I201" s="13">
        <v>2.5</v>
      </c>
      <c r="J201" s="13">
        <v>2</v>
      </c>
      <c r="K201" s="13">
        <v>2.5</v>
      </c>
      <c r="L201" s="13">
        <v>3.5</v>
      </c>
      <c r="M201" s="13">
        <v>3.5</v>
      </c>
      <c r="N201" s="13">
        <v>0</v>
      </c>
      <c r="O201" s="13">
        <f t="shared" si="18"/>
        <v>2.625</v>
      </c>
      <c r="P201" s="13">
        <f t="shared" si="19"/>
        <v>2.3333333333333335</v>
      </c>
      <c r="Q201" s="13" t="str">
        <f t="shared" si="20"/>
        <v>SANGAT MEMUASKAN</v>
      </c>
      <c r="R201" s="13" t="str">
        <f t="shared" si="21"/>
        <v>B</v>
      </c>
      <c r="S201" s="13">
        <f t="shared" si="22"/>
        <v>2.4500000000000002</v>
      </c>
      <c r="T201" s="13" t="str">
        <f t="shared" si="23"/>
        <v>LULUS TEPAT</v>
      </c>
      <c r="U201" s="4"/>
      <c r="V201" s="4"/>
      <c r="W201" s="4"/>
      <c r="X201" s="4"/>
      <c r="Y201" s="4"/>
    </row>
    <row r="202" spans="1:25" ht="30" x14ac:dyDescent="0.25">
      <c r="A202" s="13">
        <v>197</v>
      </c>
      <c r="B202" s="35">
        <v>22118094</v>
      </c>
      <c r="C202" s="35" t="s">
        <v>227</v>
      </c>
      <c r="D202" s="35" t="s">
        <v>61</v>
      </c>
      <c r="E202" s="13">
        <v>2.14</v>
      </c>
      <c r="F202" s="13">
        <v>2.0099999999999998</v>
      </c>
      <c r="G202" s="13">
        <v>2.21</v>
      </c>
      <c r="H202" s="13">
        <v>1.85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f t="shared" si="18"/>
        <v>2.0525000000000002</v>
      </c>
      <c r="P202" s="13">
        <f t="shared" si="19"/>
        <v>0</v>
      </c>
      <c r="Q202" s="13" t="str">
        <f t="shared" si="20"/>
        <v>SANGAT MEMUASKAN</v>
      </c>
      <c r="R202" s="13" t="str">
        <f t="shared" si="21"/>
        <v>D</v>
      </c>
      <c r="S202" s="13">
        <f t="shared" si="22"/>
        <v>0.82100000000000006</v>
      </c>
      <c r="T202" s="13" t="str">
        <f t="shared" si="23"/>
        <v>TIDAK TEPAT</v>
      </c>
      <c r="U202" s="4"/>
      <c r="V202" s="4"/>
      <c r="W202" s="4"/>
      <c r="X202" s="4"/>
      <c r="Y202" s="4"/>
    </row>
    <row r="203" spans="1:25" ht="30" x14ac:dyDescent="0.25">
      <c r="A203" s="13">
        <v>198</v>
      </c>
      <c r="B203" s="35">
        <v>22118095</v>
      </c>
      <c r="C203" s="35" t="s">
        <v>228</v>
      </c>
      <c r="D203" s="35" t="s">
        <v>61</v>
      </c>
      <c r="E203" s="13">
        <v>3.05</v>
      </c>
      <c r="F203" s="13">
        <v>2.98</v>
      </c>
      <c r="G203" s="13">
        <v>3.02</v>
      </c>
      <c r="H203" s="13">
        <v>2.88</v>
      </c>
      <c r="I203" s="13">
        <v>3</v>
      </c>
      <c r="J203" s="13">
        <v>3</v>
      </c>
      <c r="K203" s="13">
        <v>3</v>
      </c>
      <c r="L203" s="13">
        <v>3</v>
      </c>
      <c r="M203" s="13">
        <v>3</v>
      </c>
      <c r="N203" s="13">
        <v>2.5</v>
      </c>
      <c r="O203" s="13">
        <f t="shared" si="18"/>
        <v>2.9824999999999999</v>
      </c>
      <c r="P203" s="13">
        <f t="shared" si="19"/>
        <v>2.9166666666666665</v>
      </c>
      <c r="Q203" s="13" t="str">
        <f t="shared" si="20"/>
        <v>SANGAT MEMUASKAN</v>
      </c>
      <c r="R203" s="13" t="str">
        <f t="shared" si="21"/>
        <v>B</v>
      </c>
      <c r="S203" s="13">
        <f t="shared" si="22"/>
        <v>2.9430000000000001</v>
      </c>
      <c r="T203" s="13" t="str">
        <f t="shared" si="23"/>
        <v>LULUS TEPAT</v>
      </c>
      <c r="U203" s="4"/>
      <c r="V203" s="4"/>
      <c r="W203" s="4"/>
      <c r="X203" s="4"/>
      <c r="Y203" s="4"/>
    </row>
    <row r="204" spans="1:25" ht="30" x14ac:dyDescent="0.25">
      <c r="A204" s="13">
        <v>199</v>
      </c>
      <c r="B204" s="35">
        <v>22118096</v>
      </c>
      <c r="C204" s="35" t="s">
        <v>229</v>
      </c>
      <c r="D204" s="35" t="s">
        <v>61</v>
      </c>
      <c r="E204" s="13">
        <v>2.27</v>
      </c>
      <c r="F204" s="13">
        <v>1.68</v>
      </c>
      <c r="G204" s="13">
        <v>1.56</v>
      </c>
      <c r="H204" s="13">
        <v>1.25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f t="shared" si="18"/>
        <v>1.69</v>
      </c>
      <c r="P204" s="13">
        <f t="shared" si="19"/>
        <v>0</v>
      </c>
      <c r="Q204" s="13" t="str">
        <f t="shared" si="20"/>
        <v>MEMUASKAN</v>
      </c>
      <c r="R204" s="13" t="str">
        <f t="shared" si="21"/>
        <v>D</v>
      </c>
      <c r="S204" s="13">
        <f t="shared" si="22"/>
        <v>0.67599999999999993</v>
      </c>
      <c r="T204" s="13" t="str">
        <f t="shared" si="23"/>
        <v>TIDAK TEPAT</v>
      </c>
      <c r="U204" s="4"/>
      <c r="V204" s="4"/>
      <c r="W204" s="4"/>
      <c r="X204" s="4"/>
      <c r="Y204" s="4"/>
    </row>
    <row r="205" spans="1:25" ht="30" x14ac:dyDescent="0.25">
      <c r="A205" s="13">
        <v>200</v>
      </c>
      <c r="B205" s="35">
        <v>22118097</v>
      </c>
      <c r="C205" s="35" t="s">
        <v>230</v>
      </c>
      <c r="D205" s="35" t="s">
        <v>61</v>
      </c>
      <c r="E205" s="13">
        <v>2.89</v>
      </c>
      <c r="F205" s="13">
        <v>3.06</v>
      </c>
      <c r="G205" s="13">
        <v>3.04</v>
      </c>
      <c r="H205" s="13">
        <v>2.71</v>
      </c>
      <c r="I205" s="13">
        <v>3.75</v>
      </c>
      <c r="J205" s="13">
        <v>3.5</v>
      </c>
      <c r="K205" s="13">
        <v>2</v>
      </c>
      <c r="L205" s="13">
        <v>2</v>
      </c>
      <c r="M205" s="13">
        <v>2.5</v>
      </c>
      <c r="N205" s="13">
        <v>3</v>
      </c>
      <c r="O205" s="13">
        <f t="shared" si="18"/>
        <v>2.9249999999999998</v>
      </c>
      <c r="P205" s="13">
        <f t="shared" si="19"/>
        <v>2.7916666666666665</v>
      </c>
      <c r="Q205" s="13" t="str">
        <f t="shared" si="20"/>
        <v>SANGAT MEMUASKAN</v>
      </c>
      <c r="R205" s="13" t="str">
        <f t="shared" si="21"/>
        <v>B</v>
      </c>
      <c r="S205" s="13">
        <f t="shared" si="22"/>
        <v>2.8449999999999998</v>
      </c>
      <c r="T205" s="13" t="str">
        <f t="shared" si="23"/>
        <v>LULUS TEPAT</v>
      </c>
      <c r="U205" s="4"/>
      <c r="V205" s="4"/>
      <c r="W205" s="4"/>
      <c r="X205" s="4"/>
      <c r="Y205" s="4"/>
    </row>
    <row r="206" spans="1:25" x14ac:dyDescent="0.25">
      <c r="A206" s="13">
        <v>201</v>
      </c>
      <c r="B206" s="35">
        <v>22118098</v>
      </c>
      <c r="C206" s="35" t="s">
        <v>231</v>
      </c>
      <c r="D206" s="35" t="s">
        <v>61</v>
      </c>
      <c r="E206" s="13">
        <v>2.93</v>
      </c>
      <c r="F206" s="13">
        <v>2.81</v>
      </c>
      <c r="G206" s="13">
        <v>2.62</v>
      </c>
      <c r="H206" s="13">
        <v>2.5</v>
      </c>
      <c r="I206" s="13">
        <v>2.5</v>
      </c>
      <c r="J206" s="13">
        <v>3</v>
      </c>
      <c r="K206" s="13">
        <v>3</v>
      </c>
      <c r="L206" s="13">
        <v>2</v>
      </c>
      <c r="M206" s="13">
        <v>3</v>
      </c>
      <c r="N206" s="13">
        <v>2.5</v>
      </c>
      <c r="O206" s="13">
        <f t="shared" si="18"/>
        <v>2.7149999999999999</v>
      </c>
      <c r="P206" s="13">
        <f t="shared" si="19"/>
        <v>2.6666666666666665</v>
      </c>
      <c r="Q206" s="13" t="str">
        <f t="shared" si="20"/>
        <v>SANGAT MEMUASKAN</v>
      </c>
      <c r="R206" s="13" t="str">
        <f t="shared" si="21"/>
        <v>B</v>
      </c>
      <c r="S206" s="13">
        <f t="shared" si="22"/>
        <v>2.6859999999999999</v>
      </c>
      <c r="T206" s="13" t="str">
        <f t="shared" si="23"/>
        <v>LULUS TEPAT</v>
      </c>
      <c r="U206" s="4"/>
      <c r="V206" s="4"/>
      <c r="W206" s="4"/>
      <c r="X206" s="4"/>
      <c r="Y206" s="4"/>
    </row>
    <row r="207" spans="1:25" ht="30" x14ac:dyDescent="0.25">
      <c r="A207" s="13">
        <v>202</v>
      </c>
      <c r="B207" s="35">
        <v>22118099</v>
      </c>
      <c r="C207" s="35" t="s">
        <v>232</v>
      </c>
      <c r="D207" s="35" t="s">
        <v>89</v>
      </c>
      <c r="E207" s="13">
        <v>3.05</v>
      </c>
      <c r="F207" s="13">
        <v>3.13</v>
      </c>
      <c r="G207" s="13">
        <v>3.13</v>
      </c>
      <c r="H207" s="13">
        <v>3.13</v>
      </c>
      <c r="I207" s="13">
        <v>3.5</v>
      </c>
      <c r="J207" s="13">
        <v>3</v>
      </c>
      <c r="K207" s="13">
        <v>3</v>
      </c>
      <c r="L207" s="13">
        <v>3</v>
      </c>
      <c r="M207" s="13">
        <v>3.75</v>
      </c>
      <c r="N207" s="13">
        <v>3.75</v>
      </c>
      <c r="O207" s="13">
        <f t="shared" si="18"/>
        <v>3.1099999999999994</v>
      </c>
      <c r="P207" s="13">
        <f t="shared" si="19"/>
        <v>3.3333333333333335</v>
      </c>
      <c r="Q207" s="13" t="str">
        <f t="shared" si="20"/>
        <v>DENGAN PUJIAN</v>
      </c>
      <c r="R207" s="13" t="str">
        <f t="shared" si="21"/>
        <v>A</v>
      </c>
      <c r="S207" s="13">
        <f t="shared" si="22"/>
        <v>3.2439999999999998</v>
      </c>
      <c r="T207" s="13" t="str">
        <f t="shared" si="23"/>
        <v>LULUS TEPAT</v>
      </c>
      <c r="U207" s="4"/>
      <c r="V207" s="4"/>
      <c r="W207" s="4"/>
      <c r="X207" s="4"/>
      <c r="Y207" s="4"/>
    </row>
    <row r="208" spans="1:25" x14ac:dyDescent="0.25">
      <c r="A208" s="13">
        <v>203</v>
      </c>
      <c r="B208" s="35">
        <v>22118100</v>
      </c>
      <c r="C208" s="35" t="s">
        <v>233</v>
      </c>
      <c r="D208" s="35" t="s">
        <v>61</v>
      </c>
      <c r="E208" s="13">
        <v>2.4300000000000002</v>
      </c>
      <c r="F208" s="13">
        <v>2.04</v>
      </c>
      <c r="G208" s="13">
        <v>2.0099999999999998</v>
      </c>
      <c r="H208" s="13">
        <v>1.93</v>
      </c>
      <c r="I208" s="13">
        <v>2.5</v>
      </c>
      <c r="J208" s="13">
        <v>2</v>
      </c>
      <c r="K208" s="13">
        <v>2</v>
      </c>
      <c r="L208" s="13">
        <v>2.5</v>
      </c>
      <c r="M208" s="13">
        <v>3.5</v>
      </c>
      <c r="N208" s="13">
        <v>0</v>
      </c>
      <c r="O208" s="13">
        <f t="shared" si="18"/>
        <v>2.1025</v>
      </c>
      <c r="P208" s="13">
        <f t="shared" si="19"/>
        <v>2.0833333333333335</v>
      </c>
      <c r="Q208" s="13" t="str">
        <f t="shared" si="20"/>
        <v>SANGAT MEMUASKAN</v>
      </c>
      <c r="R208" s="13" t="str">
        <f t="shared" si="21"/>
        <v>B</v>
      </c>
      <c r="S208" s="13">
        <f t="shared" si="22"/>
        <v>2.0910000000000002</v>
      </c>
      <c r="T208" s="13" t="str">
        <f t="shared" si="23"/>
        <v>LULUS TEPAT</v>
      </c>
      <c r="U208" s="4"/>
      <c r="V208" s="4"/>
      <c r="W208" s="4"/>
      <c r="X208" s="4"/>
      <c r="Y208" s="4"/>
    </row>
    <row r="209" spans="1:25" ht="30" x14ac:dyDescent="0.25">
      <c r="A209" s="13">
        <v>204</v>
      </c>
      <c r="B209" s="35">
        <v>22118101</v>
      </c>
      <c r="C209" s="35" t="s">
        <v>234</v>
      </c>
      <c r="D209" s="35" t="s">
        <v>61</v>
      </c>
      <c r="E209" s="13">
        <v>2.41</v>
      </c>
      <c r="F209" s="13">
        <v>2.0499999999999998</v>
      </c>
      <c r="G209" s="13">
        <v>1.83</v>
      </c>
      <c r="H209" s="13">
        <v>1.64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f t="shared" si="18"/>
        <v>1.9824999999999999</v>
      </c>
      <c r="P209" s="13">
        <f t="shared" si="19"/>
        <v>0</v>
      </c>
      <c r="Q209" s="13" t="str">
        <f t="shared" si="20"/>
        <v>MEMUASKAN</v>
      </c>
      <c r="R209" s="13" t="str">
        <f t="shared" si="21"/>
        <v>D</v>
      </c>
      <c r="S209" s="13">
        <f t="shared" si="22"/>
        <v>0.79299999999999993</v>
      </c>
      <c r="T209" s="13" t="str">
        <f t="shared" si="23"/>
        <v>TIDAK TEPAT</v>
      </c>
      <c r="U209" s="4"/>
      <c r="V209" s="4"/>
      <c r="W209" s="4"/>
      <c r="X209" s="4"/>
      <c r="Y209" s="4"/>
    </row>
    <row r="210" spans="1:25" ht="30" x14ac:dyDescent="0.25">
      <c r="A210" s="13">
        <v>205</v>
      </c>
      <c r="B210" s="35">
        <v>22118102</v>
      </c>
      <c r="C210" s="35" t="s">
        <v>235</v>
      </c>
      <c r="D210" s="35" t="s">
        <v>89</v>
      </c>
      <c r="E210" s="13">
        <v>2.68</v>
      </c>
      <c r="F210" s="13">
        <v>2.23</v>
      </c>
      <c r="G210" s="13">
        <v>2.15</v>
      </c>
      <c r="H210" s="13">
        <v>2.15</v>
      </c>
      <c r="I210" s="13">
        <v>2</v>
      </c>
      <c r="J210" s="13">
        <v>3</v>
      </c>
      <c r="K210" s="13">
        <v>2</v>
      </c>
      <c r="L210" s="13">
        <v>0</v>
      </c>
      <c r="M210" s="13">
        <v>2.5</v>
      </c>
      <c r="N210" s="13">
        <v>0</v>
      </c>
      <c r="O210" s="13">
        <f t="shared" si="18"/>
        <v>2.3025000000000002</v>
      </c>
      <c r="P210" s="13">
        <f t="shared" si="19"/>
        <v>1.5833333333333333</v>
      </c>
      <c r="Q210" s="13" t="str">
        <f t="shared" si="20"/>
        <v>SANGAT MEMUASKAN</v>
      </c>
      <c r="R210" s="13" t="str">
        <f t="shared" si="21"/>
        <v>C</v>
      </c>
      <c r="S210" s="13">
        <f t="shared" si="22"/>
        <v>1.871</v>
      </c>
      <c r="T210" s="13" t="str">
        <f t="shared" si="23"/>
        <v>TIDAK TEPAT</v>
      </c>
      <c r="U210" s="4"/>
      <c r="V210" s="4"/>
      <c r="W210" s="4"/>
      <c r="X210" s="4"/>
      <c r="Y210" s="4"/>
    </row>
    <row r="211" spans="1:25" ht="30" x14ac:dyDescent="0.25">
      <c r="A211" s="13">
        <v>206</v>
      </c>
      <c r="B211" s="35">
        <v>22118111</v>
      </c>
      <c r="C211" s="35" t="s">
        <v>236</v>
      </c>
      <c r="D211" s="35" t="s">
        <v>61</v>
      </c>
      <c r="E211" s="13">
        <v>3</v>
      </c>
      <c r="F211" s="13">
        <v>2.87</v>
      </c>
      <c r="G211" s="13">
        <v>2.78</v>
      </c>
      <c r="H211" s="13">
        <v>2.58</v>
      </c>
      <c r="I211" s="13">
        <v>2.5</v>
      </c>
      <c r="J211" s="13">
        <v>3</v>
      </c>
      <c r="K211" s="13">
        <v>2.5</v>
      </c>
      <c r="L211" s="13">
        <v>2.5</v>
      </c>
      <c r="M211" s="13">
        <v>3</v>
      </c>
      <c r="N211" s="13">
        <v>3</v>
      </c>
      <c r="O211" s="13">
        <f t="shared" si="18"/>
        <v>2.8075000000000001</v>
      </c>
      <c r="P211" s="13">
        <f t="shared" si="19"/>
        <v>2.75</v>
      </c>
      <c r="Q211" s="13" t="str">
        <f t="shared" si="20"/>
        <v>SANGAT MEMUASKAN</v>
      </c>
      <c r="R211" s="13" t="str">
        <f t="shared" si="21"/>
        <v>B</v>
      </c>
      <c r="S211" s="13">
        <f t="shared" si="22"/>
        <v>2.7730000000000001</v>
      </c>
      <c r="T211" s="13" t="str">
        <f t="shared" si="23"/>
        <v>LULUS TEPAT</v>
      </c>
      <c r="U211" s="4"/>
      <c r="V211" s="4"/>
      <c r="W211" s="4"/>
      <c r="X211" s="4"/>
      <c r="Y211" s="4"/>
    </row>
    <row r="212" spans="1:25" x14ac:dyDescent="0.25">
      <c r="A212" s="13">
        <v>207</v>
      </c>
      <c r="B212" s="35">
        <v>22118115</v>
      </c>
      <c r="C212" s="35" t="s">
        <v>237</v>
      </c>
      <c r="D212" s="35" t="s">
        <v>61</v>
      </c>
      <c r="E212" s="13">
        <v>1.82</v>
      </c>
      <c r="F212" s="13">
        <v>1.94</v>
      </c>
      <c r="G212" s="13">
        <v>1.83</v>
      </c>
      <c r="H212" s="13">
        <v>2.0299999999999998</v>
      </c>
      <c r="I212" s="13">
        <v>3</v>
      </c>
      <c r="J212" s="13">
        <v>2</v>
      </c>
      <c r="K212" s="13">
        <v>3</v>
      </c>
      <c r="L212" s="13">
        <v>2</v>
      </c>
      <c r="M212" s="13">
        <v>3</v>
      </c>
      <c r="N212" s="13">
        <v>3</v>
      </c>
      <c r="O212" s="13">
        <f t="shared" si="18"/>
        <v>1.9049999999999998</v>
      </c>
      <c r="P212" s="13">
        <f t="shared" si="19"/>
        <v>2.6666666666666665</v>
      </c>
      <c r="Q212" s="13" t="str">
        <f t="shared" si="20"/>
        <v>MEMUASKAN</v>
      </c>
      <c r="R212" s="13" t="str">
        <f t="shared" si="21"/>
        <v>B</v>
      </c>
      <c r="S212" s="13">
        <f t="shared" si="22"/>
        <v>2.3619999999999997</v>
      </c>
      <c r="T212" s="13" t="str">
        <f t="shared" si="23"/>
        <v>LULUS TEPAT</v>
      </c>
      <c r="U212" s="4"/>
      <c r="V212" s="4"/>
      <c r="W212" s="4"/>
      <c r="X212" s="4"/>
      <c r="Y212" s="4"/>
    </row>
    <row r="213" spans="1:25" ht="30" x14ac:dyDescent="0.25">
      <c r="A213" s="13">
        <v>208</v>
      </c>
      <c r="B213" s="35">
        <v>22118117</v>
      </c>
      <c r="C213" s="35" t="s">
        <v>238</v>
      </c>
      <c r="D213" s="35" t="s">
        <v>61</v>
      </c>
      <c r="E213" s="13">
        <v>3.32</v>
      </c>
      <c r="F213" s="13">
        <v>3.24</v>
      </c>
      <c r="G213" s="13">
        <v>3.1</v>
      </c>
      <c r="H213" s="13">
        <v>3.08</v>
      </c>
      <c r="I213" s="13">
        <v>3</v>
      </c>
      <c r="J213" s="13">
        <v>3</v>
      </c>
      <c r="K213" s="13">
        <v>3</v>
      </c>
      <c r="L213" s="13">
        <v>2.5</v>
      </c>
      <c r="M213" s="13">
        <v>3.75</v>
      </c>
      <c r="N213" s="13">
        <v>3.5</v>
      </c>
      <c r="O213" s="13">
        <f t="shared" si="18"/>
        <v>3.1850000000000001</v>
      </c>
      <c r="P213" s="13">
        <f t="shared" si="19"/>
        <v>3.125</v>
      </c>
      <c r="Q213" s="13" t="str">
        <f t="shared" si="20"/>
        <v>DENGAN PUJIAN</v>
      </c>
      <c r="R213" s="13" t="str">
        <f t="shared" si="21"/>
        <v>A</v>
      </c>
      <c r="S213" s="13">
        <f t="shared" si="22"/>
        <v>3.149</v>
      </c>
      <c r="T213" s="13" t="str">
        <f t="shared" si="23"/>
        <v>LULUS TEPAT</v>
      </c>
      <c r="U213" s="4"/>
      <c r="V213" s="4"/>
      <c r="W213" s="4"/>
      <c r="X213" s="4"/>
      <c r="Y213" s="4"/>
    </row>
    <row r="214" spans="1:25" ht="30" x14ac:dyDescent="0.25">
      <c r="A214" s="13">
        <v>209</v>
      </c>
      <c r="B214" s="35">
        <v>22118118</v>
      </c>
      <c r="C214" s="35" t="s">
        <v>239</v>
      </c>
      <c r="D214" s="35" t="s">
        <v>61</v>
      </c>
      <c r="E214" s="13">
        <v>2.64</v>
      </c>
      <c r="F214" s="13">
        <v>2.38</v>
      </c>
      <c r="G214" s="13">
        <v>2.15</v>
      </c>
      <c r="H214" s="13">
        <v>2.02</v>
      </c>
      <c r="I214" s="13">
        <v>2</v>
      </c>
      <c r="J214" s="13">
        <v>3.5</v>
      </c>
      <c r="K214" s="13">
        <v>3</v>
      </c>
      <c r="L214" s="13">
        <v>2.5</v>
      </c>
      <c r="M214" s="13">
        <v>2.5</v>
      </c>
      <c r="N214" s="13">
        <v>0</v>
      </c>
      <c r="O214" s="13">
        <f t="shared" si="18"/>
        <v>2.2974999999999999</v>
      </c>
      <c r="P214" s="13">
        <f t="shared" si="19"/>
        <v>2.25</v>
      </c>
      <c r="Q214" s="13" t="str">
        <f t="shared" si="20"/>
        <v>SANGAT MEMUASKAN</v>
      </c>
      <c r="R214" s="13" t="str">
        <f t="shared" si="21"/>
        <v>B</v>
      </c>
      <c r="S214" s="13">
        <f t="shared" si="22"/>
        <v>2.2689999999999997</v>
      </c>
      <c r="T214" s="13" t="str">
        <f t="shared" si="23"/>
        <v>LULUS TEPAT</v>
      </c>
      <c r="U214" s="4">
        <v>127</v>
      </c>
      <c r="V214" s="4"/>
      <c r="W214" s="4"/>
      <c r="X214" s="4"/>
      <c r="Y214" s="4"/>
    </row>
    <row r="215" spans="1:25" ht="30" x14ac:dyDescent="0.25">
      <c r="A215" s="13">
        <v>210</v>
      </c>
      <c r="B215" s="35">
        <v>22118119</v>
      </c>
      <c r="C215" s="35" t="s">
        <v>240</v>
      </c>
      <c r="D215" s="35" t="s">
        <v>61</v>
      </c>
      <c r="E215" s="13">
        <v>2.39</v>
      </c>
      <c r="F215" s="13">
        <v>2.15</v>
      </c>
      <c r="G215" s="13">
        <v>1.87</v>
      </c>
      <c r="H215" s="13">
        <v>1.65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f t="shared" si="18"/>
        <v>2.0150000000000001</v>
      </c>
      <c r="P215" s="13">
        <f t="shared" si="19"/>
        <v>0</v>
      </c>
      <c r="Q215" s="13" t="str">
        <f t="shared" si="20"/>
        <v>SANGAT MEMUASKAN</v>
      </c>
      <c r="R215" s="13" t="str">
        <f t="shared" si="21"/>
        <v>D</v>
      </c>
      <c r="S215" s="13">
        <f t="shared" si="22"/>
        <v>0.80600000000000005</v>
      </c>
      <c r="T215" s="13" t="str">
        <f t="shared" si="23"/>
        <v>TIDAK TEPAT</v>
      </c>
      <c r="U215" s="4"/>
      <c r="V215" s="4"/>
      <c r="W215" s="4"/>
      <c r="X215" s="4"/>
      <c r="Y215" s="4"/>
    </row>
    <row r="216" spans="1:25" ht="30" x14ac:dyDescent="0.25">
      <c r="A216" s="13">
        <v>211</v>
      </c>
      <c r="B216" s="35">
        <v>22118120</v>
      </c>
      <c r="C216" s="35" t="s">
        <v>241</v>
      </c>
      <c r="D216" s="35" t="s">
        <v>61</v>
      </c>
      <c r="E216" s="13">
        <v>2.91</v>
      </c>
      <c r="F216" s="13">
        <v>3.01</v>
      </c>
      <c r="G216" s="13">
        <v>2.98</v>
      </c>
      <c r="H216" s="13">
        <v>2.99</v>
      </c>
      <c r="I216" s="13">
        <v>3.5</v>
      </c>
      <c r="J216" s="13">
        <v>3</v>
      </c>
      <c r="K216" s="13">
        <v>3</v>
      </c>
      <c r="L216" s="13">
        <v>2</v>
      </c>
      <c r="M216" s="13">
        <v>3</v>
      </c>
      <c r="N216" s="13">
        <v>3.75</v>
      </c>
      <c r="O216" s="13">
        <f t="shared" si="18"/>
        <v>2.9725000000000001</v>
      </c>
      <c r="P216" s="13">
        <f t="shared" si="19"/>
        <v>3.0416666666666665</v>
      </c>
      <c r="Q216" s="13" t="str">
        <f t="shared" si="20"/>
        <v>SANGAT MEMUASKAN</v>
      </c>
      <c r="R216" s="13" t="str">
        <f t="shared" si="21"/>
        <v>A</v>
      </c>
      <c r="S216" s="13">
        <f t="shared" si="22"/>
        <v>3.0140000000000002</v>
      </c>
      <c r="T216" s="13" t="str">
        <f t="shared" si="23"/>
        <v>LULUS TEPAT</v>
      </c>
      <c r="U216" s="4"/>
      <c r="V216" s="4"/>
      <c r="W216" s="4"/>
      <c r="X216" s="4"/>
      <c r="Y216" s="4"/>
    </row>
    <row r="217" spans="1:25" ht="30" x14ac:dyDescent="0.25">
      <c r="A217" s="13">
        <v>212</v>
      </c>
      <c r="B217" s="35">
        <v>22118121</v>
      </c>
      <c r="C217" s="35" t="s">
        <v>56</v>
      </c>
      <c r="D217" s="35" t="s">
        <v>61</v>
      </c>
      <c r="E217" s="13">
        <v>3.48</v>
      </c>
      <c r="F217" s="13">
        <v>3.14</v>
      </c>
      <c r="G217" s="13">
        <v>3.28</v>
      </c>
      <c r="H217" s="13">
        <v>2.88</v>
      </c>
      <c r="I217" s="13">
        <v>2</v>
      </c>
      <c r="J217" s="13">
        <v>4</v>
      </c>
      <c r="K217" s="13">
        <v>3.75</v>
      </c>
      <c r="L217" s="13">
        <v>3.75</v>
      </c>
      <c r="M217" s="13">
        <v>0</v>
      </c>
      <c r="N217" s="13">
        <v>3.75</v>
      </c>
      <c r="O217" s="13">
        <f t="shared" si="18"/>
        <v>3.1950000000000003</v>
      </c>
      <c r="P217" s="13">
        <f t="shared" si="19"/>
        <v>2.875</v>
      </c>
      <c r="Q217" s="13" t="str">
        <f t="shared" si="20"/>
        <v>DENGAN PUJIAN</v>
      </c>
      <c r="R217" s="13" t="str">
        <f t="shared" si="21"/>
        <v>B</v>
      </c>
      <c r="S217" s="13">
        <f t="shared" si="22"/>
        <v>3.0030000000000001</v>
      </c>
      <c r="T217" s="13" t="str">
        <f t="shared" si="23"/>
        <v>LULUS TEPAT</v>
      </c>
      <c r="U217" s="4">
        <v>129</v>
      </c>
      <c r="V217" s="4"/>
      <c r="W217" s="4"/>
      <c r="X217" s="4"/>
      <c r="Y217" s="4"/>
    </row>
    <row r="218" spans="1:25" ht="30" x14ac:dyDescent="0.25">
      <c r="A218" s="13">
        <v>213</v>
      </c>
      <c r="B218" s="35">
        <v>22119001</v>
      </c>
      <c r="C218" s="35" t="s">
        <v>242</v>
      </c>
      <c r="D218" s="35" t="s">
        <v>61</v>
      </c>
      <c r="E218" s="13">
        <v>3.45</v>
      </c>
      <c r="F218" s="13">
        <v>3.46</v>
      </c>
      <c r="G218" s="13">
        <v>3.43</v>
      </c>
      <c r="H218" s="13">
        <v>3.24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f t="shared" si="18"/>
        <v>3.395</v>
      </c>
      <c r="P218" s="13">
        <f t="shared" si="19"/>
        <v>0</v>
      </c>
      <c r="Q218" s="13" t="str">
        <f t="shared" si="20"/>
        <v>DENGAN PUJIAN</v>
      </c>
      <c r="R218" s="13" t="str">
        <f t="shared" si="21"/>
        <v>D</v>
      </c>
      <c r="S218" s="13">
        <f t="shared" si="22"/>
        <v>1.3580000000000001</v>
      </c>
      <c r="T218" s="13" t="str">
        <f t="shared" si="23"/>
        <v>TIDAK TEPAT</v>
      </c>
      <c r="U218" s="4"/>
      <c r="V218" s="4"/>
      <c r="W218" s="4"/>
      <c r="X218" s="4"/>
      <c r="Y218" s="4"/>
    </row>
    <row r="219" spans="1:25" ht="30" x14ac:dyDescent="0.25">
      <c r="A219" s="13">
        <v>214</v>
      </c>
      <c r="B219" s="35">
        <v>22119002</v>
      </c>
      <c r="C219" s="35" t="s">
        <v>243</v>
      </c>
      <c r="D219" s="35" t="s">
        <v>61</v>
      </c>
      <c r="E219" s="13">
        <v>2.68</v>
      </c>
      <c r="F219" s="13">
        <v>2.86</v>
      </c>
      <c r="G219" s="13">
        <v>3.06</v>
      </c>
      <c r="H219" s="13">
        <v>3.08</v>
      </c>
      <c r="I219" s="13">
        <v>0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f t="shared" si="18"/>
        <v>2.92</v>
      </c>
      <c r="P219" s="13">
        <f t="shared" si="19"/>
        <v>0</v>
      </c>
      <c r="Q219" s="13" t="str">
        <f t="shared" si="20"/>
        <v>SANGAT MEMUASKAN</v>
      </c>
      <c r="R219" s="13" t="str">
        <f t="shared" si="21"/>
        <v>D</v>
      </c>
      <c r="S219" s="13">
        <f t="shared" si="22"/>
        <v>1.1679999999999999</v>
      </c>
      <c r="T219" s="13" t="str">
        <f t="shared" si="23"/>
        <v>TIDAK TEPAT</v>
      </c>
      <c r="U219" s="4"/>
      <c r="V219" s="4"/>
      <c r="W219" s="4"/>
      <c r="X219" s="4"/>
      <c r="Y219" s="4"/>
    </row>
    <row r="220" spans="1:25" ht="30" x14ac:dyDescent="0.25">
      <c r="A220" s="13">
        <v>215</v>
      </c>
      <c r="B220" s="35">
        <v>22119003</v>
      </c>
      <c r="C220" s="35" t="s">
        <v>244</v>
      </c>
      <c r="D220" s="35" t="s">
        <v>61</v>
      </c>
      <c r="E220" s="13">
        <v>1.95</v>
      </c>
      <c r="F220" s="13">
        <v>2.29</v>
      </c>
      <c r="G220" s="13">
        <v>2.31</v>
      </c>
      <c r="H220" s="13">
        <v>2.4700000000000002</v>
      </c>
      <c r="I220" s="13">
        <v>2</v>
      </c>
      <c r="J220" s="13">
        <v>2.5</v>
      </c>
      <c r="K220" s="13">
        <v>3.75</v>
      </c>
      <c r="L220" s="13">
        <v>2</v>
      </c>
      <c r="M220" s="13">
        <v>2.5</v>
      </c>
      <c r="N220" s="13">
        <v>1</v>
      </c>
      <c r="O220" s="13">
        <f t="shared" si="18"/>
        <v>2.2550000000000003</v>
      </c>
      <c r="P220" s="13">
        <f t="shared" si="19"/>
        <v>2.2916666666666665</v>
      </c>
      <c r="Q220" s="13" t="str">
        <f t="shared" si="20"/>
        <v>SANGAT MEMUASKAN</v>
      </c>
      <c r="R220" s="13" t="str">
        <f t="shared" si="21"/>
        <v>B</v>
      </c>
      <c r="S220" s="13">
        <f t="shared" si="22"/>
        <v>2.2770000000000001</v>
      </c>
      <c r="T220" s="13" t="str">
        <f t="shared" si="23"/>
        <v>LULUS TEPAT</v>
      </c>
      <c r="U220" s="4"/>
      <c r="V220" s="4"/>
      <c r="W220" s="4"/>
      <c r="X220" s="4"/>
      <c r="Y220" s="4"/>
    </row>
    <row r="221" spans="1:25" ht="30" x14ac:dyDescent="0.25">
      <c r="A221" s="13">
        <v>216</v>
      </c>
      <c r="B221" s="35">
        <v>22119004</v>
      </c>
      <c r="C221" s="35" t="s">
        <v>245</v>
      </c>
      <c r="D221" s="35" t="s">
        <v>61</v>
      </c>
      <c r="E221" s="13">
        <v>3</v>
      </c>
      <c r="F221" s="13">
        <v>3.11</v>
      </c>
      <c r="G221" s="13">
        <v>3.18</v>
      </c>
      <c r="H221" s="13">
        <v>3.2</v>
      </c>
      <c r="I221" s="13">
        <v>3.5</v>
      </c>
      <c r="J221" s="13">
        <v>3.5</v>
      </c>
      <c r="K221" s="13">
        <v>3.5</v>
      </c>
      <c r="L221" s="13">
        <v>3</v>
      </c>
      <c r="M221" s="13">
        <v>3.5</v>
      </c>
      <c r="N221" s="13">
        <v>2.5</v>
      </c>
      <c r="O221" s="13">
        <f t="shared" si="18"/>
        <v>3.1224999999999996</v>
      </c>
      <c r="P221" s="13">
        <f t="shared" si="19"/>
        <v>3.25</v>
      </c>
      <c r="Q221" s="13" t="str">
        <f t="shared" si="20"/>
        <v>DENGAN PUJIAN</v>
      </c>
      <c r="R221" s="13" t="str">
        <f t="shared" si="21"/>
        <v>A</v>
      </c>
      <c r="S221" s="13">
        <f t="shared" si="22"/>
        <v>3.1989999999999998</v>
      </c>
      <c r="T221" s="13" t="str">
        <f t="shared" si="23"/>
        <v>LULUS TEPAT</v>
      </c>
      <c r="U221" s="4">
        <v>131</v>
      </c>
      <c r="V221" s="4"/>
      <c r="W221" s="4"/>
      <c r="X221" s="4"/>
      <c r="Y221" s="4"/>
    </row>
    <row r="222" spans="1:25" ht="30" x14ac:dyDescent="0.25">
      <c r="A222" s="13">
        <v>217</v>
      </c>
      <c r="B222" s="35">
        <v>22119005</v>
      </c>
      <c r="C222" s="35" t="s">
        <v>30</v>
      </c>
      <c r="D222" s="35" t="s">
        <v>89</v>
      </c>
      <c r="E222" s="13">
        <v>3.2</v>
      </c>
      <c r="F222" s="13">
        <v>3.32</v>
      </c>
      <c r="G222" s="13">
        <v>3.4</v>
      </c>
      <c r="H222" s="13">
        <v>3.39</v>
      </c>
      <c r="I222" s="13">
        <v>2.5</v>
      </c>
      <c r="J222" s="13">
        <v>3.5</v>
      </c>
      <c r="K222" s="13">
        <v>3.75</v>
      </c>
      <c r="L222" s="13">
        <v>2</v>
      </c>
      <c r="M222" s="13">
        <v>3</v>
      </c>
      <c r="N222" s="13">
        <v>3</v>
      </c>
      <c r="O222" s="13">
        <f t="shared" si="18"/>
        <v>3.3275000000000001</v>
      </c>
      <c r="P222" s="13">
        <f t="shared" si="19"/>
        <v>2.9583333333333335</v>
      </c>
      <c r="Q222" s="13" t="str">
        <f t="shared" si="20"/>
        <v>DENGAN PUJIAN</v>
      </c>
      <c r="R222" s="13" t="str">
        <f t="shared" si="21"/>
        <v>B</v>
      </c>
      <c r="S222" s="13">
        <f t="shared" si="22"/>
        <v>3.1060000000000003</v>
      </c>
      <c r="T222" s="13" t="str">
        <f t="shared" si="23"/>
        <v>LULUS TEPAT</v>
      </c>
      <c r="U222" s="4" t="s">
        <v>457</v>
      </c>
      <c r="V222" s="4"/>
      <c r="W222" s="4"/>
      <c r="X222" s="4"/>
      <c r="Y222" s="4"/>
    </row>
    <row r="223" spans="1:25" ht="30" x14ac:dyDescent="0.25">
      <c r="A223" s="13">
        <v>218</v>
      </c>
      <c r="B223" s="35">
        <v>22119006</v>
      </c>
      <c r="C223" s="35" t="s">
        <v>246</v>
      </c>
      <c r="D223" s="35" t="s">
        <v>61</v>
      </c>
      <c r="E223" s="13">
        <v>1.05</v>
      </c>
      <c r="F223" s="13">
        <v>1.35</v>
      </c>
      <c r="G223" s="13">
        <v>1.41</v>
      </c>
      <c r="H223" s="13">
        <v>1.33</v>
      </c>
      <c r="I223" s="13">
        <v>1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f t="shared" si="18"/>
        <v>1.2850000000000001</v>
      </c>
      <c r="P223" s="13">
        <f t="shared" si="19"/>
        <v>0.16666666666666666</v>
      </c>
      <c r="Q223" s="13" t="str">
        <f t="shared" si="20"/>
        <v>MEMUASKAN</v>
      </c>
      <c r="R223" s="13" t="str">
        <f t="shared" si="21"/>
        <v>D</v>
      </c>
      <c r="S223" s="13">
        <f t="shared" si="22"/>
        <v>0.6140000000000001</v>
      </c>
      <c r="T223" s="13" t="str">
        <f t="shared" si="23"/>
        <v>TIDAK TEPAT</v>
      </c>
      <c r="U223" s="4"/>
      <c r="V223" s="4"/>
      <c r="W223" s="4"/>
      <c r="X223" s="4"/>
      <c r="Y223" s="4"/>
    </row>
    <row r="224" spans="1:25" x14ac:dyDescent="0.25">
      <c r="A224" s="13">
        <v>219</v>
      </c>
      <c r="B224" s="35">
        <v>22119007</v>
      </c>
      <c r="C224" s="35" t="s">
        <v>247</v>
      </c>
      <c r="D224" s="35" t="s">
        <v>61</v>
      </c>
      <c r="E224" s="13">
        <v>3.07</v>
      </c>
      <c r="F224" s="13">
        <v>3.27</v>
      </c>
      <c r="G224" s="13">
        <v>3.24</v>
      </c>
      <c r="H224" s="13">
        <v>3.28</v>
      </c>
      <c r="I224" s="13">
        <v>3.5</v>
      </c>
      <c r="J224" s="13">
        <v>3</v>
      </c>
      <c r="K224" s="13">
        <v>3.75</v>
      </c>
      <c r="L224" s="13">
        <v>2.5</v>
      </c>
      <c r="M224" s="13">
        <v>3</v>
      </c>
      <c r="N224" s="13">
        <v>3</v>
      </c>
      <c r="O224" s="13">
        <f t="shared" si="18"/>
        <v>3.2149999999999999</v>
      </c>
      <c r="P224" s="13">
        <f t="shared" si="19"/>
        <v>3.125</v>
      </c>
      <c r="Q224" s="13" t="str">
        <f t="shared" si="20"/>
        <v>DENGAN PUJIAN</v>
      </c>
      <c r="R224" s="13" t="str">
        <f t="shared" si="21"/>
        <v>A</v>
      </c>
      <c r="S224" s="13">
        <f t="shared" si="22"/>
        <v>3.161</v>
      </c>
      <c r="T224" s="13" t="str">
        <f t="shared" si="23"/>
        <v>LULUS TEPAT</v>
      </c>
      <c r="U224" s="4">
        <v>132</v>
      </c>
      <c r="V224" s="4"/>
      <c r="W224" s="4"/>
      <c r="X224" s="4"/>
      <c r="Y224" s="4"/>
    </row>
    <row r="225" spans="1:25" ht="30" x14ac:dyDescent="0.25">
      <c r="A225" s="13">
        <v>220</v>
      </c>
      <c r="B225" s="35">
        <v>22119008</v>
      </c>
      <c r="C225" s="35" t="s">
        <v>248</v>
      </c>
      <c r="D225" s="35" t="s">
        <v>61</v>
      </c>
      <c r="E225" s="13">
        <v>2.23</v>
      </c>
      <c r="F225" s="13">
        <v>2.48</v>
      </c>
      <c r="G225" s="13">
        <v>2.67</v>
      </c>
      <c r="H225" s="13">
        <v>2.69</v>
      </c>
      <c r="I225" s="13">
        <v>2.5</v>
      </c>
      <c r="J225" s="13">
        <v>2.5</v>
      </c>
      <c r="K225" s="13">
        <v>3.5</v>
      </c>
      <c r="L225" s="13">
        <v>0</v>
      </c>
      <c r="M225" s="13">
        <v>1</v>
      </c>
      <c r="N225" s="13">
        <v>0</v>
      </c>
      <c r="O225" s="13">
        <f t="shared" si="18"/>
        <v>2.5175000000000001</v>
      </c>
      <c r="P225" s="13">
        <f t="shared" si="19"/>
        <v>1.5833333333333333</v>
      </c>
      <c r="Q225" s="13" t="str">
        <f t="shared" si="20"/>
        <v>SANGAT MEMUASKAN</v>
      </c>
      <c r="R225" s="13" t="str">
        <f t="shared" si="21"/>
        <v>C</v>
      </c>
      <c r="S225" s="13">
        <f t="shared" si="22"/>
        <v>1.9570000000000001</v>
      </c>
      <c r="T225" s="13" t="str">
        <f t="shared" si="23"/>
        <v>TIDAK TEPAT</v>
      </c>
      <c r="U225" s="4"/>
      <c r="V225" s="4"/>
      <c r="W225" s="4"/>
      <c r="X225" s="4"/>
      <c r="Y225" s="4"/>
    </row>
    <row r="226" spans="1:25" ht="45" x14ac:dyDescent="0.25">
      <c r="A226" s="13">
        <v>221</v>
      </c>
      <c r="B226" s="35">
        <v>22119009</v>
      </c>
      <c r="C226" s="35" t="s">
        <v>249</v>
      </c>
      <c r="D226" s="35" t="s">
        <v>61</v>
      </c>
      <c r="E226" s="13">
        <v>3.07</v>
      </c>
      <c r="F226" s="13">
        <v>3.28</v>
      </c>
      <c r="G226" s="13">
        <v>3.37</v>
      </c>
      <c r="H226" s="13">
        <v>3.37</v>
      </c>
      <c r="I226" s="13">
        <v>3.5</v>
      </c>
      <c r="J226" s="13">
        <v>3.75</v>
      </c>
      <c r="K226" s="13">
        <v>3</v>
      </c>
      <c r="L226" s="13">
        <v>2.5</v>
      </c>
      <c r="M226" s="13">
        <v>3</v>
      </c>
      <c r="N226" s="13">
        <v>2.5</v>
      </c>
      <c r="O226" s="13">
        <f t="shared" si="18"/>
        <v>3.2725</v>
      </c>
      <c r="P226" s="13">
        <f t="shared" si="19"/>
        <v>3.0416666666666665</v>
      </c>
      <c r="Q226" s="13" t="str">
        <f t="shared" si="20"/>
        <v>DENGAN PUJIAN</v>
      </c>
      <c r="R226" s="13" t="str">
        <f t="shared" si="21"/>
        <v>A</v>
      </c>
      <c r="S226" s="13">
        <f t="shared" si="22"/>
        <v>3.1339999999999999</v>
      </c>
      <c r="T226" s="13" t="str">
        <f t="shared" si="23"/>
        <v>LULUS TEPAT</v>
      </c>
      <c r="U226" s="4"/>
      <c r="V226" s="4"/>
      <c r="W226" s="4"/>
      <c r="X226" s="4"/>
      <c r="Y226" s="4"/>
    </row>
    <row r="227" spans="1:25" ht="30" x14ac:dyDescent="0.25">
      <c r="A227" s="13">
        <v>222</v>
      </c>
      <c r="B227" s="35">
        <v>22119010</v>
      </c>
      <c r="C227" s="35" t="s">
        <v>250</v>
      </c>
      <c r="D227" s="35" t="s">
        <v>61</v>
      </c>
      <c r="E227" s="13">
        <v>2.86</v>
      </c>
      <c r="F227" s="13">
        <v>2.68</v>
      </c>
      <c r="G227" s="13">
        <v>2.79</v>
      </c>
      <c r="H227" s="13">
        <v>2.68</v>
      </c>
      <c r="I227" s="13">
        <v>2</v>
      </c>
      <c r="J227" s="13">
        <v>3</v>
      </c>
      <c r="K227" s="13">
        <v>0</v>
      </c>
      <c r="L227" s="13">
        <v>2</v>
      </c>
      <c r="M227" s="13">
        <v>2.5</v>
      </c>
      <c r="N227" s="13">
        <v>2.5</v>
      </c>
      <c r="O227" s="13">
        <f t="shared" si="18"/>
        <v>2.7524999999999999</v>
      </c>
      <c r="P227" s="13">
        <f t="shared" si="19"/>
        <v>2</v>
      </c>
      <c r="Q227" s="13" t="str">
        <f t="shared" si="20"/>
        <v>SANGAT MEMUASKAN</v>
      </c>
      <c r="R227" s="13" t="str">
        <f t="shared" si="21"/>
        <v>B</v>
      </c>
      <c r="S227" s="13">
        <f t="shared" si="22"/>
        <v>2.3009999999999997</v>
      </c>
      <c r="T227" s="13" t="str">
        <f t="shared" si="23"/>
        <v>LULUS TEPAT</v>
      </c>
      <c r="U227" s="4"/>
      <c r="V227" s="4"/>
      <c r="W227" s="4"/>
      <c r="X227" s="4"/>
      <c r="Y227" s="4"/>
    </row>
    <row r="228" spans="1:25" ht="30" x14ac:dyDescent="0.25">
      <c r="A228" s="13">
        <v>223</v>
      </c>
      <c r="B228" s="35">
        <v>22119011</v>
      </c>
      <c r="C228" s="35" t="s">
        <v>251</v>
      </c>
      <c r="D228" s="35" t="s">
        <v>61</v>
      </c>
      <c r="E228" s="13">
        <v>2.8</v>
      </c>
      <c r="F228" s="13">
        <v>2.7</v>
      </c>
      <c r="G228" s="13">
        <v>2.95</v>
      </c>
      <c r="H228" s="13">
        <v>2.93</v>
      </c>
      <c r="I228" s="13">
        <v>2</v>
      </c>
      <c r="J228" s="13">
        <v>3.5</v>
      </c>
      <c r="K228" s="13">
        <v>3.5</v>
      </c>
      <c r="L228" s="13">
        <v>2.5</v>
      </c>
      <c r="M228" s="13">
        <v>1</v>
      </c>
      <c r="N228" s="13">
        <v>2.5</v>
      </c>
      <c r="O228" s="13">
        <f t="shared" si="18"/>
        <v>2.8449999999999998</v>
      </c>
      <c r="P228" s="13">
        <f t="shared" si="19"/>
        <v>2.5</v>
      </c>
      <c r="Q228" s="13" t="str">
        <f t="shared" si="20"/>
        <v>SANGAT MEMUASKAN</v>
      </c>
      <c r="R228" s="13" t="str">
        <f t="shared" si="21"/>
        <v>B</v>
      </c>
      <c r="S228" s="13">
        <f t="shared" si="22"/>
        <v>2.6379999999999999</v>
      </c>
      <c r="T228" s="13" t="str">
        <f t="shared" si="23"/>
        <v>LULUS TEPAT</v>
      </c>
      <c r="U228" s="4"/>
      <c r="V228" s="4"/>
      <c r="W228" s="4"/>
      <c r="X228" s="4"/>
      <c r="Y228" s="4"/>
    </row>
    <row r="229" spans="1:25" ht="30" x14ac:dyDescent="0.25">
      <c r="A229" s="13">
        <v>224</v>
      </c>
      <c r="B229" s="35">
        <v>22119012</v>
      </c>
      <c r="C229" s="35" t="s">
        <v>44</v>
      </c>
      <c r="D229" s="35" t="s">
        <v>61</v>
      </c>
      <c r="E229" s="13">
        <v>2.35</v>
      </c>
      <c r="F229" s="13">
        <v>2.58</v>
      </c>
      <c r="G229" s="13">
        <v>2.52</v>
      </c>
      <c r="H229" s="13">
        <v>2.7</v>
      </c>
      <c r="I229" s="13">
        <v>2</v>
      </c>
      <c r="J229" s="13">
        <v>3</v>
      </c>
      <c r="K229" s="13">
        <v>3</v>
      </c>
      <c r="L229" s="13">
        <v>3</v>
      </c>
      <c r="M229" s="13">
        <v>1</v>
      </c>
      <c r="N229" s="13">
        <v>2.5</v>
      </c>
      <c r="O229" s="13">
        <f t="shared" si="18"/>
        <v>2.5374999999999996</v>
      </c>
      <c r="P229" s="13">
        <f t="shared" si="19"/>
        <v>2.4166666666666665</v>
      </c>
      <c r="Q229" s="13" t="str">
        <f t="shared" si="20"/>
        <v>SANGAT MEMUASKAN</v>
      </c>
      <c r="R229" s="13" t="str">
        <f t="shared" si="21"/>
        <v>B</v>
      </c>
      <c r="S229" s="13">
        <f t="shared" si="22"/>
        <v>2.4649999999999999</v>
      </c>
      <c r="T229" s="13" t="str">
        <f t="shared" si="23"/>
        <v>LULUS TEPAT</v>
      </c>
      <c r="U229" s="4"/>
      <c r="V229" s="4"/>
      <c r="W229" s="4"/>
      <c r="X229" s="4"/>
      <c r="Y229" s="4"/>
    </row>
    <row r="230" spans="1:25" ht="30" x14ac:dyDescent="0.25">
      <c r="A230" s="13">
        <v>225</v>
      </c>
      <c r="B230" s="35">
        <v>22119013</v>
      </c>
      <c r="C230" s="35" t="s">
        <v>31</v>
      </c>
      <c r="D230" s="35" t="s">
        <v>61</v>
      </c>
      <c r="E230" s="13">
        <v>2.75</v>
      </c>
      <c r="F230" s="13">
        <v>2.76</v>
      </c>
      <c r="G230" s="13">
        <v>2.93</v>
      </c>
      <c r="H230" s="13">
        <v>2.96</v>
      </c>
      <c r="I230" s="13">
        <v>2</v>
      </c>
      <c r="J230" s="13">
        <v>3.5</v>
      </c>
      <c r="K230" s="13">
        <v>3.5</v>
      </c>
      <c r="L230" s="13">
        <v>0</v>
      </c>
      <c r="M230" s="13">
        <v>3</v>
      </c>
      <c r="N230" s="13">
        <v>0</v>
      </c>
      <c r="O230" s="13">
        <f t="shared" si="18"/>
        <v>2.8499999999999996</v>
      </c>
      <c r="P230" s="13">
        <f t="shared" si="19"/>
        <v>2</v>
      </c>
      <c r="Q230" s="13" t="str">
        <f t="shared" si="20"/>
        <v>SANGAT MEMUASKAN</v>
      </c>
      <c r="R230" s="13" t="str">
        <f t="shared" si="21"/>
        <v>B</v>
      </c>
      <c r="S230" s="13">
        <f t="shared" si="22"/>
        <v>2.34</v>
      </c>
      <c r="T230" s="13" t="str">
        <f t="shared" si="23"/>
        <v>LULUS TEPAT</v>
      </c>
      <c r="U230" s="4">
        <v>137</v>
      </c>
      <c r="V230" s="4"/>
      <c r="W230" s="4"/>
      <c r="X230" s="4"/>
      <c r="Y230" s="4"/>
    </row>
    <row r="231" spans="1:25" ht="30" x14ac:dyDescent="0.25">
      <c r="A231" s="13">
        <v>226</v>
      </c>
      <c r="B231" s="35">
        <v>22119014</v>
      </c>
      <c r="C231" s="35" t="s">
        <v>252</v>
      </c>
      <c r="D231" s="35" t="s">
        <v>61</v>
      </c>
      <c r="E231" s="13">
        <v>2.14</v>
      </c>
      <c r="F231" s="13">
        <v>2.19</v>
      </c>
      <c r="G231" s="13">
        <v>1.51</v>
      </c>
      <c r="H231" s="13">
        <v>1</v>
      </c>
      <c r="I231" s="13">
        <v>3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f t="shared" si="18"/>
        <v>1.71</v>
      </c>
      <c r="P231" s="13">
        <f t="shared" si="19"/>
        <v>0.5</v>
      </c>
      <c r="Q231" s="13" t="str">
        <f t="shared" si="20"/>
        <v>MEMUASKAN</v>
      </c>
      <c r="R231" s="13" t="str">
        <f t="shared" si="21"/>
        <v>D</v>
      </c>
      <c r="S231" s="13">
        <f t="shared" si="22"/>
        <v>0.98399999999999999</v>
      </c>
      <c r="T231" s="13" t="str">
        <f t="shared" si="23"/>
        <v>TIDAK TEPAT</v>
      </c>
      <c r="U231" s="4"/>
      <c r="V231" s="4"/>
      <c r="W231" s="4"/>
      <c r="X231" s="4"/>
      <c r="Y231" s="4"/>
    </row>
    <row r="232" spans="1:25" ht="30" x14ac:dyDescent="0.25">
      <c r="A232" s="13">
        <v>227</v>
      </c>
      <c r="B232" s="35">
        <v>22119015</v>
      </c>
      <c r="C232" s="35" t="s">
        <v>253</v>
      </c>
      <c r="D232" s="35" t="s">
        <v>61</v>
      </c>
      <c r="E232" s="13">
        <v>3.11</v>
      </c>
      <c r="F232" s="13">
        <v>3.39</v>
      </c>
      <c r="G232" s="13">
        <v>3.46</v>
      </c>
      <c r="H232" s="13">
        <v>3.45</v>
      </c>
      <c r="I232" s="13">
        <v>4</v>
      </c>
      <c r="J232" s="13">
        <v>3.75</v>
      </c>
      <c r="K232" s="13">
        <v>3.75</v>
      </c>
      <c r="L232" s="13">
        <v>0</v>
      </c>
      <c r="M232" s="13">
        <v>3</v>
      </c>
      <c r="N232" s="13">
        <v>3</v>
      </c>
      <c r="O232" s="13">
        <f t="shared" si="18"/>
        <v>3.3525</v>
      </c>
      <c r="P232" s="13">
        <f t="shared" si="19"/>
        <v>2.9166666666666665</v>
      </c>
      <c r="Q232" s="13" t="str">
        <f t="shared" si="20"/>
        <v>DENGAN PUJIAN</v>
      </c>
      <c r="R232" s="13" t="str">
        <f t="shared" si="21"/>
        <v>B</v>
      </c>
      <c r="S232" s="13">
        <f t="shared" si="22"/>
        <v>3.0910000000000002</v>
      </c>
      <c r="T232" s="13" t="str">
        <f t="shared" si="23"/>
        <v>LULUS TEPAT</v>
      </c>
      <c r="U232" s="4">
        <v>138</v>
      </c>
      <c r="V232" s="4"/>
      <c r="W232" s="4"/>
      <c r="X232" s="4"/>
      <c r="Y232" s="4"/>
    </row>
    <row r="233" spans="1:25" ht="30" x14ac:dyDescent="0.25">
      <c r="A233" s="13">
        <v>228</v>
      </c>
      <c r="B233" s="35">
        <v>22119016</v>
      </c>
      <c r="C233" s="35" t="s">
        <v>254</v>
      </c>
      <c r="D233" s="35" t="s">
        <v>61</v>
      </c>
      <c r="E233" s="13">
        <v>0</v>
      </c>
      <c r="F233" s="13">
        <v>2</v>
      </c>
      <c r="G233" s="13">
        <v>2.09</v>
      </c>
      <c r="H233" s="13">
        <v>2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f t="shared" si="18"/>
        <v>1.5225</v>
      </c>
      <c r="P233" s="13">
        <f t="shared" si="19"/>
        <v>0</v>
      </c>
      <c r="Q233" s="13" t="str">
        <f t="shared" si="20"/>
        <v>MEMUASKAN</v>
      </c>
      <c r="R233" s="13" t="str">
        <f t="shared" si="21"/>
        <v>D</v>
      </c>
      <c r="S233" s="13">
        <f t="shared" si="22"/>
        <v>0.60899999999999999</v>
      </c>
      <c r="T233" s="13" t="str">
        <f t="shared" si="23"/>
        <v>TIDAK TEPAT</v>
      </c>
      <c r="U233" s="4"/>
      <c r="V233" s="4"/>
      <c r="W233" s="4"/>
      <c r="X233" s="4"/>
      <c r="Y233" s="4"/>
    </row>
    <row r="234" spans="1:25" ht="30" x14ac:dyDescent="0.25">
      <c r="A234" s="13">
        <v>229</v>
      </c>
      <c r="B234" s="35">
        <v>22119017</v>
      </c>
      <c r="C234" s="35" t="s">
        <v>255</v>
      </c>
      <c r="D234" s="35" t="s">
        <v>61</v>
      </c>
      <c r="E234" s="13">
        <v>2.36</v>
      </c>
      <c r="F234" s="13">
        <v>2.83</v>
      </c>
      <c r="G234" s="13">
        <v>2.91</v>
      </c>
      <c r="H234" s="13">
        <v>2.39</v>
      </c>
      <c r="I234" s="13">
        <v>2.5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f t="shared" si="18"/>
        <v>2.6225000000000001</v>
      </c>
      <c r="P234" s="13">
        <f t="shared" si="19"/>
        <v>0.41666666666666669</v>
      </c>
      <c r="Q234" s="13" t="str">
        <f t="shared" si="20"/>
        <v>SANGAT MEMUASKAN</v>
      </c>
      <c r="R234" s="13" t="str">
        <f t="shared" si="21"/>
        <v>D</v>
      </c>
      <c r="S234" s="13">
        <f t="shared" si="22"/>
        <v>1.2989999999999999</v>
      </c>
      <c r="T234" s="13" t="str">
        <f t="shared" si="23"/>
        <v>TIDAK TEPAT</v>
      </c>
      <c r="U234" s="4"/>
      <c r="V234" s="4"/>
      <c r="W234" s="4"/>
      <c r="X234" s="4"/>
      <c r="Y234" s="4"/>
    </row>
    <row r="235" spans="1:25" ht="30" x14ac:dyDescent="0.25">
      <c r="A235" s="13">
        <v>230</v>
      </c>
      <c r="B235" s="35">
        <v>22119018</v>
      </c>
      <c r="C235" s="35" t="s">
        <v>256</v>
      </c>
      <c r="D235" s="35" t="s">
        <v>61</v>
      </c>
      <c r="E235" s="13">
        <v>2.41</v>
      </c>
      <c r="F235" s="13">
        <v>2.94</v>
      </c>
      <c r="G235" s="13">
        <v>2.91</v>
      </c>
      <c r="H235" s="13">
        <v>2.66</v>
      </c>
      <c r="I235" s="13">
        <v>3.75</v>
      </c>
      <c r="J235" s="13">
        <v>3.75</v>
      </c>
      <c r="K235" s="13">
        <v>2</v>
      </c>
      <c r="L235" s="13">
        <v>3</v>
      </c>
      <c r="M235" s="13">
        <v>3</v>
      </c>
      <c r="N235" s="13">
        <v>1</v>
      </c>
      <c r="O235" s="13">
        <f t="shared" si="18"/>
        <v>2.73</v>
      </c>
      <c r="P235" s="13">
        <f t="shared" si="19"/>
        <v>2.75</v>
      </c>
      <c r="Q235" s="13" t="str">
        <f t="shared" si="20"/>
        <v>SANGAT MEMUASKAN</v>
      </c>
      <c r="R235" s="13" t="str">
        <f t="shared" si="21"/>
        <v>B</v>
      </c>
      <c r="S235" s="13">
        <f t="shared" si="22"/>
        <v>2.742</v>
      </c>
      <c r="T235" s="13" t="str">
        <f t="shared" si="23"/>
        <v>LULUS TEPAT</v>
      </c>
      <c r="U235" s="4">
        <v>139</v>
      </c>
      <c r="V235" s="4"/>
      <c r="W235" s="4"/>
      <c r="X235" s="4"/>
      <c r="Y235" s="4"/>
    </row>
    <row r="236" spans="1:25" ht="30" x14ac:dyDescent="0.25">
      <c r="A236" s="13">
        <v>231</v>
      </c>
      <c r="B236" s="35">
        <v>22119019</v>
      </c>
      <c r="C236" s="35" t="s">
        <v>32</v>
      </c>
      <c r="D236" s="35" t="s">
        <v>61</v>
      </c>
      <c r="E236" s="13">
        <v>2.77</v>
      </c>
      <c r="F236" s="13">
        <v>1.77</v>
      </c>
      <c r="G236" s="13">
        <v>1.1000000000000001</v>
      </c>
      <c r="H236" s="13">
        <v>2.87</v>
      </c>
      <c r="I236" s="13">
        <v>2.5</v>
      </c>
      <c r="J236" s="13">
        <v>2</v>
      </c>
      <c r="K236" s="13">
        <v>3.5</v>
      </c>
      <c r="L236" s="13">
        <v>0</v>
      </c>
      <c r="M236" s="13">
        <v>0</v>
      </c>
      <c r="N236" s="13">
        <v>2.5</v>
      </c>
      <c r="O236" s="13">
        <f t="shared" si="18"/>
        <v>2.1275000000000004</v>
      </c>
      <c r="P236" s="13">
        <f t="shared" si="19"/>
        <v>1.75</v>
      </c>
      <c r="Q236" s="13" t="str">
        <f t="shared" si="20"/>
        <v>SANGAT MEMUASKAN</v>
      </c>
      <c r="R236" s="13" t="str">
        <f t="shared" si="21"/>
        <v>C</v>
      </c>
      <c r="S236" s="13">
        <f t="shared" si="22"/>
        <v>1.9010000000000002</v>
      </c>
      <c r="T236" s="13" t="str">
        <f t="shared" si="23"/>
        <v>TIDAK TEPAT</v>
      </c>
      <c r="U236" s="4"/>
      <c r="V236" s="4"/>
      <c r="W236" s="4"/>
      <c r="X236" s="4"/>
      <c r="Y236" s="4"/>
    </row>
    <row r="237" spans="1:25" x14ac:dyDescent="0.25">
      <c r="A237" s="13">
        <v>232</v>
      </c>
      <c r="B237" s="35">
        <v>22119020</v>
      </c>
      <c r="C237" s="35" t="s">
        <v>257</v>
      </c>
      <c r="D237" s="35" t="s">
        <v>61</v>
      </c>
      <c r="E237" s="13">
        <v>1.25</v>
      </c>
      <c r="F237" s="13">
        <v>3.34</v>
      </c>
      <c r="G237" s="13">
        <v>3.29</v>
      </c>
      <c r="H237" s="13">
        <v>0.85</v>
      </c>
      <c r="I237" s="13" t="s">
        <v>58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f t="shared" si="18"/>
        <v>2.1825000000000001</v>
      </c>
      <c r="P237" s="13">
        <f t="shared" si="19"/>
        <v>0</v>
      </c>
      <c r="Q237" s="13" t="str">
        <f t="shared" si="20"/>
        <v>SANGAT MEMUASKAN</v>
      </c>
      <c r="R237" s="13" t="str">
        <f t="shared" si="21"/>
        <v>D</v>
      </c>
      <c r="S237" s="13">
        <f t="shared" si="22"/>
        <v>0.97000000000000008</v>
      </c>
      <c r="T237" s="13" t="str">
        <f t="shared" si="23"/>
        <v>TIDAK TEPAT</v>
      </c>
      <c r="U237" s="4"/>
      <c r="V237" s="4"/>
      <c r="W237" s="4"/>
      <c r="X237" s="4"/>
      <c r="Y237" s="4"/>
    </row>
    <row r="238" spans="1:25" ht="30" x14ac:dyDescent="0.25">
      <c r="A238" s="13">
        <v>233</v>
      </c>
      <c r="B238" s="35">
        <v>22119021</v>
      </c>
      <c r="C238" s="35" t="s">
        <v>258</v>
      </c>
      <c r="D238" s="35" t="s">
        <v>61</v>
      </c>
      <c r="E238" s="13">
        <v>1.25</v>
      </c>
      <c r="F238" s="13">
        <v>3.34</v>
      </c>
      <c r="G238" s="13">
        <v>3.29</v>
      </c>
      <c r="H238" s="13">
        <v>0.85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f t="shared" si="18"/>
        <v>2.1825000000000001</v>
      </c>
      <c r="P238" s="13">
        <f t="shared" si="19"/>
        <v>0</v>
      </c>
      <c r="Q238" s="13" t="str">
        <f t="shared" si="20"/>
        <v>SANGAT MEMUASKAN</v>
      </c>
      <c r="R238" s="13" t="str">
        <f t="shared" si="21"/>
        <v>D</v>
      </c>
      <c r="S238" s="13">
        <f t="shared" si="22"/>
        <v>0.873</v>
      </c>
      <c r="T238" s="13" t="str">
        <f t="shared" si="23"/>
        <v>TIDAK TEPAT</v>
      </c>
      <c r="U238" s="4"/>
      <c r="V238" s="4"/>
      <c r="W238" s="4"/>
      <c r="X238" s="4"/>
      <c r="Y238" s="4"/>
    </row>
    <row r="239" spans="1:25" ht="30" x14ac:dyDescent="0.25">
      <c r="A239" s="13">
        <v>234</v>
      </c>
      <c r="B239" s="35">
        <v>22119022</v>
      </c>
      <c r="C239" s="35" t="s">
        <v>259</v>
      </c>
      <c r="D239" s="35" t="s">
        <v>61</v>
      </c>
      <c r="E239" s="13">
        <v>3.2</v>
      </c>
      <c r="F239" s="13">
        <v>3.09</v>
      </c>
      <c r="G239" s="13">
        <v>3.13</v>
      </c>
      <c r="H239" s="13">
        <v>3.31</v>
      </c>
      <c r="I239" s="13">
        <v>3</v>
      </c>
      <c r="J239" s="13">
        <v>2.5</v>
      </c>
      <c r="K239" s="13">
        <v>3</v>
      </c>
      <c r="L239" s="13">
        <v>2</v>
      </c>
      <c r="M239" s="13">
        <v>1</v>
      </c>
      <c r="N239" s="13">
        <v>3</v>
      </c>
      <c r="O239" s="13">
        <f t="shared" si="18"/>
        <v>3.1825000000000001</v>
      </c>
      <c r="P239" s="13">
        <f t="shared" si="19"/>
        <v>2.4166666666666665</v>
      </c>
      <c r="Q239" s="13" t="str">
        <f t="shared" si="20"/>
        <v>DENGAN PUJIAN</v>
      </c>
      <c r="R239" s="13" t="str">
        <f t="shared" si="21"/>
        <v>B</v>
      </c>
      <c r="S239" s="13">
        <f t="shared" si="22"/>
        <v>2.7229999999999999</v>
      </c>
      <c r="T239" s="13" t="str">
        <f t="shared" si="23"/>
        <v>LULUS TEPAT</v>
      </c>
      <c r="U239" s="4">
        <v>140</v>
      </c>
      <c r="V239" s="4"/>
      <c r="W239" s="4"/>
      <c r="X239" s="4"/>
      <c r="Y239" s="4"/>
    </row>
    <row r="240" spans="1:25" ht="30" x14ac:dyDescent="0.25">
      <c r="A240" s="13">
        <v>235</v>
      </c>
      <c r="B240" s="35">
        <v>22119023</v>
      </c>
      <c r="C240" s="35" t="s">
        <v>260</v>
      </c>
      <c r="D240" s="35" t="s">
        <v>61</v>
      </c>
      <c r="E240" s="13">
        <v>3</v>
      </c>
      <c r="F240" s="13">
        <v>2.83</v>
      </c>
      <c r="G240" s="13">
        <v>2.93</v>
      </c>
      <c r="H240" s="13">
        <v>3.09</v>
      </c>
      <c r="I240" s="13">
        <v>3</v>
      </c>
      <c r="J240" s="13">
        <v>3</v>
      </c>
      <c r="K240" s="13">
        <v>3</v>
      </c>
      <c r="L240" s="13">
        <v>0</v>
      </c>
      <c r="M240" s="13">
        <v>3</v>
      </c>
      <c r="N240" s="13">
        <v>3</v>
      </c>
      <c r="O240" s="13">
        <f t="shared" si="18"/>
        <v>2.9624999999999999</v>
      </c>
      <c r="P240" s="13">
        <f t="shared" si="19"/>
        <v>2.5</v>
      </c>
      <c r="Q240" s="13" t="str">
        <f t="shared" si="20"/>
        <v>SANGAT MEMUASKAN</v>
      </c>
      <c r="R240" s="13" t="str">
        <f t="shared" si="21"/>
        <v>B</v>
      </c>
      <c r="S240" s="13">
        <f t="shared" si="22"/>
        <v>2.6850000000000001</v>
      </c>
      <c r="T240" s="13" t="str">
        <f t="shared" si="23"/>
        <v>LULUS TEPAT</v>
      </c>
      <c r="U240" s="4"/>
      <c r="V240" s="4"/>
      <c r="W240" s="4"/>
      <c r="X240" s="4"/>
      <c r="Y240" s="4"/>
    </row>
    <row r="241" spans="1:25" ht="30" x14ac:dyDescent="0.25">
      <c r="A241" s="13">
        <v>236</v>
      </c>
      <c r="B241" s="35">
        <v>22119024</v>
      </c>
      <c r="C241" s="35" t="s">
        <v>261</v>
      </c>
      <c r="D241" s="35" t="s">
        <v>61</v>
      </c>
      <c r="E241" s="13">
        <v>2.82</v>
      </c>
      <c r="F241" s="13">
        <v>2.2999999999999998</v>
      </c>
      <c r="G241" s="13">
        <v>2.5499999999999998</v>
      </c>
      <c r="H241" s="13">
        <v>2.96</v>
      </c>
      <c r="I241" s="13">
        <v>2</v>
      </c>
      <c r="J241" s="13">
        <v>2.5</v>
      </c>
      <c r="K241" s="13">
        <v>3</v>
      </c>
      <c r="L241" s="13">
        <v>2</v>
      </c>
      <c r="M241" s="13">
        <v>1</v>
      </c>
      <c r="N241" s="13">
        <v>2.5</v>
      </c>
      <c r="O241" s="13">
        <f t="shared" si="18"/>
        <v>2.6574999999999998</v>
      </c>
      <c r="P241" s="13">
        <f t="shared" si="19"/>
        <v>2.1666666666666665</v>
      </c>
      <c r="Q241" s="13" t="str">
        <f t="shared" si="20"/>
        <v>SANGAT MEMUASKAN</v>
      </c>
      <c r="R241" s="13" t="str">
        <f t="shared" si="21"/>
        <v>B</v>
      </c>
      <c r="S241" s="13">
        <f t="shared" si="22"/>
        <v>2.363</v>
      </c>
      <c r="T241" s="13" t="str">
        <f t="shared" si="23"/>
        <v>LULUS TEPAT</v>
      </c>
      <c r="U241" s="4">
        <v>142</v>
      </c>
      <c r="V241" s="4"/>
      <c r="W241" s="4"/>
      <c r="X241" s="4"/>
      <c r="Y241" s="4"/>
    </row>
    <row r="242" spans="1:25" x14ac:dyDescent="0.25">
      <c r="A242" s="13">
        <v>237</v>
      </c>
      <c r="B242" s="35">
        <v>22119025</v>
      </c>
      <c r="C242" s="35" t="s">
        <v>262</v>
      </c>
      <c r="D242" s="35" t="s">
        <v>61</v>
      </c>
      <c r="E242" s="13">
        <v>2.14</v>
      </c>
      <c r="F242" s="13">
        <v>3.07</v>
      </c>
      <c r="G242" s="13">
        <v>2.67</v>
      </c>
      <c r="H242" s="13">
        <v>2.6</v>
      </c>
      <c r="I242" s="13">
        <v>2.5</v>
      </c>
      <c r="J242" s="13">
        <v>2.5</v>
      </c>
      <c r="K242" s="13">
        <v>0</v>
      </c>
      <c r="L242" s="13">
        <v>2</v>
      </c>
      <c r="M242" s="13">
        <v>2</v>
      </c>
      <c r="N242" s="13">
        <v>0</v>
      </c>
      <c r="O242" s="13">
        <f t="shared" si="18"/>
        <v>2.62</v>
      </c>
      <c r="P242" s="13">
        <f t="shared" si="19"/>
        <v>1.5</v>
      </c>
      <c r="Q242" s="13" t="str">
        <f t="shared" si="20"/>
        <v>SANGAT MEMUASKAN</v>
      </c>
      <c r="R242" s="13" t="str">
        <f t="shared" si="21"/>
        <v>C</v>
      </c>
      <c r="S242" s="13">
        <f t="shared" si="22"/>
        <v>1.948</v>
      </c>
      <c r="T242" s="13" t="str">
        <f t="shared" si="23"/>
        <v>TIDAK TEPAT</v>
      </c>
      <c r="U242" s="4"/>
      <c r="V242" s="4"/>
      <c r="W242" s="4"/>
      <c r="X242" s="4"/>
      <c r="Y242" s="4"/>
    </row>
    <row r="243" spans="1:25" ht="45" x14ac:dyDescent="0.25">
      <c r="A243" s="13">
        <v>238</v>
      </c>
      <c r="B243" s="35">
        <v>22119026</v>
      </c>
      <c r="C243" s="35" t="s">
        <v>263</v>
      </c>
      <c r="D243" s="35" t="s">
        <v>61</v>
      </c>
      <c r="E243" s="13">
        <v>2.75</v>
      </c>
      <c r="F243" s="13">
        <v>2.66</v>
      </c>
      <c r="G243" s="13">
        <v>2.81</v>
      </c>
      <c r="H243" s="13">
        <v>2.87</v>
      </c>
      <c r="I243" s="13">
        <v>3.5</v>
      </c>
      <c r="J243" s="13">
        <v>0</v>
      </c>
      <c r="K243" s="13">
        <v>3.5</v>
      </c>
      <c r="L243" s="13">
        <v>0</v>
      </c>
      <c r="M243" s="13">
        <v>0</v>
      </c>
      <c r="N243" s="13">
        <v>0</v>
      </c>
      <c r="O243" s="13">
        <f t="shared" si="18"/>
        <v>2.7725</v>
      </c>
      <c r="P243" s="13">
        <f t="shared" si="19"/>
        <v>1.1666666666666667</v>
      </c>
      <c r="Q243" s="13" t="str">
        <f t="shared" si="20"/>
        <v>SANGAT MEMUASKAN</v>
      </c>
      <c r="R243" s="13" t="str">
        <f t="shared" si="21"/>
        <v>C</v>
      </c>
      <c r="S243" s="13">
        <f t="shared" si="22"/>
        <v>1.8089999999999999</v>
      </c>
      <c r="T243" s="13" t="str">
        <f t="shared" si="23"/>
        <v>TIDAK TEPAT</v>
      </c>
      <c r="U243" s="4"/>
      <c r="V243" s="4"/>
      <c r="W243" s="4"/>
      <c r="X243" s="4"/>
      <c r="Y243" s="4"/>
    </row>
    <row r="244" spans="1:25" ht="30" x14ac:dyDescent="0.25">
      <c r="A244" s="13">
        <v>239</v>
      </c>
      <c r="B244" s="35">
        <v>22119027</v>
      </c>
      <c r="C244" s="35" t="s">
        <v>264</v>
      </c>
      <c r="D244" s="35" t="s">
        <v>61</v>
      </c>
      <c r="E244" s="13">
        <v>2.36</v>
      </c>
      <c r="F244" s="13">
        <v>2.88</v>
      </c>
      <c r="G244" s="13">
        <v>2.99</v>
      </c>
      <c r="H244" s="13">
        <v>2.65</v>
      </c>
      <c r="I244" s="13">
        <v>3</v>
      </c>
      <c r="J244" s="13">
        <v>2.5</v>
      </c>
      <c r="K244" s="13">
        <v>0</v>
      </c>
      <c r="L244" s="13">
        <v>2.5</v>
      </c>
      <c r="M244" s="13">
        <v>1</v>
      </c>
      <c r="N244" s="13">
        <v>2.5</v>
      </c>
      <c r="O244" s="13">
        <f t="shared" si="18"/>
        <v>2.72</v>
      </c>
      <c r="P244" s="13">
        <f t="shared" si="19"/>
        <v>1.9166666666666667</v>
      </c>
      <c r="Q244" s="13" t="str">
        <f t="shared" si="20"/>
        <v>SANGAT MEMUASKAN</v>
      </c>
      <c r="R244" s="13" t="str">
        <f t="shared" si="21"/>
        <v>C</v>
      </c>
      <c r="S244" s="13">
        <f t="shared" si="22"/>
        <v>2.2380000000000004</v>
      </c>
      <c r="T244" s="13" t="str">
        <f t="shared" si="23"/>
        <v>LULUS TEPAT</v>
      </c>
      <c r="U244" s="4"/>
      <c r="V244" s="4"/>
      <c r="W244" s="4"/>
      <c r="X244" s="4"/>
      <c r="Y244" s="4"/>
    </row>
    <row r="245" spans="1:25" x14ac:dyDescent="0.25">
      <c r="A245" s="13">
        <v>240</v>
      </c>
      <c r="B245" s="35">
        <v>22119028</v>
      </c>
      <c r="C245" s="35" t="s">
        <v>265</v>
      </c>
      <c r="D245" s="35" t="s">
        <v>61</v>
      </c>
      <c r="E245" s="13">
        <v>2.73</v>
      </c>
      <c r="F245" s="13">
        <v>2.9</v>
      </c>
      <c r="G245" s="13">
        <v>2.96</v>
      </c>
      <c r="H245" s="13">
        <v>2.82</v>
      </c>
      <c r="I245" s="13">
        <v>3</v>
      </c>
      <c r="J245" s="13">
        <v>3</v>
      </c>
      <c r="K245" s="13">
        <v>0</v>
      </c>
      <c r="L245" s="13">
        <v>2.5</v>
      </c>
      <c r="M245" s="13">
        <v>0</v>
      </c>
      <c r="N245" s="13">
        <v>2.5</v>
      </c>
      <c r="O245" s="13">
        <f t="shared" si="18"/>
        <v>2.8525</v>
      </c>
      <c r="P245" s="13">
        <f t="shared" si="19"/>
        <v>1.8333333333333333</v>
      </c>
      <c r="Q245" s="13" t="str">
        <f t="shared" si="20"/>
        <v>SANGAT MEMUASKAN</v>
      </c>
      <c r="R245" s="13" t="str">
        <f t="shared" si="21"/>
        <v>C</v>
      </c>
      <c r="S245" s="13">
        <f t="shared" si="22"/>
        <v>2.2410000000000001</v>
      </c>
      <c r="T245" s="13" t="str">
        <f t="shared" si="23"/>
        <v>LULUS TEPAT</v>
      </c>
      <c r="U245" s="4"/>
      <c r="V245" s="4"/>
      <c r="W245" s="4"/>
      <c r="X245" s="4"/>
      <c r="Y245" s="4"/>
    </row>
    <row r="246" spans="1:25" ht="30" x14ac:dyDescent="0.25">
      <c r="A246" s="13">
        <v>241</v>
      </c>
      <c r="B246" s="35">
        <v>22119029</v>
      </c>
      <c r="C246" s="35" t="s">
        <v>266</v>
      </c>
      <c r="D246" s="35" t="s">
        <v>61</v>
      </c>
      <c r="E246" s="13">
        <v>2.84</v>
      </c>
      <c r="F246" s="13">
        <v>2.36</v>
      </c>
      <c r="G246" s="13">
        <v>2.59</v>
      </c>
      <c r="H246" s="13">
        <v>2.88</v>
      </c>
      <c r="I246" s="13">
        <v>2.5</v>
      </c>
      <c r="J246" s="13">
        <v>2.5</v>
      </c>
      <c r="K246" s="13">
        <v>3</v>
      </c>
      <c r="L246" s="13">
        <v>2</v>
      </c>
      <c r="M246" s="13">
        <v>0</v>
      </c>
      <c r="N246" s="13">
        <v>0</v>
      </c>
      <c r="O246" s="13">
        <f t="shared" si="18"/>
        <v>2.6674999999999995</v>
      </c>
      <c r="P246" s="13">
        <f t="shared" si="19"/>
        <v>1.6666666666666667</v>
      </c>
      <c r="Q246" s="13" t="str">
        <f t="shared" si="20"/>
        <v>SANGAT MEMUASKAN</v>
      </c>
      <c r="R246" s="13" t="str">
        <f t="shared" si="21"/>
        <v>C</v>
      </c>
      <c r="S246" s="13">
        <f t="shared" si="22"/>
        <v>2.0669999999999997</v>
      </c>
      <c r="T246" s="13" t="str">
        <f t="shared" si="23"/>
        <v>LULUS TEPAT</v>
      </c>
      <c r="U246" s="4"/>
      <c r="V246" s="4"/>
      <c r="W246" s="4"/>
      <c r="X246" s="4"/>
      <c r="Y246" s="4"/>
    </row>
    <row r="247" spans="1:25" ht="30" x14ac:dyDescent="0.25">
      <c r="A247" s="13">
        <v>242</v>
      </c>
      <c r="B247" s="35">
        <v>22119030</v>
      </c>
      <c r="C247" s="35" t="s">
        <v>267</v>
      </c>
      <c r="D247" s="35" t="s">
        <v>61</v>
      </c>
      <c r="E247" s="13">
        <v>2.2999999999999998</v>
      </c>
      <c r="F247" s="13">
        <v>2.81</v>
      </c>
      <c r="G247" s="13">
        <v>2.81</v>
      </c>
      <c r="H247" s="13">
        <v>2.66</v>
      </c>
      <c r="I247" s="13">
        <v>2.5</v>
      </c>
      <c r="J247" s="13">
        <v>2</v>
      </c>
      <c r="K247" s="13">
        <v>3</v>
      </c>
      <c r="L247" s="13">
        <v>2</v>
      </c>
      <c r="M247" s="13">
        <v>1</v>
      </c>
      <c r="N247" s="13">
        <v>1</v>
      </c>
      <c r="O247" s="13">
        <f t="shared" si="18"/>
        <v>2.645</v>
      </c>
      <c r="P247" s="13">
        <f t="shared" si="19"/>
        <v>1.9166666666666667</v>
      </c>
      <c r="Q247" s="13" t="str">
        <f t="shared" si="20"/>
        <v>SANGAT MEMUASKAN</v>
      </c>
      <c r="R247" s="13" t="str">
        <f t="shared" si="21"/>
        <v>C</v>
      </c>
      <c r="S247" s="13">
        <f t="shared" si="22"/>
        <v>2.2079999999999997</v>
      </c>
      <c r="T247" s="13" t="str">
        <f t="shared" si="23"/>
        <v>LULUS TEPAT</v>
      </c>
      <c r="U247" s="4"/>
      <c r="V247" s="4"/>
      <c r="W247" s="4"/>
      <c r="X247" s="4"/>
      <c r="Y247" s="4"/>
    </row>
    <row r="248" spans="1:25" ht="30" x14ac:dyDescent="0.25">
      <c r="A248" s="13">
        <v>243</v>
      </c>
      <c r="B248" s="35">
        <v>22119031</v>
      </c>
      <c r="C248" s="35" t="s">
        <v>268</v>
      </c>
      <c r="D248" s="35" t="s">
        <v>61</v>
      </c>
      <c r="E248" s="13">
        <v>2.59</v>
      </c>
      <c r="F248" s="13">
        <v>2.83</v>
      </c>
      <c r="G248" s="13">
        <v>2.59</v>
      </c>
      <c r="H248" s="13">
        <v>2.81</v>
      </c>
      <c r="I248" s="13">
        <v>3</v>
      </c>
      <c r="J248" s="13">
        <v>3</v>
      </c>
      <c r="K248" s="13">
        <v>3</v>
      </c>
      <c r="L248" s="13">
        <v>2</v>
      </c>
      <c r="M248" s="13">
        <v>2.5</v>
      </c>
      <c r="N248" s="13">
        <v>2.5</v>
      </c>
      <c r="O248" s="13">
        <f t="shared" si="18"/>
        <v>2.7050000000000001</v>
      </c>
      <c r="P248" s="13">
        <f t="shared" si="19"/>
        <v>2.6666666666666665</v>
      </c>
      <c r="Q248" s="13" t="str">
        <f t="shared" si="20"/>
        <v>SANGAT MEMUASKAN</v>
      </c>
      <c r="R248" s="13" t="str">
        <f t="shared" si="21"/>
        <v>B</v>
      </c>
      <c r="S248" s="13">
        <f t="shared" si="22"/>
        <v>2.6819999999999999</v>
      </c>
      <c r="T248" s="13" t="str">
        <f t="shared" si="23"/>
        <v>LULUS TEPAT</v>
      </c>
      <c r="U248" s="4">
        <v>147</v>
      </c>
      <c r="V248" s="4"/>
      <c r="W248" s="4"/>
      <c r="X248" s="4"/>
      <c r="Y248" s="4"/>
    </row>
    <row r="249" spans="1:25" ht="30" x14ac:dyDescent="0.25">
      <c r="A249" s="13">
        <v>244</v>
      </c>
      <c r="B249" s="35">
        <v>22119032</v>
      </c>
      <c r="C249" s="35" t="s">
        <v>269</v>
      </c>
      <c r="D249" s="35" t="s">
        <v>61</v>
      </c>
      <c r="E249" s="13">
        <v>0</v>
      </c>
      <c r="F249" s="13">
        <v>2.58</v>
      </c>
      <c r="G249" s="13">
        <v>2.74</v>
      </c>
      <c r="H249" s="13">
        <v>2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f t="shared" si="18"/>
        <v>1.83</v>
      </c>
      <c r="P249" s="13">
        <f t="shared" si="19"/>
        <v>0</v>
      </c>
      <c r="Q249" s="13" t="str">
        <f t="shared" si="20"/>
        <v>MEMUASKAN</v>
      </c>
      <c r="R249" s="13" t="str">
        <f t="shared" si="21"/>
        <v>D</v>
      </c>
      <c r="S249" s="13">
        <f t="shared" si="22"/>
        <v>0.73199999999999998</v>
      </c>
      <c r="T249" s="13" t="str">
        <f t="shared" si="23"/>
        <v>TIDAK TEPAT</v>
      </c>
      <c r="U249" s="4"/>
      <c r="V249" s="4"/>
      <c r="W249" s="4"/>
      <c r="X249" s="4"/>
      <c r="Y249" s="4"/>
    </row>
    <row r="250" spans="1:25" ht="30" x14ac:dyDescent="0.25">
      <c r="A250" s="13">
        <v>245</v>
      </c>
      <c r="B250" s="35">
        <v>22119033</v>
      </c>
      <c r="C250" s="35" t="s">
        <v>49</v>
      </c>
      <c r="D250" s="35" t="s">
        <v>61</v>
      </c>
      <c r="E250" s="13">
        <v>2.73</v>
      </c>
      <c r="F250" s="13">
        <v>3.41</v>
      </c>
      <c r="G250" s="13">
        <v>3.38</v>
      </c>
      <c r="H250" s="13">
        <v>2.65</v>
      </c>
      <c r="I250" s="13">
        <v>2</v>
      </c>
      <c r="J250" s="13">
        <v>3</v>
      </c>
      <c r="K250" s="13">
        <v>3</v>
      </c>
      <c r="L250" s="13">
        <v>2</v>
      </c>
      <c r="M250" s="13">
        <v>0</v>
      </c>
      <c r="N250" s="13">
        <v>0</v>
      </c>
      <c r="O250" s="13">
        <f t="shared" si="18"/>
        <v>3.0425</v>
      </c>
      <c r="P250" s="13">
        <f t="shared" si="19"/>
        <v>1.6666666666666667</v>
      </c>
      <c r="Q250" s="13" t="str">
        <f t="shared" si="20"/>
        <v>DENGAN PUJIAN</v>
      </c>
      <c r="R250" s="13" t="str">
        <f t="shared" si="21"/>
        <v>C</v>
      </c>
      <c r="S250" s="13">
        <f t="shared" si="22"/>
        <v>2.2170000000000001</v>
      </c>
      <c r="T250" s="13" t="str">
        <f t="shared" si="23"/>
        <v>LULUS TEPAT</v>
      </c>
      <c r="U250" s="4">
        <v>148</v>
      </c>
      <c r="V250" s="4"/>
      <c r="W250" s="4"/>
      <c r="X250" s="4"/>
      <c r="Y250" s="4"/>
    </row>
    <row r="251" spans="1:25" x14ac:dyDescent="0.25">
      <c r="A251" s="13">
        <v>246</v>
      </c>
      <c r="B251" s="35">
        <v>22119034</v>
      </c>
      <c r="C251" s="35" t="s">
        <v>270</v>
      </c>
      <c r="D251" s="35" t="s">
        <v>61</v>
      </c>
      <c r="E251" s="13">
        <v>2.4500000000000002</v>
      </c>
      <c r="F251" s="13">
        <v>2.2000000000000002</v>
      </c>
      <c r="G251" s="13">
        <v>1.63</v>
      </c>
      <c r="H251" s="13">
        <v>2.65</v>
      </c>
      <c r="I251" s="13">
        <v>2</v>
      </c>
      <c r="J251" s="13">
        <v>2.5</v>
      </c>
      <c r="K251" s="13">
        <v>2.5</v>
      </c>
      <c r="L251" s="13">
        <v>2</v>
      </c>
      <c r="M251" s="13">
        <v>1</v>
      </c>
      <c r="N251" s="13">
        <v>0</v>
      </c>
      <c r="O251" s="13">
        <f t="shared" si="18"/>
        <v>2.2324999999999999</v>
      </c>
      <c r="P251" s="13">
        <f t="shared" si="19"/>
        <v>1.6666666666666667</v>
      </c>
      <c r="Q251" s="13" t="str">
        <f t="shared" si="20"/>
        <v>SANGAT MEMUASKAN</v>
      </c>
      <c r="R251" s="13" t="str">
        <f t="shared" si="21"/>
        <v>C</v>
      </c>
      <c r="S251" s="13">
        <f t="shared" si="22"/>
        <v>1.893</v>
      </c>
      <c r="T251" s="13" t="str">
        <f t="shared" si="23"/>
        <v>TIDAK TEPAT</v>
      </c>
      <c r="U251" s="4"/>
      <c r="V251" s="4"/>
      <c r="W251" s="4"/>
      <c r="X251" s="4"/>
      <c r="Y251" s="4"/>
    </row>
    <row r="252" spans="1:25" ht="30" x14ac:dyDescent="0.25">
      <c r="A252" s="13">
        <v>247</v>
      </c>
      <c r="B252" s="35">
        <v>22119035</v>
      </c>
      <c r="C252" s="35" t="s">
        <v>271</v>
      </c>
      <c r="D252" s="35" t="s">
        <v>61</v>
      </c>
      <c r="E252" s="13">
        <v>0</v>
      </c>
      <c r="F252" s="13">
        <v>2.5099999999999998</v>
      </c>
      <c r="G252" s="13">
        <v>2.67</v>
      </c>
      <c r="H252" s="13">
        <v>2.5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f t="shared" si="18"/>
        <v>1.92</v>
      </c>
      <c r="P252" s="13">
        <f t="shared" si="19"/>
        <v>0</v>
      </c>
      <c r="Q252" s="13" t="str">
        <f t="shared" si="20"/>
        <v>MEMUASKAN</v>
      </c>
      <c r="R252" s="13" t="str">
        <f t="shared" si="21"/>
        <v>D</v>
      </c>
      <c r="S252" s="13">
        <f t="shared" si="22"/>
        <v>0.76800000000000002</v>
      </c>
      <c r="T252" s="13" t="str">
        <f t="shared" si="23"/>
        <v>TIDAK TEPAT</v>
      </c>
      <c r="U252" s="4"/>
      <c r="V252" s="4"/>
      <c r="W252" s="4"/>
      <c r="X252" s="4"/>
      <c r="Y252" s="4"/>
    </row>
    <row r="253" spans="1:25" x14ac:dyDescent="0.25">
      <c r="A253" s="13">
        <v>248</v>
      </c>
      <c r="B253" s="35">
        <v>22119036</v>
      </c>
      <c r="C253" s="35" t="s">
        <v>272</v>
      </c>
      <c r="D253" s="35" t="s">
        <v>61</v>
      </c>
      <c r="E253" s="13">
        <v>3.39</v>
      </c>
      <c r="F253" s="13">
        <v>2.46</v>
      </c>
      <c r="G253" s="13">
        <v>2.4300000000000002</v>
      </c>
      <c r="H253" s="13">
        <v>3.35</v>
      </c>
      <c r="I253" s="13">
        <v>3</v>
      </c>
      <c r="J253" s="13">
        <v>3</v>
      </c>
      <c r="K253" s="13">
        <v>3.5</v>
      </c>
      <c r="L253" s="13">
        <v>2</v>
      </c>
      <c r="M253" s="13">
        <v>2.5</v>
      </c>
      <c r="N253" s="13">
        <v>3</v>
      </c>
      <c r="O253" s="13">
        <f t="shared" si="18"/>
        <v>2.9074999999999998</v>
      </c>
      <c r="P253" s="13">
        <f t="shared" si="19"/>
        <v>2.8333333333333335</v>
      </c>
      <c r="Q253" s="13" t="str">
        <f t="shared" si="20"/>
        <v>SANGAT MEMUASKAN</v>
      </c>
      <c r="R253" s="13" t="str">
        <f t="shared" si="21"/>
        <v>B</v>
      </c>
      <c r="S253" s="13">
        <f t="shared" si="22"/>
        <v>2.863</v>
      </c>
      <c r="T253" s="13" t="str">
        <f t="shared" si="23"/>
        <v>LULUS TEPAT</v>
      </c>
      <c r="U253" s="4">
        <v>149</v>
      </c>
      <c r="V253" s="4"/>
      <c r="W253" s="4"/>
      <c r="X253" s="4"/>
      <c r="Y253" s="4"/>
    </row>
    <row r="254" spans="1:25" x14ac:dyDescent="0.25">
      <c r="A254" s="13">
        <v>249</v>
      </c>
      <c r="B254" s="35">
        <v>22119037</v>
      </c>
      <c r="C254" s="35" t="s">
        <v>273</v>
      </c>
      <c r="D254" s="35" t="s">
        <v>61</v>
      </c>
      <c r="E254" s="13">
        <v>2.41</v>
      </c>
      <c r="F254" s="13">
        <v>0.76</v>
      </c>
      <c r="G254" s="13">
        <v>0.76</v>
      </c>
      <c r="H254" s="13">
        <v>3.35</v>
      </c>
      <c r="I254" s="13">
        <v>2.5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f t="shared" si="18"/>
        <v>1.8199999999999998</v>
      </c>
      <c r="P254" s="13">
        <f t="shared" si="19"/>
        <v>0.41666666666666669</v>
      </c>
      <c r="Q254" s="13" t="str">
        <f t="shared" si="20"/>
        <v>MEMUASKAN</v>
      </c>
      <c r="R254" s="13" t="str">
        <f t="shared" si="21"/>
        <v>D</v>
      </c>
      <c r="S254" s="13">
        <f t="shared" si="22"/>
        <v>0.97799999999999998</v>
      </c>
      <c r="T254" s="13" t="str">
        <f t="shared" si="23"/>
        <v>TIDAK TEPAT</v>
      </c>
      <c r="U254" s="4">
        <v>60</v>
      </c>
      <c r="V254" s="4"/>
      <c r="W254" s="4"/>
      <c r="X254" s="4"/>
      <c r="Y254" s="4"/>
    </row>
    <row r="255" spans="1:25" ht="30" x14ac:dyDescent="0.25">
      <c r="A255" s="13">
        <v>250</v>
      </c>
      <c r="B255" s="35">
        <v>22119038</v>
      </c>
      <c r="C255" s="35" t="s">
        <v>274</v>
      </c>
      <c r="D255" s="35" t="s">
        <v>89</v>
      </c>
      <c r="E255" s="13">
        <v>2.4300000000000002</v>
      </c>
      <c r="F255" s="13">
        <v>1.21</v>
      </c>
      <c r="G255" s="13">
        <v>1.33</v>
      </c>
      <c r="H255" s="13">
        <v>2.59</v>
      </c>
      <c r="I255" s="13">
        <v>2.5</v>
      </c>
      <c r="J255" s="13">
        <v>3</v>
      </c>
      <c r="K255" s="13">
        <v>2.5</v>
      </c>
      <c r="L255" s="13">
        <v>2</v>
      </c>
      <c r="M255" s="13">
        <v>1</v>
      </c>
      <c r="N255" s="13">
        <v>0</v>
      </c>
      <c r="O255" s="13">
        <f t="shared" si="18"/>
        <v>1.8900000000000001</v>
      </c>
      <c r="P255" s="13">
        <f t="shared" si="19"/>
        <v>1.8333333333333333</v>
      </c>
      <c r="Q255" s="13" t="str">
        <f t="shared" si="20"/>
        <v>MEMUASKAN</v>
      </c>
      <c r="R255" s="13" t="str">
        <f t="shared" si="21"/>
        <v>C</v>
      </c>
      <c r="S255" s="13">
        <f t="shared" si="22"/>
        <v>1.8560000000000003</v>
      </c>
      <c r="T255" s="13" t="str">
        <f t="shared" si="23"/>
        <v>TIDAK TEPAT</v>
      </c>
      <c r="U255" s="4" t="s">
        <v>458</v>
      </c>
      <c r="V255" s="4"/>
      <c r="W255" s="4"/>
      <c r="X255" s="4"/>
      <c r="Y255" s="4"/>
    </row>
    <row r="256" spans="1:25" ht="30" x14ac:dyDescent="0.25">
      <c r="A256" s="13">
        <v>251</v>
      </c>
      <c r="B256" s="35">
        <v>22119039</v>
      </c>
      <c r="C256" s="35" t="s">
        <v>275</v>
      </c>
      <c r="D256" s="35" t="s">
        <v>61</v>
      </c>
      <c r="E256" s="13">
        <v>2.4300000000000002</v>
      </c>
      <c r="F256" s="13">
        <v>3.15</v>
      </c>
      <c r="G256" s="13">
        <v>3.09</v>
      </c>
      <c r="H256" s="13">
        <v>2.09</v>
      </c>
      <c r="I256" s="13">
        <v>3</v>
      </c>
      <c r="J256" s="13">
        <v>2</v>
      </c>
      <c r="K256" s="13">
        <v>0</v>
      </c>
      <c r="L256" s="13">
        <v>0</v>
      </c>
      <c r="M256" s="13">
        <v>0</v>
      </c>
      <c r="N256" s="13">
        <v>0</v>
      </c>
      <c r="O256" s="13">
        <f t="shared" si="18"/>
        <v>2.69</v>
      </c>
      <c r="P256" s="13">
        <f t="shared" si="19"/>
        <v>0.83333333333333337</v>
      </c>
      <c r="Q256" s="13" t="str">
        <f t="shared" si="20"/>
        <v>SANGAT MEMUASKAN</v>
      </c>
      <c r="R256" s="13" t="str">
        <f t="shared" si="21"/>
        <v>D</v>
      </c>
      <c r="S256" s="13">
        <f t="shared" si="22"/>
        <v>1.5760000000000001</v>
      </c>
      <c r="T256" s="13" t="str">
        <f t="shared" si="23"/>
        <v>TIDAK TEPAT</v>
      </c>
      <c r="U256" s="4"/>
      <c r="V256" s="4"/>
      <c r="W256" s="4"/>
      <c r="X256" s="4"/>
      <c r="Y256" s="4"/>
    </row>
    <row r="257" spans="1:25" x14ac:dyDescent="0.25">
      <c r="A257" s="13">
        <v>252</v>
      </c>
      <c r="B257" s="35">
        <v>22119040</v>
      </c>
      <c r="C257" s="35" t="s">
        <v>276</v>
      </c>
      <c r="D257" s="35" t="s">
        <v>61</v>
      </c>
      <c r="E257" s="13">
        <v>0</v>
      </c>
      <c r="F257" s="13">
        <v>2.73</v>
      </c>
      <c r="G257" s="13">
        <v>2.94</v>
      </c>
      <c r="H257" s="13">
        <v>2.75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f t="shared" si="18"/>
        <v>2.105</v>
      </c>
      <c r="P257" s="13">
        <f t="shared" si="19"/>
        <v>0</v>
      </c>
      <c r="Q257" s="13" t="str">
        <f t="shared" si="20"/>
        <v>SANGAT MEMUASKAN</v>
      </c>
      <c r="R257" s="13" t="str">
        <f t="shared" si="21"/>
        <v>D</v>
      </c>
      <c r="S257" s="13">
        <f t="shared" si="22"/>
        <v>0.84199999999999997</v>
      </c>
      <c r="T257" s="13" t="str">
        <f t="shared" si="23"/>
        <v>TIDAK TEPAT</v>
      </c>
      <c r="U257" s="4"/>
      <c r="V257" s="4"/>
      <c r="W257" s="4"/>
      <c r="X257" s="4"/>
      <c r="Y257" s="4"/>
    </row>
    <row r="258" spans="1:25" x14ac:dyDescent="0.25">
      <c r="A258" s="13">
        <v>253</v>
      </c>
      <c r="B258" s="35">
        <v>22119041</v>
      </c>
      <c r="C258" s="35" t="s">
        <v>277</v>
      </c>
      <c r="D258" s="35" t="s">
        <v>61</v>
      </c>
      <c r="E258" s="13">
        <v>1</v>
      </c>
      <c r="F258" s="13">
        <v>0.47</v>
      </c>
      <c r="G258" s="13">
        <v>0.47</v>
      </c>
      <c r="H258" s="13"/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f t="shared" si="18"/>
        <v>0.64666666666666661</v>
      </c>
      <c r="P258" s="13">
        <f t="shared" si="19"/>
        <v>0</v>
      </c>
      <c r="Q258" s="13" t="str">
        <f t="shared" si="20"/>
        <v>CUKUP</v>
      </c>
      <c r="R258" s="13" t="str">
        <f t="shared" si="21"/>
        <v>D</v>
      </c>
      <c r="S258" s="13">
        <f t="shared" si="22"/>
        <v>0.21555555555555556</v>
      </c>
      <c r="T258" s="13" t="str">
        <f t="shared" si="23"/>
        <v>TIDAK TEPAT</v>
      </c>
      <c r="U258" s="4"/>
      <c r="V258" s="4"/>
      <c r="W258" s="4"/>
      <c r="X258" s="4"/>
      <c r="Y258" s="4"/>
    </row>
    <row r="259" spans="1:25" x14ac:dyDescent="0.25">
      <c r="A259" s="13">
        <v>254</v>
      </c>
      <c r="B259" s="35">
        <v>22119042</v>
      </c>
      <c r="C259" s="35" t="s">
        <v>278</v>
      </c>
      <c r="D259" s="35" t="s">
        <v>61</v>
      </c>
      <c r="E259" s="13">
        <v>0.68</v>
      </c>
      <c r="F259" s="13">
        <v>2.86</v>
      </c>
      <c r="G259" s="13">
        <v>2.85</v>
      </c>
      <c r="H259" s="13">
        <v>2.75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f t="shared" si="18"/>
        <v>2.2850000000000001</v>
      </c>
      <c r="P259" s="13">
        <f t="shared" si="19"/>
        <v>0</v>
      </c>
      <c r="Q259" s="13" t="str">
        <f t="shared" si="20"/>
        <v>SANGAT MEMUASKAN</v>
      </c>
      <c r="R259" s="13" t="str">
        <f t="shared" si="21"/>
        <v>D</v>
      </c>
      <c r="S259" s="13">
        <f t="shared" si="22"/>
        <v>0.91400000000000003</v>
      </c>
      <c r="T259" s="13" t="str">
        <f t="shared" si="23"/>
        <v>TIDAK TEPAT</v>
      </c>
      <c r="U259" s="4"/>
      <c r="V259" s="4"/>
      <c r="W259" s="4"/>
      <c r="X259" s="4"/>
      <c r="Y259" s="4"/>
    </row>
    <row r="260" spans="1:25" ht="30" x14ac:dyDescent="0.25">
      <c r="A260" s="13">
        <v>255</v>
      </c>
      <c r="B260" s="35">
        <v>22119043</v>
      </c>
      <c r="C260" s="35" t="s">
        <v>279</v>
      </c>
      <c r="D260" s="35" t="s">
        <v>61</v>
      </c>
      <c r="E260" s="13">
        <v>0</v>
      </c>
      <c r="F260" s="13">
        <v>2.8</v>
      </c>
      <c r="G260" s="13">
        <v>2.84</v>
      </c>
      <c r="H260" s="13">
        <v>2.5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f t="shared" si="18"/>
        <v>2.0350000000000001</v>
      </c>
      <c r="P260" s="13">
        <f t="shared" si="19"/>
        <v>0</v>
      </c>
      <c r="Q260" s="13" t="str">
        <f t="shared" si="20"/>
        <v>SANGAT MEMUASKAN</v>
      </c>
      <c r="R260" s="13" t="str">
        <f t="shared" si="21"/>
        <v>D</v>
      </c>
      <c r="S260" s="13">
        <f t="shared" si="22"/>
        <v>0.81400000000000006</v>
      </c>
      <c r="T260" s="13" t="str">
        <f t="shared" si="23"/>
        <v>TIDAK TEPAT</v>
      </c>
      <c r="U260" s="4"/>
      <c r="V260" s="4"/>
      <c r="W260" s="4"/>
      <c r="X260" s="4"/>
      <c r="Y260" s="4"/>
    </row>
    <row r="261" spans="1:25" x14ac:dyDescent="0.25">
      <c r="A261" s="13">
        <v>256</v>
      </c>
      <c r="B261" s="35">
        <v>22119044</v>
      </c>
      <c r="C261" s="35" t="s">
        <v>280</v>
      </c>
      <c r="D261" s="35" t="s">
        <v>61</v>
      </c>
      <c r="E261" s="13">
        <v>0.73</v>
      </c>
      <c r="F261" s="13">
        <v>2.5099999999999998</v>
      </c>
      <c r="G261" s="13">
        <v>2.56</v>
      </c>
      <c r="H261" s="13">
        <v>1.36</v>
      </c>
      <c r="I261" s="13">
        <v>2.5</v>
      </c>
      <c r="J261" s="13">
        <v>0</v>
      </c>
      <c r="K261" s="13">
        <v>3</v>
      </c>
      <c r="L261" s="13">
        <v>0</v>
      </c>
      <c r="M261" s="13">
        <v>0</v>
      </c>
      <c r="N261" s="13">
        <v>0</v>
      </c>
      <c r="O261" s="13">
        <f t="shared" ref="O261:O324" si="24">AVERAGE(E261:H261)</f>
        <v>1.79</v>
      </c>
      <c r="P261" s="13">
        <f t="shared" ref="P261:P324" si="25">AVERAGE(I261:N261)</f>
        <v>0.91666666666666663</v>
      </c>
      <c r="Q261" s="13" t="str">
        <f t="shared" si="20"/>
        <v>MEMUASKAN</v>
      </c>
      <c r="R261" s="13" t="str">
        <f t="shared" si="21"/>
        <v>D</v>
      </c>
      <c r="S261" s="13">
        <f t="shared" si="22"/>
        <v>1.266</v>
      </c>
      <c r="T261" s="13" t="str">
        <f t="shared" si="23"/>
        <v>TIDAK TEPAT</v>
      </c>
      <c r="U261" s="4"/>
      <c r="V261" s="4"/>
      <c r="W261" s="4"/>
      <c r="X261" s="4"/>
      <c r="Y261" s="4"/>
    </row>
    <row r="262" spans="1:25" ht="30" x14ac:dyDescent="0.25">
      <c r="A262" s="13">
        <v>257</v>
      </c>
      <c r="B262" s="35">
        <v>22119045</v>
      </c>
      <c r="C262" s="35" t="s">
        <v>281</v>
      </c>
      <c r="D262" s="35" t="s">
        <v>61</v>
      </c>
      <c r="E262" s="13">
        <v>3.34</v>
      </c>
      <c r="F262" s="13">
        <v>2.2400000000000002</v>
      </c>
      <c r="G262" s="13">
        <v>2.59</v>
      </c>
      <c r="H262" s="13">
        <v>2.74</v>
      </c>
      <c r="I262" s="13">
        <v>2</v>
      </c>
      <c r="J262" s="13">
        <v>3</v>
      </c>
      <c r="K262" s="13">
        <v>2</v>
      </c>
      <c r="L262" s="13">
        <v>2</v>
      </c>
      <c r="M262" s="13">
        <v>0</v>
      </c>
      <c r="N262" s="13">
        <v>2</v>
      </c>
      <c r="O262" s="13">
        <f t="shared" si="24"/>
        <v>2.7275</v>
      </c>
      <c r="P262" s="13">
        <f t="shared" si="25"/>
        <v>1.8333333333333333</v>
      </c>
      <c r="Q262" s="13" t="str">
        <f t="shared" ref="Q262:Q325" si="26">IF(O262&lt;1,"CUKUP",IF(O262&lt;2,"MEMUASKAN",IF(O262&lt;3,"SANGAT MEMUASKAN",IF(O262&lt;4,"DENGAN PUJIAN"))))</f>
        <v>SANGAT MEMUASKAN</v>
      </c>
      <c r="R262" s="13" t="str">
        <f t="shared" ref="R262:R325" si="27">IF(P262&lt;1,"D",IF(P262&lt;2,"C",IF(P262&lt;3,"B",IF(P262&lt;4,"A"))))</f>
        <v>C</v>
      </c>
      <c r="S262" s="13">
        <f t="shared" ref="S262:S325" si="28">AVERAGE(E262:N262)</f>
        <v>2.1909999999999998</v>
      </c>
      <c r="T262" s="13" t="str">
        <f t="shared" si="23"/>
        <v>LULUS TEPAT</v>
      </c>
      <c r="U262" s="4"/>
      <c r="V262" s="4"/>
      <c r="W262" s="4"/>
      <c r="X262" s="4"/>
      <c r="Y262" s="4"/>
    </row>
    <row r="263" spans="1:25" ht="30" x14ac:dyDescent="0.25">
      <c r="A263" s="13">
        <v>258</v>
      </c>
      <c r="B263" s="35">
        <v>22119046</v>
      </c>
      <c r="C263" s="35" t="s">
        <v>282</v>
      </c>
      <c r="D263" s="35" t="s">
        <v>61</v>
      </c>
      <c r="E263" s="13">
        <v>2.68</v>
      </c>
      <c r="F263" s="13">
        <v>2.9</v>
      </c>
      <c r="G263" s="13">
        <v>2.97</v>
      </c>
      <c r="H263" s="13">
        <v>2.99</v>
      </c>
      <c r="I263" s="13">
        <v>3</v>
      </c>
      <c r="J263" s="13">
        <v>3.75</v>
      </c>
      <c r="K263" s="13">
        <v>3.75</v>
      </c>
      <c r="L263" s="13">
        <v>3.5</v>
      </c>
      <c r="M263" s="13">
        <v>3.5</v>
      </c>
      <c r="N263" s="13">
        <v>3</v>
      </c>
      <c r="O263" s="13">
        <f t="shared" si="24"/>
        <v>2.8850000000000002</v>
      </c>
      <c r="P263" s="13">
        <f t="shared" si="25"/>
        <v>3.4166666666666665</v>
      </c>
      <c r="Q263" s="13" t="str">
        <f t="shared" si="26"/>
        <v>SANGAT MEMUASKAN</v>
      </c>
      <c r="R263" s="13" t="str">
        <f t="shared" si="27"/>
        <v>A</v>
      </c>
      <c r="S263" s="13">
        <f t="shared" si="28"/>
        <v>3.2039999999999997</v>
      </c>
      <c r="T263" s="13" t="str">
        <f t="shared" ref="T263:T326" si="29">IF(S263&lt;2,"TIDAK TEPAT","LULUS TEPAT")</f>
        <v>LULUS TEPAT</v>
      </c>
      <c r="U263" s="4">
        <v>150</v>
      </c>
      <c r="V263" s="4"/>
      <c r="W263" s="4"/>
      <c r="X263" s="4"/>
      <c r="Y263" s="4"/>
    </row>
    <row r="264" spans="1:25" ht="30" x14ac:dyDescent="0.25">
      <c r="A264" s="13">
        <v>259</v>
      </c>
      <c r="B264" s="35">
        <v>22119047</v>
      </c>
      <c r="C264" s="35" t="s">
        <v>283</v>
      </c>
      <c r="D264" s="35" t="s">
        <v>61</v>
      </c>
      <c r="E264" s="13">
        <v>0.73</v>
      </c>
      <c r="F264" s="13">
        <v>2.0299999999999998</v>
      </c>
      <c r="G264" s="13">
        <v>2.15</v>
      </c>
      <c r="H264" s="13">
        <v>0.47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f t="shared" si="24"/>
        <v>1.345</v>
      </c>
      <c r="P264" s="13">
        <f t="shared" si="25"/>
        <v>0</v>
      </c>
      <c r="Q264" s="13" t="str">
        <f t="shared" si="26"/>
        <v>MEMUASKAN</v>
      </c>
      <c r="R264" s="13" t="str">
        <f t="shared" si="27"/>
        <v>D</v>
      </c>
      <c r="S264" s="13">
        <f t="shared" si="28"/>
        <v>0.53800000000000003</v>
      </c>
      <c r="T264" s="13" t="str">
        <f t="shared" si="29"/>
        <v>TIDAK TEPAT</v>
      </c>
      <c r="U264" s="4"/>
      <c r="V264" s="4"/>
      <c r="W264" s="4"/>
      <c r="X264" s="4"/>
      <c r="Y264" s="4"/>
    </row>
    <row r="265" spans="1:25" ht="45" x14ac:dyDescent="0.25">
      <c r="A265" s="13">
        <v>260</v>
      </c>
      <c r="B265" s="35">
        <v>22119048</v>
      </c>
      <c r="C265" s="35" t="s">
        <v>50</v>
      </c>
      <c r="D265" s="35" t="s">
        <v>61</v>
      </c>
      <c r="E265" s="13">
        <v>2.8</v>
      </c>
      <c r="F265" s="13">
        <v>2.19</v>
      </c>
      <c r="G265" s="13">
        <v>2.2799999999999998</v>
      </c>
      <c r="H265" s="13">
        <v>2.76</v>
      </c>
      <c r="I265" s="13">
        <v>2.5</v>
      </c>
      <c r="J265" s="13">
        <v>2.5</v>
      </c>
      <c r="K265" s="13">
        <v>3</v>
      </c>
      <c r="L265" s="13">
        <v>1</v>
      </c>
      <c r="M265" s="13">
        <v>1</v>
      </c>
      <c r="N265" s="13">
        <v>2.5</v>
      </c>
      <c r="O265" s="13">
        <f t="shared" si="24"/>
        <v>2.5074999999999998</v>
      </c>
      <c r="P265" s="13">
        <f t="shared" si="25"/>
        <v>2.0833333333333335</v>
      </c>
      <c r="Q265" s="13" t="str">
        <f t="shared" si="26"/>
        <v>SANGAT MEMUASKAN</v>
      </c>
      <c r="R265" s="13" t="str">
        <f t="shared" si="27"/>
        <v>B</v>
      </c>
      <c r="S265" s="13">
        <f t="shared" si="28"/>
        <v>2.2530000000000001</v>
      </c>
      <c r="T265" s="13" t="str">
        <f t="shared" si="29"/>
        <v>LULUS TEPAT</v>
      </c>
      <c r="U265" s="4">
        <v>151</v>
      </c>
      <c r="V265" s="4"/>
      <c r="W265" s="4"/>
      <c r="X265" s="4"/>
      <c r="Y265" s="4"/>
    </row>
    <row r="266" spans="1:25" ht="30" x14ac:dyDescent="0.25">
      <c r="A266" s="13">
        <v>261</v>
      </c>
      <c r="B266" s="35">
        <v>22119049</v>
      </c>
      <c r="C266" s="35" t="s">
        <v>43</v>
      </c>
      <c r="D266" s="35" t="s">
        <v>89</v>
      </c>
      <c r="E266" s="13">
        <v>2.82</v>
      </c>
      <c r="F266" s="13">
        <v>2.58</v>
      </c>
      <c r="G266" s="13">
        <v>2.78</v>
      </c>
      <c r="H266" s="13">
        <v>2.69</v>
      </c>
      <c r="I266" s="13">
        <v>2</v>
      </c>
      <c r="J266" s="13">
        <v>2</v>
      </c>
      <c r="K266" s="13">
        <v>2.5</v>
      </c>
      <c r="L266" s="13">
        <v>2</v>
      </c>
      <c r="M266" s="13">
        <v>2</v>
      </c>
      <c r="N266" s="13">
        <v>2.5</v>
      </c>
      <c r="O266" s="13">
        <f t="shared" si="24"/>
        <v>2.7174999999999998</v>
      </c>
      <c r="P266" s="13">
        <f t="shared" si="25"/>
        <v>2.1666666666666665</v>
      </c>
      <c r="Q266" s="13" t="str">
        <f t="shared" si="26"/>
        <v>SANGAT MEMUASKAN</v>
      </c>
      <c r="R266" s="13" t="str">
        <f t="shared" si="27"/>
        <v>B</v>
      </c>
      <c r="S266" s="13">
        <f t="shared" si="28"/>
        <v>2.3869999999999996</v>
      </c>
      <c r="T266" s="13" t="str">
        <f t="shared" si="29"/>
        <v>LULUS TEPAT</v>
      </c>
      <c r="U266" s="4" t="s">
        <v>459</v>
      </c>
      <c r="V266" s="4"/>
      <c r="W266" s="4"/>
      <c r="X266" s="4"/>
      <c r="Y266" s="4"/>
    </row>
    <row r="267" spans="1:25" x14ac:dyDescent="0.25">
      <c r="A267" s="13">
        <v>262</v>
      </c>
      <c r="B267" s="35">
        <v>22119050</v>
      </c>
      <c r="C267" s="35" t="s">
        <v>284</v>
      </c>
      <c r="D267" s="35" t="s">
        <v>61</v>
      </c>
      <c r="E267" s="13">
        <v>2.2000000000000002</v>
      </c>
      <c r="F267" s="13">
        <v>2</v>
      </c>
      <c r="G267" s="13">
        <v>2.81</v>
      </c>
      <c r="H267" s="13">
        <v>2.5</v>
      </c>
      <c r="I267" s="13">
        <v>2.5</v>
      </c>
      <c r="J267" s="13">
        <v>2</v>
      </c>
      <c r="K267" s="13">
        <v>3.5</v>
      </c>
      <c r="L267" s="13">
        <v>0</v>
      </c>
      <c r="M267" s="13">
        <v>0</v>
      </c>
      <c r="N267" s="13">
        <v>1</v>
      </c>
      <c r="O267" s="13">
        <f t="shared" si="24"/>
        <v>2.3774999999999999</v>
      </c>
      <c r="P267" s="13">
        <f t="shared" si="25"/>
        <v>1.5</v>
      </c>
      <c r="Q267" s="13" t="str">
        <f t="shared" si="26"/>
        <v>SANGAT MEMUASKAN</v>
      </c>
      <c r="R267" s="13" t="str">
        <f t="shared" si="27"/>
        <v>C</v>
      </c>
      <c r="S267" s="13">
        <f t="shared" si="28"/>
        <v>1.8509999999999998</v>
      </c>
      <c r="T267" s="13" t="str">
        <f t="shared" si="29"/>
        <v>TIDAK TEPAT</v>
      </c>
      <c r="U267" s="4"/>
      <c r="V267" s="4"/>
      <c r="W267" s="4"/>
      <c r="X267" s="4"/>
      <c r="Y267" s="4"/>
    </row>
    <row r="268" spans="1:25" ht="30" x14ac:dyDescent="0.25">
      <c r="A268" s="13">
        <v>263</v>
      </c>
      <c r="B268" s="35">
        <v>22119051</v>
      </c>
      <c r="C268" s="35" t="s">
        <v>285</v>
      </c>
      <c r="D268" s="35" t="s">
        <v>61</v>
      </c>
      <c r="E268" s="13">
        <v>2.09</v>
      </c>
      <c r="F268" s="13">
        <v>2.3199999999999998</v>
      </c>
      <c r="G268" s="13">
        <v>2.5</v>
      </c>
      <c r="H268" s="13">
        <v>2.75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f t="shared" si="24"/>
        <v>2.415</v>
      </c>
      <c r="P268" s="13">
        <f t="shared" si="25"/>
        <v>0</v>
      </c>
      <c r="Q268" s="13" t="str">
        <f t="shared" si="26"/>
        <v>SANGAT MEMUASKAN</v>
      </c>
      <c r="R268" s="13" t="str">
        <f t="shared" si="27"/>
        <v>D</v>
      </c>
      <c r="S268" s="13">
        <f t="shared" si="28"/>
        <v>0.96599999999999997</v>
      </c>
      <c r="T268" s="13" t="str">
        <f t="shared" si="29"/>
        <v>TIDAK TEPAT</v>
      </c>
      <c r="U268" s="4"/>
      <c r="V268" s="4"/>
      <c r="W268" s="4"/>
      <c r="X268" s="4"/>
      <c r="Y268" s="4"/>
    </row>
    <row r="269" spans="1:25" ht="30" x14ac:dyDescent="0.25">
      <c r="A269" s="13">
        <v>264</v>
      </c>
      <c r="B269" s="35">
        <v>22119052</v>
      </c>
      <c r="C269" s="35" t="s">
        <v>286</v>
      </c>
      <c r="D269" s="35" t="s">
        <v>89</v>
      </c>
      <c r="E269" s="13">
        <v>2.09</v>
      </c>
      <c r="F269" s="13">
        <v>0.91</v>
      </c>
      <c r="G269" s="13">
        <v>2.59</v>
      </c>
      <c r="H269" s="13">
        <v>2.34</v>
      </c>
      <c r="I269" s="13">
        <v>3</v>
      </c>
      <c r="J269" s="13">
        <v>3</v>
      </c>
      <c r="K269" s="13">
        <v>2</v>
      </c>
      <c r="L269" s="13">
        <v>0</v>
      </c>
      <c r="M269" s="13">
        <v>2.5</v>
      </c>
      <c r="N269" s="13">
        <v>0</v>
      </c>
      <c r="O269" s="13">
        <f t="shared" si="24"/>
        <v>1.9824999999999999</v>
      </c>
      <c r="P269" s="13">
        <f t="shared" si="25"/>
        <v>1.75</v>
      </c>
      <c r="Q269" s="13" t="str">
        <f t="shared" si="26"/>
        <v>MEMUASKAN</v>
      </c>
      <c r="R269" s="13" t="str">
        <f t="shared" si="27"/>
        <v>C</v>
      </c>
      <c r="S269" s="13">
        <f t="shared" si="28"/>
        <v>1.843</v>
      </c>
      <c r="T269" s="13" t="str">
        <f t="shared" si="29"/>
        <v>TIDAK TEPAT</v>
      </c>
      <c r="U269" s="4" t="s">
        <v>460</v>
      </c>
      <c r="V269" s="4"/>
      <c r="W269" s="4"/>
      <c r="X269" s="4"/>
      <c r="Y269" s="4"/>
    </row>
    <row r="270" spans="1:25" ht="30" x14ac:dyDescent="0.25">
      <c r="A270" s="13">
        <v>265</v>
      </c>
      <c r="B270" s="35">
        <v>22119053</v>
      </c>
      <c r="C270" s="35" t="s">
        <v>51</v>
      </c>
      <c r="D270" s="35" t="s">
        <v>61</v>
      </c>
      <c r="E270" s="13">
        <v>2.86</v>
      </c>
      <c r="F270" s="13">
        <v>3.42</v>
      </c>
      <c r="G270" s="13">
        <v>2.97</v>
      </c>
      <c r="H270" s="13">
        <v>2.9</v>
      </c>
      <c r="I270" s="13">
        <v>3</v>
      </c>
      <c r="J270" s="13">
        <v>3</v>
      </c>
      <c r="K270" s="13">
        <v>3</v>
      </c>
      <c r="L270" s="13">
        <v>1</v>
      </c>
      <c r="M270" s="13">
        <v>3</v>
      </c>
      <c r="N270" s="13">
        <v>2.5</v>
      </c>
      <c r="O270" s="13">
        <f t="shared" si="24"/>
        <v>3.0375000000000001</v>
      </c>
      <c r="P270" s="13">
        <f t="shared" si="25"/>
        <v>2.5833333333333335</v>
      </c>
      <c r="Q270" s="13" t="str">
        <f t="shared" si="26"/>
        <v>DENGAN PUJIAN</v>
      </c>
      <c r="R270" s="13" t="str">
        <f t="shared" si="27"/>
        <v>B</v>
      </c>
      <c r="S270" s="13">
        <f t="shared" si="28"/>
        <v>2.7649999999999997</v>
      </c>
      <c r="T270" s="13" t="str">
        <f t="shared" si="29"/>
        <v>LULUS TEPAT</v>
      </c>
      <c r="U270" s="4">
        <v>152</v>
      </c>
      <c r="V270" s="4"/>
      <c r="W270" s="4"/>
      <c r="X270" s="4"/>
      <c r="Y270" s="4"/>
    </row>
    <row r="271" spans="1:25" x14ac:dyDescent="0.25">
      <c r="A271" s="13">
        <v>266</v>
      </c>
      <c r="B271" s="35">
        <v>22119054</v>
      </c>
      <c r="C271" s="35" t="s">
        <v>287</v>
      </c>
      <c r="D271" s="35" t="s">
        <v>61</v>
      </c>
      <c r="E271" s="13">
        <v>2.36</v>
      </c>
      <c r="F271" s="13">
        <v>2.97</v>
      </c>
      <c r="G271" s="13">
        <v>2.15</v>
      </c>
      <c r="H271" s="13">
        <v>1.89</v>
      </c>
      <c r="I271" s="13">
        <v>2.5</v>
      </c>
      <c r="J271" s="13">
        <v>0</v>
      </c>
      <c r="K271" s="13">
        <v>0</v>
      </c>
      <c r="L271" s="13">
        <v>2</v>
      </c>
      <c r="M271" s="13">
        <v>1</v>
      </c>
      <c r="N271" s="13">
        <v>0</v>
      </c>
      <c r="O271" s="13">
        <f t="shared" si="24"/>
        <v>2.3425000000000002</v>
      </c>
      <c r="P271" s="13">
        <f t="shared" si="25"/>
        <v>0.91666666666666663</v>
      </c>
      <c r="Q271" s="13" t="str">
        <f t="shared" si="26"/>
        <v>SANGAT MEMUASKAN</v>
      </c>
      <c r="R271" s="13" t="str">
        <f t="shared" si="27"/>
        <v>D</v>
      </c>
      <c r="S271" s="13">
        <f t="shared" si="28"/>
        <v>1.4870000000000001</v>
      </c>
      <c r="T271" s="13" t="str">
        <f t="shared" si="29"/>
        <v>TIDAK TEPAT</v>
      </c>
      <c r="U271" s="4"/>
      <c r="V271" s="4"/>
      <c r="W271" s="4"/>
      <c r="X271" s="4"/>
      <c r="Y271" s="4"/>
    </row>
    <row r="272" spans="1:25" ht="30" x14ac:dyDescent="0.25">
      <c r="A272" s="13">
        <v>267</v>
      </c>
      <c r="B272" s="35">
        <v>22119055</v>
      </c>
      <c r="C272" s="35" t="s">
        <v>33</v>
      </c>
      <c r="D272" s="35" t="s">
        <v>61</v>
      </c>
      <c r="E272" s="13">
        <v>1.95</v>
      </c>
      <c r="F272" s="13">
        <v>2.54</v>
      </c>
      <c r="G272" s="13">
        <v>2.2799999999999998</v>
      </c>
      <c r="H272" s="13">
        <v>2.4300000000000002</v>
      </c>
      <c r="I272" s="13">
        <v>2.5</v>
      </c>
      <c r="J272" s="13">
        <v>3</v>
      </c>
      <c r="K272" s="13">
        <v>3.5</v>
      </c>
      <c r="L272" s="13">
        <v>2</v>
      </c>
      <c r="M272" s="13">
        <v>3</v>
      </c>
      <c r="N272" s="13">
        <v>2.5</v>
      </c>
      <c r="O272" s="13">
        <f t="shared" si="24"/>
        <v>2.2999999999999998</v>
      </c>
      <c r="P272" s="13">
        <f t="shared" si="25"/>
        <v>2.75</v>
      </c>
      <c r="Q272" s="13" t="str">
        <f t="shared" si="26"/>
        <v>SANGAT MEMUASKAN</v>
      </c>
      <c r="R272" s="13" t="str">
        <f t="shared" si="27"/>
        <v>B</v>
      </c>
      <c r="S272" s="13">
        <f t="shared" si="28"/>
        <v>2.57</v>
      </c>
      <c r="T272" s="13" t="str">
        <f t="shared" si="29"/>
        <v>LULUS TEPAT</v>
      </c>
      <c r="U272" s="4">
        <v>153</v>
      </c>
      <c r="V272" s="4"/>
      <c r="W272" s="4"/>
      <c r="X272" s="4"/>
      <c r="Y272" s="4"/>
    </row>
    <row r="273" spans="1:25" ht="30" x14ac:dyDescent="0.25">
      <c r="A273" s="13">
        <v>268</v>
      </c>
      <c r="B273" s="35">
        <v>22119056</v>
      </c>
      <c r="C273" s="35" t="s">
        <v>288</v>
      </c>
      <c r="D273" s="35" t="s">
        <v>61</v>
      </c>
      <c r="E273" s="13">
        <v>2.84</v>
      </c>
      <c r="F273" s="13">
        <v>2.48</v>
      </c>
      <c r="G273" s="13">
        <v>2.78</v>
      </c>
      <c r="H273" s="13">
        <v>2.78</v>
      </c>
      <c r="I273" s="13">
        <v>2</v>
      </c>
      <c r="J273" s="13">
        <v>2.5</v>
      </c>
      <c r="K273" s="13">
        <v>3.5</v>
      </c>
      <c r="L273" s="13">
        <v>2</v>
      </c>
      <c r="M273" s="13">
        <v>2.5</v>
      </c>
      <c r="N273" s="13">
        <v>2</v>
      </c>
      <c r="O273" s="13">
        <f t="shared" si="24"/>
        <v>2.7199999999999998</v>
      </c>
      <c r="P273" s="13">
        <f t="shared" si="25"/>
        <v>2.4166666666666665</v>
      </c>
      <c r="Q273" s="13" t="str">
        <f t="shared" si="26"/>
        <v>SANGAT MEMUASKAN</v>
      </c>
      <c r="R273" s="13" t="str">
        <f t="shared" si="27"/>
        <v>B</v>
      </c>
      <c r="S273" s="13">
        <f t="shared" si="28"/>
        <v>2.5379999999999998</v>
      </c>
      <c r="T273" s="13" t="str">
        <f t="shared" si="29"/>
        <v>LULUS TEPAT</v>
      </c>
      <c r="U273" s="4"/>
      <c r="V273" s="4"/>
      <c r="W273" s="4"/>
      <c r="X273" s="4"/>
      <c r="Y273" s="4"/>
    </row>
    <row r="274" spans="1:25" x14ac:dyDescent="0.25">
      <c r="A274" s="13">
        <v>269</v>
      </c>
      <c r="B274" s="35">
        <v>22119057</v>
      </c>
      <c r="C274" s="35" t="s">
        <v>289</v>
      </c>
      <c r="D274" s="35" t="s">
        <v>61</v>
      </c>
      <c r="E274" s="13">
        <v>2.7</v>
      </c>
      <c r="F274" s="13">
        <v>1.63</v>
      </c>
      <c r="G274" s="13">
        <v>2.81</v>
      </c>
      <c r="H274" s="13">
        <v>2.74</v>
      </c>
      <c r="I274" s="13">
        <v>3</v>
      </c>
      <c r="J274" s="13">
        <v>2.5</v>
      </c>
      <c r="K274" s="13">
        <v>2.5</v>
      </c>
      <c r="L274" s="13">
        <v>2</v>
      </c>
      <c r="M274" s="13">
        <v>2.5</v>
      </c>
      <c r="N274" s="13">
        <v>2.5</v>
      </c>
      <c r="O274" s="13">
        <f t="shared" si="24"/>
        <v>2.4700000000000002</v>
      </c>
      <c r="P274" s="13">
        <f t="shared" si="25"/>
        <v>2.5</v>
      </c>
      <c r="Q274" s="13" t="str">
        <f t="shared" si="26"/>
        <v>SANGAT MEMUASKAN</v>
      </c>
      <c r="R274" s="13" t="str">
        <f t="shared" si="27"/>
        <v>B</v>
      </c>
      <c r="S274" s="13">
        <f t="shared" si="28"/>
        <v>2.4880000000000004</v>
      </c>
      <c r="T274" s="13" t="str">
        <f t="shared" si="29"/>
        <v>LULUS TEPAT</v>
      </c>
      <c r="U274" s="4"/>
      <c r="V274" s="4"/>
      <c r="W274" s="4"/>
      <c r="X274" s="4"/>
      <c r="Y274" s="4"/>
    </row>
    <row r="275" spans="1:25" ht="30" x14ac:dyDescent="0.25">
      <c r="A275" s="13">
        <v>270</v>
      </c>
      <c r="B275" s="35">
        <v>22119058</v>
      </c>
      <c r="C275" s="35" t="s">
        <v>290</v>
      </c>
      <c r="D275" s="35" t="s">
        <v>61</v>
      </c>
      <c r="E275" s="13">
        <v>2.0499999999999998</v>
      </c>
      <c r="F275" s="13">
        <v>3.1</v>
      </c>
      <c r="G275" s="13">
        <v>2.3199999999999998</v>
      </c>
      <c r="H275" s="13">
        <v>2.2200000000000002</v>
      </c>
      <c r="I275" s="13">
        <v>3</v>
      </c>
      <c r="J275" s="13">
        <v>3</v>
      </c>
      <c r="K275" s="13">
        <v>2.5</v>
      </c>
      <c r="L275" s="13">
        <v>2</v>
      </c>
      <c r="M275" s="13">
        <v>0</v>
      </c>
      <c r="N275" s="13">
        <v>0</v>
      </c>
      <c r="O275" s="13">
        <f t="shared" si="24"/>
        <v>2.4225000000000003</v>
      </c>
      <c r="P275" s="13">
        <f t="shared" si="25"/>
        <v>1.75</v>
      </c>
      <c r="Q275" s="13" t="str">
        <f t="shared" si="26"/>
        <v>SANGAT MEMUASKAN</v>
      </c>
      <c r="R275" s="13" t="str">
        <f t="shared" si="27"/>
        <v>C</v>
      </c>
      <c r="S275" s="13">
        <f t="shared" si="28"/>
        <v>2.0190000000000001</v>
      </c>
      <c r="T275" s="13" t="str">
        <f t="shared" si="29"/>
        <v>LULUS TEPAT</v>
      </c>
      <c r="U275" s="4">
        <v>156</v>
      </c>
      <c r="V275" s="4"/>
      <c r="W275" s="4"/>
      <c r="X275" s="4"/>
      <c r="Y275" s="4"/>
    </row>
    <row r="276" spans="1:25" ht="30" x14ac:dyDescent="0.25">
      <c r="A276" s="13">
        <v>271</v>
      </c>
      <c r="B276" s="35">
        <v>22119059</v>
      </c>
      <c r="C276" s="35" t="s">
        <v>34</v>
      </c>
      <c r="D276" s="35" t="s">
        <v>61</v>
      </c>
      <c r="E276" s="13">
        <v>0.77</v>
      </c>
      <c r="F276" s="13">
        <v>1.29</v>
      </c>
      <c r="G276" s="13">
        <v>0.91</v>
      </c>
      <c r="H276" s="13">
        <v>0.79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f t="shared" si="24"/>
        <v>0.94000000000000006</v>
      </c>
      <c r="P276" s="13">
        <f t="shared" si="25"/>
        <v>0</v>
      </c>
      <c r="Q276" s="13" t="str">
        <f t="shared" si="26"/>
        <v>CUKUP</v>
      </c>
      <c r="R276" s="13" t="str">
        <f t="shared" si="27"/>
        <v>D</v>
      </c>
      <c r="S276" s="13">
        <f t="shared" si="28"/>
        <v>0.376</v>
      </c>
      <c r="T276" s="13" t="str">
        <f t="shared" si="29"/>
        <v>TIDAK TEPAT</v>
      </c>
      <c r="U276" s="4"/>
      <c r="V276" s="4"/>
      <c r="W276" s="4"/>
      <c r="X276" s="4"/>
      <c r="Y276" s="4"/>
    </row>
    <row r="277" spans="1:25" ht="45" x14ac:dyDescent="0.25">
      <c r="A277" s="13">
        <v>272</v>
      </c>
      <c r="B277" s="35">
        <v>22119060</v>
      </c>
      <c r="C277" s="35" t="s">
        <v>291</v>
      </c>
      <c r="D277" s="35" t="s">
        <v>61</v>
      </c>
      <c r="E277" s="13">
        <v>3.36</v>
      </c>
      <c r="F277" s="13">
        <v>3.66</v>
      </c>
      <c r="G277" s="13">
        <v>3.43</v>
      </c>
      <c r="H277" s="13">
        <v>3.45</v>
      </c>
      <c r="I277" s="13">
        <v>3.75</v>
      </c>
      <c r="J277" s="13">
        <v>3.75</v>
      </c>
      <c r="K277" s="13">
        <v>3.75</v>
      </c>
      <c r="L277" s="13">
        <v>3</v>
      </c>
      <c r="M277" s="13">
        <v>3</v>
      </c>
      <c r="N277" s="13">
        <v>0</v>
      </c>
      <c r="O277" s="13">
        <f t="shared" si="24"/>
        <v>3.4749999999999996</v>
      </c>
      <c r="P277" s="13">
        <f t="shared" si="25"/>
        <v>2.875</v>
      </c>
      <c r="Q277" s="13" t="str">
        <f t="shared" si="26"/>
        <v>DENGAN PUJIAN</v>
      </c>
      <c r="R277" s="13" t="str">
        <f t="shared" si="27"/>
        <v>B</v>
      </c>
      <c r="S277" s="13">
        <f t="shared" si="28"/>
        <v>3.1149999999999998</v>
      </c>
      <c r="T277" s="13" t="str">
        <f t="shared" si="29"/>
        <v>LULUS TEPAT</v>
      </c>
      <c r="U277" s="4"/>
      <c r="V277" s="4"/>
      <c r="W277" s="4"/>
      <c r="X277" s="4"/>
      <c r="Y277" s="4"/>
    </row>
    <row r="278" spans="1:25" ht="30" x14ac:dyDescent="0.25">
      <c r="A278" s="13">
        <v>273</v>
      </c>
      <c r="B278" s="35">
        <v>22119061</v>
      </c>
      <c r="C278" s="35" t="s">
        <v>292</v>
      </c>
      <c r="D278" s="35" t="s">
        <v>61</v>
      </c>
      <c r="E278" s="13">
        <v>3.05</v>
      </c>
      <c r="F278" s="13">
        <v>2.15</v>
      </c>
      <c r="G278" s="13">
        <v>2.95</v>
      </c>
      <c r="H278" s="13">
        <v>2.92</v>
      </c>
      <c r="I278" s="13">
        <v>2</v>
      </c>
      <c r="J278" s="13">
        <v>2.5</v>
      </c>
      <c r="K278" s="13">
        <v>2.5</v>
      </c>
      <c r="L278" s="13">
        <v>2</v>
      </c>
      <c r="M278" s="13">
        <v>2.5</v>
      </c>
      <c r="N278" s="13">
        <v>2.5</v>
      </c>
      <c r="O278" s="13">
        <f t="shared" si="24"/>
        <v>2.7674999999999996</v>
      </c>
      <c r="P278" s="13">
        <f t="shared" si="25"/>
        <v>2.3333333333333335</v>
      </c>
      <c r="Q278" s="13" t="str">
        <f t="shared" si="26"/>
        <v>SANGAT MEMUASKAN</v>
      </c>
      <c r="R278" s="13" t="str">
        <f t="shared" si="27"/>
        <v>B</v>
      </c>
      <c r="S278" s="13">
        <f t="shared" si="28"/>
        <v>2.5070000000000001</v>
      </c>
      <c r="T278" s="13" t="str">
        <f t="shared" si="29"/>
        <v>LULUS TEPAT</v>
      </c>
      <c r="U278" s="4">
        <v>58</v>
      </c>
      <c r="V278" s="4"/>
      <c r="W278" s="4"/>
      <c r="X278" s="4"/>
      <c r="Y278" s="4"/>
    </row>
    <row r="279" spans="1:25" ht="30" x14ac:dyDescent="0.25">
      <c r="A279" s="13">
        <v>274</v>
      </c>
      <c r="B279" s="35">
        <v>22119062</v>
      </c>
      <c r="C279" s="35" t="s">
        <v>293</v>
      </c>
      <c r="D279" s="35" t="s">
        <v>89</v>
      </c>
      <c r="E279" s="13">
        <v>2.59</v>
      </c>
      <c r="F279" s="13">
        <v>2.7</v>
      </c>
      <c r="G279" s="13">
        <v>2.72</v>
      </c>
      <c r="H279" s="13">
        <v>2.64</v>
      </c>
      <c r="I279" s="13">
        <v>1</v>
      </c>
      <c r="J279" s="13">
        <v>3</v>
      </c>
      <c r="K279" s="13">
        <v>2.5</v>
      </c>
      <c r="L279" s="13">
        <v>2</v>
      </c>
      <c r="M279" s="13">
        <v>2.5</v>
      </c>
      <c r="N279" s="13">
        <v>3</v>
      </c>
      <c r="O279" s="13">
        <f t="shared" si="24"/>
        <v>2.6625000000000001</v>
      </c>
      <c r="P279" s="13">
        <f t="shared" si="25"/>
        <v>2.3333333333333335</v>
      </c>
      <c r="Q279" s="13" t="str">
        <f t="shared" si="26"/>
        <v>SANGAT MEMUASKAN</v>
      </c>
      <c r="R279" s="13" t="str">
        <f t="shared" si="27"/>
        <v>B</v>
      </c>
      <c r="S279" s="13">
        <f t="shared" si="28"/>
        <v>2.4649999999999999</v>
      </c>
      <c r="T279" s="13" t="str">
        <f t="shared" si="29"/>
        <v>LULUS TEPAT</v>
      </c>
      <c r="U279" s="4" t="s">
        <v>461</v>
      </c>
      <c r="V279" s="4"/>
      <c r="W279" s="4"/>
      <c r="X279" s="4"/>
      <c r="Y279" s="4"/>
    </row>
    <row r="280" spans="1:25" ht="45" x14ac:dyDescent="0.25">
      <c r="A280" s="13">
        <v>275</v>
      </c>
      <c r="B280" s="35">
        <v>22119063</v>
      </c>
      <c r="C280" s="35" t="s">
        <v>294</v>
      </c>
      <c r="D280" s="35" t="s">
        <v>61</v>
      </c>
      <c r="E280" s="13">
        <v>2.41</v>
      </c>
      <c r="F280" s="13">
        <v>2.76</v>
      </c>
      <c r="G280" s="13">
        <v>2.54</v>
      </c>
      <c r="H280" s="13">
        <v>2.33</v>
      </c>
      <c r="I280" s="13">
        <v>3</v>
      </c>
      <c r="J280" s="13">
        <v>3.5</v>
      </c>
      <c r="K280" s="13">
        <v>3</v>
      </c>
      <c r="L280" s="13">
        <v>0</v>
      </c>
      <c r="M280" s="13">
        <v>0</v>
      </c>
      <c r="N280" s="13">
        <v>0</v>
      </c>
      <c r="O280" s="13">
        <f t="shared" si="24"/>
        <v>2.5099999999999998</v>
      </c>
      <c r="P280" s="13">
        <f t="shared" si="25"/>
        <v>1.5833333333333333</v>
      </c>
      <c r="Q280" s="13" t="str">
        <f t="shared" si="26"/>
        <v>SANGAT MEMUASKAN</v>
      </c>
      <c r="R280" s="13" t="str">
        <f t="shared" si="27"/>
        <v>C</v>
      </c>
      <c r="S280" s="13">
        <f t="shared" si="28"/>
        <v>1.954</v>
      </c>
      <c r="T280" s="13" t="str">
        <f t="shared" si="29"/>
        <v>TIDAK TEPAT</v>
      </c>
      <c r="U280" s="4"/>
      <c r="V280" s="4"/>
      <c r="W280" s="4"/>
      <c r="X280" s="4"/>
      <c r="Y280" s="4"/>
    </row>
    <row r="281" spans="1:25" ht="30" x14ac:dyDescent="0.25">
      <c r="A281" s="13">
        <v>276</v>
      </c>
      <c r="B281" s="35">
        <v>22119064</v>
      </c>
      <c r="C281" s="35" t="s">
        <v>295</v>
      </c>
      <c r="D281" s="35" t="s">
        <v>61</v>
      </c>
      <c r="E281" s="13">
        <v>1.73</v>
      </c>
      <c r="F281" s="13">
        <v>2.25</v>
      </c>
      <c r="G281" s="13">
        <v>2</v>
      </c>
      <c r="H281" s="13">
        <v>2.5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f t="shared" si="24"/>
        <v>2.12</v>
      </c>
      <c r="P281" s="13">
        <f t="shared" si="25"/>
        <v>0</v>
      </c>
      <c r="Q281" s="13" t="str">
        <f t="shared" si="26"/>
        <v>SANGAT MEMUASKAN</v>
      </c>
      <c r="R281" s="13" t="str">
        <f t="shared" si="27"/>
        <v>D</v>
      </c>
      <c r="S281" s="13">
        <f t="shared" si="28"/>
        <v>0.84800000000000009</v>
      </c>
      <c r="T281" s="13" t="str">
        <f t="shared" si="29"/>
        <v>TIDAK TEPAT</v>
      </c>
      <c r="U281" s="4"/>
      <c r="V281" s="4"/>
      <c r="W281" s="4"/>
      <c r="X281" s="4"/>
      <c r="Y281" s="4"/>
    </row>
    <row r="282" spans="1:25" x14ac:dyDescent="0.25">
      <c r="A282" s="13">
        <v>277</v>
      </c>
      <c r="B282" s="35">
        <v>22119065</v>
      </c>
      <c r="C282" s="35" t="s">
        <v>296</v>
      </c>
      <c r="D282" s="35" t="s">
        <v>61</v>
      </c>
      <c r="E282" s="13">
        <v>0</v>
      </c>
      <c r="F282" s="13">
        <v>0.88</v>
      </c>
      <c r="G282" s="13">
        <v>1</v>
      </c>
      <c r="H282" s="13">
        <v>1.9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f t="shared" si="24"/>
        <v>0.94499999999999995</v>
      </c>
      <c r="P282" s="13">
        <f t="shared" si="25"/>
        <v>0</v>
      </c>
      <c r="Q282" s="13" t="str">
        <f t="shared" si="26"/>
        <v>CUKUP</v>
      </c>
      <c r="R282" s="13" t="str">
        <f t="shared" si="27"/>
        <v>D</v>
      </c>
      <c r="S282" s="13">
        <f t="shared" si="28"/>
        <v>0.378</v>
      </c>
      <c r="T282" s="13" t="str">
        <f t="shared" si="29"/>
        <v>TIDAK TEPAT</v>
      </c>
      <c r="U282" s="4"/>
      <c r="V282" s="4"/>
      <c r="W282" s="4"/>
      <c r="X282" s="4"/>
      <c r="Y282" s="4"/>
    </row>
    <row r="283" spans="1:25" ht="30" x14ac:dyDescent="0.25">
      <c r="A283" s="13">
        <v>278</v>
      </c>
      <c r="B283" s="35">
        <v>22119066</v>
      </c>
      <c r="C283" s="35" t="s">
        <v>297</v>
      </c>
      <c r="D283" s="35" t="s">
        <v>61</v>
      </c>
      <c r="E283" s="13">
        <v>1.52</v>
      </c>
      <c r="F283" s="13">
        <v>1.22</v>
      </c>
      <c r="G283" s="13">
        <v>1.5</v>
      </c>
      <c r="H283" s="13">
        <v>1.75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f t="shared" si="24"/>
        <v>1.4975000000000001</v>
      </c>
      <c r="P283" s="13">
        <f t="shared" si="25"/>
        <v>0</v>
      </c>
      <c r="Q283" s="13" t="str">
        <f t="shared" si="26"/>
        <v>MEMUASKAN</v>
      </c>
      <c r="R283" s="13" t="str">
        <f t="shared" si="27"/>
        <v>D</v>
      </c>
      <c r="S283" s="13">
        <f t="shared" si="28"/>
        <v>0.59899999999999998</v>
      </c>
      <c r="T283" s="13" t="str">
        <f t="shared" si="29"/>
        <v>TIDAK TEPAT</v>
      </c>
      <c r="U283" s="4"/>
      <c r="V283" s="4"/>
      <c r="W283" s="4"/>
      <c r="X283" s="4"/>
      <c r="Y283" s="4"/>
    </row>
    <row r="284" spans="1:25" x14ac:dyDescent="0.25">
      <c r="A284" s="13">
        <v>279</v>
      </c>
      <c r="B284" s="35">
        <v>22119067</v>
      </c>
      <c r="C284" s="35" t="s">
        <v>298</v>
      </c>
      <c r="D284" s="35" t="s">
        <v>61</v>
      </c>
      <c r="E284" s="13">
        <v>1.52</v>
      </c>
      <c r="F284" s="13">
        <v>2.69</v>
      </c>
      <c r="G284" s="13">
        <v>1.56</v>
      </c>
      <c r="H284" s="13">
        <v>1.32</v>
      </c>
      <c r="I284" s="13">
        <v>3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f t="shared" si="24"/>
        <v>1.7725</v>
      </c>
      <c r="P284" s="13">
        <f t="shared" si="25"/>
        <v>0.5</v>
      </c>
      <c r="Q284" s="13" t="str">
        <f t="shared" si="26"/>
        <v>MEMUASKAN</v>
      </c>
      <c r="R284" s="13" t="str">
        <f t="shared" si="27"/>
        <v>D</v>
      </c>
      <c r="S284" s="13">
        <f t="shared" si="28"/>
        <v>1.0089999999999999</v>
      </c>
      <c r="T284" s="13" t="str">
        <f t="shared" si="29"/>
        <v>TIDAK TEPAT</v>
      </c>
      <c r="U284" s="4"/>
      <c r="V284" s="4"/>
      <c r="W284" s="4"/>
      <c r="X284" s="4"/>
      <c r="Y284" s="4"/>
    </row>
    <row r="285" spans="1:25" ht="30" x14ac:dyDescent="0.25">
      <c r="A285" s="13">
        <v>280</v>
      </c>
      <c r="B285" s="35">
        <v>22119068</v>
      </c>
      <c r="C285" s="35" t="s">
        <v>299</v>
      </c>
      <c r="D285" s="35" t="s">
        <v>61</v>
      </c>
      <c r="E285" s="13">
        <v>3.16</v>
      </c>
      <c r="F285" s="13">
        <v>1.55</v>
      </c>
      <c r="G285" s="13">
        <v>3.09</v>
      </c>
      <c r="H285" s="13">
        <v>3.15</v>
      </c>
      <c r="I285" s="13">
        <v>3.5</v>
      </c>
      <c r="J285" s="13">
        <v>3.75</v>
      </c>
      <c r="K285" s="13">
        <v>3.75</v>
      </c>
      <c r="L285" s="13">
        <v>2.5</v>
      </c>
      <c r="M285" s="13">
        <v>3.5</v>
      </c>
      <c r="N285" s="13">
        <v>3.5</v>
      </c>
      <c r="O285" s="13">
        <f t="shared" si="24"/>
        <v>2.7374999999999998</v>
      </c>
      <c r="P285" s="13">
        <f t="shared" si="25"/>
        <v>3.4166666666666665</v>
      </c>
      <c r="Q285" s="13" t="str">
        <f t="shared" si="26"/>
        <v>SANGAT MEMUASKAN</v>
      </c>
      <c r="R285" s="13" t="str">
        <f t="shared" si="27"/>
        <v>A</v>
      </c>
      <c r="S285" s="13">
        <f t="shared" si="28"/>
        <v>3.145</v>
      </c>
      <c r="T285" s="13" t="str">
        <f t="shared" si="29"/>
        <v>LULUS TEPAT</v>
      </c>
      <c r="U285" s="4">
        <v>159</v>
      </c>
      <c r="V285" s="4"/>
      <c r="W285" s="4"/>
      <c r="X285" s="4"/>
      <c r="Y285" s="4"/>
    </row>
    <row r="286" spans="1:25" ht="30" x14ac:dyDescent="0.25">
      <c r="A286" s="13">
        <v>281</v>
      </c>
      <c r="B286" s="35">
        <v>22119069</v>
      </c>
      <c r="C286" s="35" t="s">
        <v>300</v>
      </c>
      <c r="D286" s="35" t="s">
        <v>61</v>
      </c>
      <c r="E286" s="13">
        <v>1.55</v>
      </c>
      <c r="F286" s="13">
        <v>1.61</v>
      </c>
      <c r="G286" s="13">
        <v>1.7</v>
      </c>
      <c r="H286" s="13">
        <v>1.9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f t="shared" si="24"/>
        <v>1.69</v>
      </c>
      <c r="P286" s="13">
        <f t="shared" si="25"/>
        <v>0</v>
      </c>
      <c r="Q286" s="13" t="str">
        <f t="shared" si="26"/>
        <v>MEMUASKAN</v>
      </c>
      <c r="R286" s="13" t="str">
        <f t="shared" si="27"/>
        <v>D</v>
      </c>
      <c r="S286" s="13">
        <f t="shared" si="28"/>
        <v>0.67599999999999993</v>
      </c>
      <c r="T286" s="13" t="str">
        <f t="shared" si="29"/>
        <v>TIDAK TEPAT</v>
      </c>
      <c r="U286" s="4"/>
      <c r="V286" s="4"/>
      <c r="W286" s="4"/>
      <c r="X286" s="4"/>
      <c r="Y286" s="4"/>
    </row>
    <row r="287" spans="1:25" x14ac:dyDescent="0.25">
      <c r="A287" s="13">
        <v>282</v>
      </c>
      <c r="B287" s="35">
        <v>22119070</v>
      </c>
      <c r="C287" s="35" t="s">
        <v>301</v>
      </c>
      <c r="D287" s="35" t="s">
        <v>89</v>
      </c>
      <c r="E287" s="13">
        <v>3.73</v>
      </c>
      <c r="F287" s="13">
        <v>1.73</v>
      </c>
      <c r="G287" s="13">
        <v>3.7</v>
      </c>
      <c r="H287" s="13">
        <v>3.72</v>
      </c>
      <c r="I287" s="13">
        <v>3.75</v>
      </c>
      <c r="J287" s="13">
        <v>3.75</v>
      </c>
      <c r="K287" s="13">
        <v>3.75</v>
      </c>
      <c r="L287" s="13">
        <v>3.75</v>
      </c>
      <c r="M287" s="13">
        <v>3.75</v>
      </c>
      <c r="N287" s="13">
        <v>3.75</v>
      </c>
      <c r="O287" s="13">
        <f t="shared" si="24"/>
        <v>3.22</v>
      </c>
      <c r="P287" s="13">
        <f t="shared" si="25"/>
        <v>3.75</v>
      </c>
      <c r="Q287" s="13" t="str">
        <f t="shared" si="26"/>
        <v>DENGAN PUJIAN</v>
      </c>
      <c r="R287" s="13" t="str">
        <f t="shared" si="27"/>
        <v>A</v>
      </c>
      <c r="S287" s="13">
        <f t="shared" si="28"/>
        <v>3.5380000000000003</v>
      </c>
      <c r="T287" s="13" t="str">
        <f t="shared" si="29"/>
        <v>LULUS TEPAT</v>
      </c>
      <c r="U287" s="4" t="s">
        <v>462</v>
      </c>
      <c r="V287" s="4"/>
      <c r="W287" s="4"/>
      <c r="X287" s="4"/>
      <c r="Y287" s="4"/>
    </row>
    <row r="288" spans="1:25" ht="30" x14ac:dyDescent="0.25">
      <c r="A288" s="13">
        <v>283</v>
      </c>
      <c r="B288" s="35">
        <v>22119071</v>
      </c>
      <c r="C288" s="35" t="s">
        <v>302</v>
      </c>
      <c r="D288" s="35" t="s">
        <v>61</v>
      </c>
      <c r="E288" s="13">
        <v>2.68</v>
      </c>
      <c r="F288" s="13">
        <v>1.08</v>
      </c>
      <c r="G288" s="13">
        <v>2.4500000000000002</v>
      </c>
      <c r="H288" s="13">
        <v>2.5099999999999998</v>
      </c>
      <c r="I288" s="13">
        <v>2</v>
      </c>
      <c r="J288" s="13">
        <v>2.5</v>
      </c>
      <c r="K288" s="13">
        <v>3</v>
      </c>
      <c r="L288" s="13">
        <v>2</v>
      </c>
      <c r="M288" s="13">
        <v>1</v>
      </c>
      <c r="N288" s="13">
        <v>2.5</v>
      </c>
      <c r="O288" s="13">
        <f t="shared" si="24"/>
        <v>2.1800000000000002</v>
      </c>
      <c r="P288" s="13">
        <f t="shared" si="25"/>
        <v>2.1666666666666665</v>
      </c>
      <c r="Q288" s="13" t="str">
        <f t="shared" si="26"/>
        <v>SANGAT MEMUASKAN</v>
      </c>
      <c r="R288" s="13" t="str">
        <f t="shared" si="27"/>
        <v>B</v>
      </c>
      <c r="S288" s="13">
        <f t="shared" si="28"/>
        <v>2.1719999999999997</v>
      </c>
      <c r="T288" s="13" t="str">
        <f t="shared" si="29"/>
        <v>LULUS TEPAT</v>
      </c>
      <c r="U288" s="4">
        <v>160</v>
      </c>
      <c r="V288" s="4"/>
      <c r="W288" s="4"/>
      <c r="X288" s="4"/>
      <c r="Y288" s="4"/>
    </row>
    <row r="289" spans="1:25" ht="30" x14ac:dyDescent="0.25">
      <c r="A289" s="13">
        <v>284</v>
      </c>
      <c r="B289" s="35">
        <v>22119072</v>
      </c>
      <c r="C289" s="35" t="s">
        <v>303</v>
      </c>
      <c r="D289" s="35" t="s">
        <v>89</v>
      </c>
      <c r="E289" s="13">
        <v>2.7</v>
      </c>
      <c r="F289" s="13">
        <v>2.89</v>
      </c>
      <c r="G289" s="13">
        <v>2.93</v>
      </c>
      <c r="H289" s="13">
        <v>2.87</v>
      </c>
      <c r="I289" s="13">
        <v>3.5</v>
      </c>
      <c r="J289" s="13">
        <v>2.5</v>
      </c>
      <c r="K289" s="13">
        <v>3.5</v>
      </c>
      <c r="L289" s="13">
        <v>0</v>
      </c>
      <c r="M289" s="13">
        <v>0</v>
      </c>
      <c r="N289" s="13">
        <v>1</v>
      </c>
      <c r="O289" s="13">
        <f t="shared" si="24"/>
        <v>2.8475000000000001</v>
      </c>
      <c r="P289" s="13">
        <f t="shared" si="25"/>
        <v>1.75</v>
      </c>
      <c r="Q289" s="13" t="str">
        <f t="shared" si="26"/>
        <v>SANGAT MEMUASKAN</v>
      </c>
      <c r="R289" s="13" t="str">
        <f t="shared" si="27"/>
        <v>C</v>
      </c>
      <c r="S289" s="13">
        <f t="shared" si="28"/>
        <v>2.1890000000000001</v>
      </c>
      <c r="T289" s="13" t="str">
        <f t="shared" si="29"/>
        <v>LULUS TEPAT</v>
      </c>
      <c r="U289" s="4" t="s">
        <v>463</v>
      </c>
      <c r="V289" s="4"/>
      <c r="W289" s="4"/>
      <c r="X289" s="4"/>
      <c r="Y289" s="4"/>
    </row>
    <row r="290" spans="1:25" ht="30" x14ac:dyDescent="0.25">
      <c r="A290" s="13">
        <v>285</v>
      </c>
      <c r="B290" s="35">
        <v>22119073</v>
      </c>
      <c r="C290" s="35" t="s">
        <v>304</v>
      </c>
      <c r="D290" s="35" t="s">
        <v>61</v>
      </c>
      <c r="E290" s="13">
        <v>2.95</v>
      </c>
      <c r="F290" s="13">
        <v>3.15</v>
      </c>
      <c r="G290" s="13">
        <v>2.87</v>
      </c>
      <c r="H290" s="13">
        <v>2.88</v>
      </c>
      <c r="I290" s="13">
        <v>2.5</v>
      </c>
      <c r="J290" s="13">
        <v>3.5</v>
      </c>
      <c r="K290" s="13">
        <v>3.75</v>
      </c>
      <c r="L290" s="13">
        <v>3</v>
      </c>
      <c r="M290" s="13">
        <v>3.5</v>
      </c>
      <c r="N290" s="13">
        <v>3</v>
      </c>
      <c r="O290" s="13">
        <f t="shared" si="24"/>
        <v>2.9624999999999995</v>
      </c>
      <c r="P290" s="13">
        <f t="shared" si="25"/>
        <v>3.2083333333333335</v>
      </c>
      <c r="Q290" s="13" t="str">
        <f t="shared" si="26"/>
        <v>SANGAT MEMUASKAN</v>
      </c>
      <c r="R290" s="13" t="str">
        <f t="shared" si="27"/>
        <v>A</v>
      </c>
      <c r="S290" s="13">
        <f t="shared" si="28"/>
        <v>3.11</v>
      </c>
      <c r="T290" s="13" t="str">
        <f t="shared" si="29"/>
        <v>LULUS TEPAT</v>
      </c>
      <c r="U290" s="4">
        <v>161</v>
      </c>
      <c r="V290" s="4"/>
      <c r="W290" s="4"/>
      <c r="X290" s="4"/>
      <c r="Y290" s="4"/>
    </row>
    <row r="291" spans="1:25" ht="30" x14ac:dyDescent="0.25">
      <c r="A291" s="13">
        <v>286</v>
      </c>
      <c r="B291" s="35">
        <v>22119074</v>
      </c>
      <c r="C291" s="35" t="s">
        <v>305</v>
      </c>
      <c r="D291" s="35" t="s">
        <v>61</v>
      </c>
      <c r="E291" s="13">
        <v>2.23</v>
      </c>
      <c r="F291" s="13">
        <v>2.6</v>
      </c>
      <c r="G291" s="13">
        <v>2.41</v>
      </c>
      <c r="H291" s="13">
        <v>2.2799999999999998</v>
      </c>
      <c r="I291" s="13">
        <v>3</v>
      </c>
      <c r="J291" s="13">
        <v>2.5</v>
      </c>
      <c r="K291" s="13">
        <v>2</v>
      </c>
      <c r="L291" s="13">
        <v>0</v>
      </c>
      <c r="M291" s="13">
        <v>0</v>
      </c>
      <c r="N291" s="13">
        <v>0</v>
      </c>
      <c r="O291" s="13">
        <f t="shared" si="24"/>
        <v>2.38</v>
      </c>
      <c r="P291" s="13">
        <f t="shared" si="25"/>
        <v>1.25</v>
      </c>
      <c r="Q291" s="13" t="str">
        <f t="shared" si="26"/>
        <v>SANGAT MEMUASKAN</v>
      </c>
      <c r="R291" s="13" t="str">
        <f t="shared" si="27"/>
        <v>C</v>
      </c>
      <c r="S291" s="13">
        <f t="shared" si="28"/>
        <v>1.702</v>
      </c>
      <c r="T291" s="13" t="str">
        <f t="shared" si="29"/>
        <v>TIDAK TEPAT</v>
      </c>
      <c r="U291" s="4">
        <v>88</v>
      </c>
      <c r="V291" s="4"/>
      <c r="W291" s="4"/>
      <c r="X291" s="4"/>
      <c r="Y291" s="4"/>
    </row>
    <row r="292" spans="1:25" ht="30" x14ac:dyDescent="0.25">
      <c r="A292" s="13">
        <v>287</v>
      </c>
      <c r="B292" s="35">
        <v>22119075</v>
      </c>
      <c r="C292" s="35" t="s">
        <v>306</v>
      </c>
      <c r="D292" s="35" t="s">
        <v>61</v>
      </c>
      <c r="E292" s="13">
        <v>0.59</v>
      </c>
      <c r="F292" s="13">
        <v>0.95</v>
      </c>
      <c r="G292" s="13">
        <v>0.8</v>
      </c>
      <c r="H292" s="13">
        <v>0.62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f t="shared" si="24"/>
        <v>0.74</v>
      </c>
      <c r="P292" s="13">
        <f t="shared" si="25"/>
        <v>0</v>
      </c>
      <c r="Q292" s="13" t="str">
        <f t="shared" si="26"/>
        <v>CUKUP</v>
      </c>
      <c r="R292" s="13" t="str">
        <f t="shared" si="27"/>
        <v>D</v>
      </c>
      <c r="S292" s="13">
        <f t="shared" si="28"/>
        <v>0.29599999999999999</v>
      </c>
      <c r="T292" s="13" t="str">
        <f t="shared" si="29"/>
        <v>TIDAK TEPAT</v>
      </c>
      <c r="U292" s="4"/>
      <c r="V292" s="4"/>
      <c r="W292" s="4"/>
      <c r="X292" s="4"/>
      <c r="Y292" s="4"/>
    </row>
    <row r="293" spans="1:25" ht="30" x14ac:dyDescent="0.25">
      <c r="A293" s="13">
        <v>288</v>
      </c>
      <c r="B293" s="35">
        <v>22119076</v>
      </c>
      <c r="C293" s="35" t="s">
        <v>307</v>
      </c>
      <c r="D293" s="35" t="s">
        <v>61</v>
      </c>
      <c r="E293" s="13">
        <v>1.59</v>
      </c>
      <c r="F293" s="13">
        <v>2.67</v>
      </c>
      <c r="G293" s="13"/>
      <c r="H293" s="13"/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f t="shared" si="24"/>
        <v>2.13</v>
      </c>
      <c r="P293" s="13">
        <f t="shared" si="25"/>
        <v>0</v>
      </c>
      <c r="Q293" s="13" t="str">
        <f t="shared" si="26"/>
        <v>SANGAT MEMUASKAN</v>
      </c>
      <c r="R293" s="13" t="str">
        <f t="shared" si="27"/>
        <v>D</v>
      </c>
      <c r="S293" s="13">
        <f t="shared" si="28"/>
        <v>0.53249999999999997</v>
      </c>
      <c r="T293" s="13" t="str">
        <f t="shared" si="29"/>
        <v>TIDAK TEPAT</v>
      </c>
      <c r="U293" s="4"/>
      <c r="V293" s="4"/>
      <c r="W293" s="4"/>
      <c r="X293" s="4"/>
      <c r="Y293" s="4"/>
    </row>
    <row r="294" spans="1:25" x14ac:dyDescent="0.25">
      <c r="A294" s="13">
        <v>289</v>
      </c>
      <c r="B294" s="35">
        <v>22119077</v>
      </c>
      <c r="C294" s="35" t="s">
        <v>308</v>
      </c>
      <c r="D294" s="35" t="s">
        <v>89</v>
      </c>
      <c r="E294" s="13">
        <v>2.4500000000000002</v>
      </c>
      <c r="F294" s="13">
        <v>1.03</v>
      </c>
      <c r="G294" s="13">
        <v>2.66</v>
      </c>
      <c r="H294" s="13">
        <v>2.86</v>
      </c>
      <c r="I294" s="13">
        <v>2.5</v>
      </c>
      <c r="J294" s="13">
        <v>3.5</v>
      </c>
      <c r="K294" s="13">
        <v>4</v>
      </c>
      <c r="L294" s="13">
        <v>2.5</v>
      </c>
      <c r="M294" s="13">
        <v>1</v>
      </c>
      <c r="N294" s="13">
        <v>2</v>
      </c>
      <c r="O294" s="13">
        <f t="shared" si="24"/>
        <v>2.25</v>
      </c>
      <c r="P294" s="13">
        <f t="shared" si="25"/>
        <v>2.5833333333333335</v>
      </c>
      <c r="Q294" s="13" t="str">
        <f t="shared" si="26"/>
        <v>SANGAT MEMUASKAN</v>
      </c>
      <c r="R294" s="13" t="str">
        <f t="shared" si="27"/>
        <v>B</v>
      </c>
      <c r="S294" s="13">
        <f t="shared" si="28"/>
        <v>2.4500000000000002</v>
      </c>
      <c r="T294" s="13" t="str">
        <f t="shared" si="29"/>
        <v>LULUS TEPAT</v>
      </c>
      <c r="U294" s="4" t="s">
        <v>469</v>
      </c>
      <c r="V294" s="4"/>
      <c r="W294" s="4"/>
      <c r="X294" s="4"/>
      <c r="Y294" s="4"/>
    </row>
    <row r="295" spans="1:25" ht="30" x14ac:dyDescent="0.25">
      <c r="A295" s="13">
        <v>290</v>
      </c>
      <c r="B295" s="35">
        <v>22119078</v>
      </c>
      <c r="C295" s="35" t="s">
        <v>309</v>
      </c>
      <c r="D295" s="35" t="s">
        <v>61</v>
      </c>
      <c r="E295" s="13">
        <v>2.09</v>
      </c>
      <c r="F295" s="13">
        <v>0.71</v>
      </c>
      <c r="G295" s="13">
        <v>1.54</v>
      </c>
      <c r="H295" s="13">
        <v>1.35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f t="shared" si="24"/>
        <v>1.4224999999999999</v>
      </c>
      <c r="P295" s="13">
        <f t="shared" si="25"/>
        <v>0</v>
      </c>
      <c r="Q295" s="13" t="str">
        <f t="shared" si="26"/>
        <v>MEMUASKAN</v>
      </c>
      <c r="R295" s="13" t="str">
        <f t="shared" si="27"/>
        <v>D</v>
      </c>
      <c r="S295" s="13">
        <f t="shared" si="28"/>
        <v>0.56899999999999995</v>
      </c>
      <c r="T295" s="13" t="str">
        <f t="shared" si="29"/>
        <v>TIDAK TEPAT</v>
      </c>
      <c r="U295" s="4"/>
      <c r="V295" s="4"/>
      <c r="W295" s="4"/>
      <c r="X295" s="4"/>
      <c r="Y295" s="4"/>
    </row>
    <row r="296" spans="1:25" ht="30" x14ac:dyDescent="0.25">
      <c r="A296" s="13">
        <v>291</v>
      </c>
      <c r="B296" s="35">
        <v>22119079</v>
      </c>
      <c r="C296" s="35" t="s">
        <v>310</v>
      </c>
      <c r="D296" s="35" t="s">
        <v>61</v>
      </c>
      <c r="E296" s="13">
        <v>1.77</v>
      </c>
      <c r="F296" s="13">
        <v>2.06</v>
      </c>
      <c r="G296" s="13">
        <v>1.9</v>
      </c>
      <c r="H296" s="13">
        <v>2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0</v>
      </c>
      <c r="O296" s="13">
        <f t="shared" si="24"/>
        <v>1.9325000000000001</v>
      </c>
      <c r="P296" s="13">
        <f t="shared" si="25"/>
        <v>0</v>
      </c>
      <c r="Q296" s="13" t="str">
        <f t="shared" si="26"/>
        <v>MEMUASKAN</v>
      </c>
      <c r="R296" s="13" t="str">
        <f t="shared" si="27"/>
        <v>D</v>
      </c>
      <c r="S296" s="13">
        <f t="shared" si="28"/>
        <v>0.77300000000000002</v>
      </c>
      <c r="T296" s="13" t="str">
        <f t="shared" si="29"/>
        <v>TIDAK TEPAT</v>
      </c>
      <c r="U296" s="4"/>
      <c r="V296" s="4"/>
      <c r="W296" s="4"/>
      <c r="X296" s="4"/>
      <c r="Y296" s="4"/>
    </row>
    <row r="297" spans="1:25" ht="45" x14ac:dyDescent="0.25">
      <c r="A297" s="13">
        <v>292</v>
      </c>
      <c r="B297" s="35">
        <v>22119080</v>
      </c>
      <c r="C297" s="35" t="s">
        <v>311</v>
      </c>
      <c r="D297" s="35" t="s">
        <v>61</v>
      </c>
      <c r="E297" s="13">
        <v>0</v>
      </c>
      <c r="F297" s="13">
        <v>2.75</v>
      </c>
      <c r="G297" s="13">
        <v>2</v>
      </c>
      <c r="H297" s="13">
        <v>1.9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0</v>
      </c>
      <c r="O297" s="13">
        <f t="shared" si="24"/>
        <v>1.6625000000000001</v>
      </c>
      <c r="P297" s="13">
        <f t="shared" si="25"/>
        <v>0</v>
      </c>
      <c r="Q297" s="13" t="str">
        <f t="shared" si="26"/>
        <v>MEMUASKAN</v>
      </c>
      <c r="R297" s="13" t="str">
        <f t="shared" si="27"/>
        <v>D</v>
      </c>
      <c r="S297" s="13">
        <f t="shared" si="28"/>
        <v>0.66500000000000004</v>
      </c>
      <c r="T297" s="13" t="str">
        <f t="shared" si="29"/>
        <v>TIDAK TEPAT</v>
      </c>
      <c r="U297" s="4"/>
      <c r="V297" s="4"/>
      <c r="W297" s="4"/>
      <c r="X297" s="4"/>
      <c r="Y297" s="4"/>
    </row>
    <row r="298" spans="1:25" ht="45" x14ac:dyDescent="0.25">
      <c r="A298" s="13">
        <v>293</v>
      </c>
      <c r="B298" s="35">
        <v>22119081</v>
      </c>
      <c r="C298" s="35" t="s">
        <v>312</v>
      </c>
      <c r="D298" s="35" t="s">
        <v>61</v>
      </c>
      <c r="E298" s="13">
        <v>1.1499999999999999</v>
      </c>
      <c r="F298" s="13">
        <v>2.14</v>
      </c>
      <c r="G298" s="13">
        <v>2.14</v>
      </c>
      <c r="H298" s="13">
        <v>2.3199999999999998</v>
      </c>
      <c r="I298" s="13">
        <v>1</v>
      </c>
      <c r="J298" s="13">
        <v>2</v>
      </c>
      <c r="K298" s="13">
        <v>3</v>
      </c>
      <c r="L298" s="13">
        <v>1</v>
      </c>
      <c r="M298" s="13">
        <v>1</v>
      </c>
      <c r="N298" s="13">
        <v>0</v>
      </c>
      <c r="O298" s="13">
        <f t="shared" si="24"/>
        <v>1.9375</v>
      </c>
      <c r="P298" s="13">
        <f t="shared" si="25"/>
        <v>1.3333333333333333</v>
      </c>
      <c r="Q298" s="13" t="str">
        <f t="shared" si="26"/>
        <v>MEMUASKAN</v>
      </c>
      <c r="R298" s="13" t="str">
        <f t="shared" si="27"/>
        <v>C</v>
      </c>
      <c r="S298" s="13">
        <f t="shared" si="28"/>
        <v>1.575</v>
      </c>
      <c r="T298" s="13" t="str">
        <f t="shared" si="29"/>
        <v>TIDAK TEPAT</v>
      </c>
      <c r="U298" s="4"/>
      <c r="V298" s="4"/>
      <c r="W298" s="4"/>
      <c r="X298" s="4"/>
      <c r="Y298" s="4"/>
    </row>
    <row r="299" spans="1:25" ht="30" x14ac:dyDescent="0.25">
      <c r="A299" s="13">
        <v>294</v>
      </c>
      <c r="B299" s="35">
        <v>22119082</v>
      </c>
      <c r="C299" s="35" t="s">
        <v>313</v>
      </c>
      <c r="D299" s="35" t="s">
        <v>61</v>
      </c>
      <c r="E299" s="13">
        <v>0.78</v>
      </c>
      <c r="F299" s="13">
        <v>1.05</v>
      </c>
      <c r="G299" s="13">
        <v>1.05</v>
      </c>
      <c r="H299" s="13">
        <v>0.84</v>
      </c>
      <c r="I299" s="13">
        <v>2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f t="shared" si="24"/>
        <v>0.92999999999999994</v>
      </c>
      <c r="P299" s="13">
        <f t="shared" si="25"/>
        <v>0.33333333333333331</v>
      </c>
      <c r="Q299" s="13" t="str">
        <f t="shared" si="26"/>
        <v>CUKUP</v>
      </c>
      <c r="R299" s="13" t="str">
        <f t="shared" si="27"/>
        <v>D</v>
      </c>
      <c r="S299" s="13">
        <f t="shared" si="28"/>
        <v>0.57199999999999995</v>
      </c>
      <c r="T299" s="13" t="str">
        <f t="shared" si="29"/>
        <v>TIDAK TEPAT</v>
      </c>
      <c r="U299" s="4"/>
      <c r="V299" s="4"/>
      <c r="W299" s="4"/>
      <c r="X299" s="4"/>
      <c r="Y299" s="4"/>
    </row>
    <row r="300" spans="1:25" ht="30" x14ac:dyDescent="0.25">
      <c r="A300" s="13">
        <v>295</v>
      </c>
      <c r="B300" s="35">
        <v>22119083</v>
      </c>
      <c r="C300" s="35" t="s">
        <v>314</v>
      </c>
      <c r="D300" s="35" t="s">
        <v>61</v>
      </c>
      <c r="E300" s="13">
        <v>2.34</v>
      </c>
      <c r="F300" s="13">
        <v>2.98</v>
      </c>
      <c r="G300" s="13">
        <v>2.98</v>
      </c>
      <c r="H300" s="13">
        <v>3.08</v>
      </c>
      <c r="I300" s="13">
        <v>3</v>
      </c>
      <c r="J300" s="13">
        <v>3</v>
      </c>
      <c r="K300" s="13">
        <v>3.75</v>
      </c>
      <c r="L300" s="13">
        <v>2.5</v>
      </c>
      <c r="M300" s="13">
        <v>3</v>
      </c>
      <c r="N300" s="13">
        <v>2.5</v>
      </c>
      <c r="O300" s="13">
        <f t="shared" si="24"/>
        <v>2.8450000000000002</v>
      </c>
      <c r="P300" s="13">
        <f t="shared" si="25"/>
        <v>2.9583333333333335</v>
      </c>
      <c r="Q300" s="13" t="str">
        <f t="shared" si="26"/>
        <v>SANGAT MEMUASKAN</v>
      </c>
      <c r="R300" s="13" t="str">
        <f t="shared" si="27"/>
        <v>B</v>
      </c>
      <c r="S300" s="13">
        <f t="shared" si="28"/>
        <v>2.9130000000000003</v>
      </c>
      <c r="T300" s="13" t="str">
        <f t="shared" si="29"/>
        <v>LULUS TEPAT</v>
      </c>
      <c r="U300" s="4">
        <v>163</v>
      </c>
      <c r="V300" s="4"/>
      <c r="W300" s="4"/>
      <c r="X300" s="4"/>
      <c r="Y300" s="4"/>
    </row>
    <row r="301" spans="1:25" ht="30" x14ac:dyDescent="0.25">
      <c r="A301" s="13">
        <v>296</v>
      </c>
      <c r="B301" s="35">
        <v>22119084</v>
      </c>
      <c r="C301" s="35" t="s">
        <v>315</v>
      </c>
      <c r="D301" s="35" t="s">
        <v>61</v>
      </c>
      <c r="E301" s="13">
        <v>2.98</v>
      </c>
      <c r="F301" s="13">
        <v>3.16</v>
      </c>
      <c r="G301" s="13">
        <v>3.16</v>
      </c>
      <c r="H301" s="13">
        <v>3</v>
      </c>
      <c r="I301" s="13">
        <v>3</v>
      </c>
      <c r="J301" s="13">
        <v>3</v>
      </c>
      <c r="K301" s="13">
        <v>2</v>
      </c>
      <c r="L301" s="13">
        <v>3</v>
      </c>
      <c r="M301" s="13">
        <v>0</v>
      </c>
      <c r="N301" s="13">
        <v>0</v>
      </c>
      <c r="O301" s="13">
        <f t="shared" si="24"/>
        <v>3.0750000000000002</v>
      </c>
      <c r="P301" s="13">
        <f t="shared" si="25"/>
        <v>1.8333333333333333</v>
      </c>
      <c r="Q301" s="13" t="str">
        <f t="shared" si="26"/>
        <v>DENGAN PUJIAN</v>
      </c>
      <c r="R301" s="13" t="str">
        <f t="shared" si="27"/>
        <v>C</v>
      </c>
      <c r="S301" s="13">
        <f t="shared" si="28"/>
        <v>2.33</v>
      </c>
      <c r="T301" s="13" t="str">
        <f t="shared" si="29"/>
        <v>LULUS TEPAT</v>
      </c>
      <c r="U301" s="4"/>
      <c r="V301" s="4"/>
      <c r="W301" s="4"/>
      <c r="X301" s="4"/>
      <c r="Y301" s="4"/>
    </row>
    <row r="302" spans="1:25" ht="30" x14ac:dyDescent="0.25">
      <c r="A302" s="13">
        <v>297</v>
      </c>
      <c r="B302" s="35">
        <v>22119085</v>
      </c>
      <c r="C302" s="35" t="s">
        <v>316</v>
      </c>
      <c r="D302" s="35" t="s">
        <v>61</v>
      </c>
      <c r="E302" s="13">
        <v>2.64</v>
      </c>
      <c r="F302" s="13">
        <v>2.54</v>
      </c>
      <c r="G302" s="13">
        <v>2.54</v>
      </c>
      <c r="H302" s="13">
        <v>2.66</v>
      </c>
      <c r="I302" s="13">
        <v>2.5</v>
      </c>
      <c r="J302" s="13">
        <v>2</v>
      </c>
      <c r="K302" s="13">
        <v>3.5</v>
      </c>
      <c r="L302" s="13">
        <v>3.5</v>
      </c>
      <c r="M302" s="13">
        <v>2.5</v>
      </c>
      <c r="N302" s="13">
        <v>0</v>
      </c>
      <c r="O302" s="13">
        <f t="shared" si="24"/>
        <v>2.5949999999999998</v>
      </c>
      <c r="P302" s="13">
        <f t="shared" si="25"/>
        <v>2.3333333333333335</v>
      </c>
      <c r="Q302" s="13" t="str">
        <f t="shared" si="26"/>
        <v>SANGAT MEMUASKAN</v>
      </c>
      <c r="R302" s="13" t="str">
        <f t="shared" si="27"/>
        <v>B</v>
      </c>
      <c r="S302" s="13">
        <f t="shared" si="28"/>
        <v>2.4379999999999997</v>
      </c>
      <c r="T302" s="13" t="str">
        <f t="shared" si="29"/>
        <v>LULUS TEPAT</v>
      </c>
      <c r="U302" s="4">
        <v>165</v>
      </c>
      <c r="V302" s="4"/>
      <c r="W302" s="4"/>
      <c r="X302" s="4"/>
      <c r="Y302" s="4"/>
    </row>
    <row r="303" spans="1:25" ht="30" x14ac:dyDescent="0.25">
      <c r="A303" s="13">
        <v>298</v>
      </c>
      <c r="B303" s="35">
        <v>22119086</v>
      </c>
      <c r="C303" s="35" t="s">
        <v>317</v>
      </c>
      <c r="D303" s="35" t="s">
        <v>61</v>
      </c>
      <c r="E303" s="13">
        <v>0.95</v>
      </c>
      <c r="F303" s="13">
        <v>0.79</v>
      </c>
      <c r="G303" s="13">
        <v>0.79</v>
      </c>
      <c r="H303" s="13"/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f t="shared" si="24"/>
        <v>0.84333333333333338</v>
      </c>
      <c r="P303" s="13">
        <f t="shared" si="25"/>
        <v>0</v>
      </c>
      <c r="Q303" s="13" t="str">
        <f t="shared" si="26"/>
        <v>CUKUP</v>
      </c>
      <c r="R303" s="13" t="str">
        <f t="shared" si="27"/>
        <v>D</v>
      </c>
      <c r="S303" s="13">
        <f t="shared" si="28"/>
        <v>0.28111111111111114</v>
      </c>
      <c r="T303" s="13" t="str">
        <f t="shared" si="29"/>
        <v>TIDAK TEPAT</v>
      </c>
      <c r="U303" s="4"/>
      <c r="V303" s="4"/>
      <c r="W303" s="4"/>
      <c r="X303" s="4"/>
      <c r="Y303" s="4"/>
    </row>
    <row r="304" spans="1:25" ht="30" x14ac:dyDescent="0.25">
      <c r="A304" s="13">
        <v>299</v>
      </c>
      <c r="B304" s="35">
        <v>22119087</v>
      </c>
      <c r="C304" s="35" t="s">
        <v>318</v>
      </c>
      <c r="D304" s="35" t="s">
        <v>61</v>
      </c>
      <c r="E304" s="13">
        <v>2.63</v>
      </c>
      <c r="F304" s="13">
        <v>2.94</v>
      </c>
      <c r="G304" s="13">
        <v>2.94</v>
      </c>
      <c r="H304" s="13">
        <v>2.94</v>
      </c>
      <c r="I304" s="13">
        <v>2.5</v>
      </c>
      <c r="J304" s="13">
        <v>3</v>
      </c>
      <c r="K304" s="13">
        <v>2.5</v>
      </c>
      <c r="L304" s="13">
        <v>3</v>
      </c>
      <c r="M304" s="13">
        <v>3</v>
      </c>
      <c r="N304" s="13">
        <v>3.5</v>
      </c>
      <c r="O304" s="13">
        <f t="shared" si="24"/>
        <v>2.8624999999999998</v>
      </c>
      <c r="P304" s="13">
        <f t="shared" si="25"/>
        <v>2.9166666666666665</v>
      </c>
      <c r="Q304" s="13" t="str">
        <f t="shared" si="26"/>
        <v>SANGAT MEMUASKAN</v>
      </c>
      <c r="R304" s="13" t="str">
        <f t="shared" si="27"/>
        <v>B</v>
      </c>
      <c r="S304" s="13">
        <f t="shared" si="28"/>
        <v>2.895</v>
      </c>
      <c r="T304" s="13" t="str">
        <f t="shared" si="29"/>
        <v>LULUS TEPAT</v>
      </c>
      <c r="U304" s="4">
        <v>166</v>
      </c>
      <c r="V304" s="4"/>
      <c r="W304" s="4"/>
      <c r="X304" s="4"/>
      <c r="Y304" s="4"/>
    </row>
    <row r="305" spans="1:25" ht="30" x14ac:dyDescent="0.25">
      <c r="A305" s="13">
        <v>300</v>
      </c>
      <c r="B305" s="35">
        <v>22119088</v>
      </c>
      <c r="C305" s="35" t="s">
        <v>319</v>
      </c>
      <c r="D305" s="35" t="s">
        <v>61</v>
      </c>
      <c r="E305" s="13">
        <v>1.27</v>
      </c>
      <c r="F305" s="13">
        <v>1.07</v>
      </c>
      <c r="G305" s="13">
        <v>1.07</v>
      </c>
      <c r="H305" s="13">
        <v>1.9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f t="shared" si="24"/>
        <v>1.3275000000000001</v>
      </c>
      <c r="P305" s="13">
        <f t="shared" si="25"/>
        <v>0</v>
      </c>
      <c r="Q305" s="13" t="str">
        <f t="shared" si="26"/>
        <v>MEMUASKAN</v>
      </c>
      <c r="R305" s="13" t="str">
        <f t="shared" si="27"/>
        <v>D</v>
      </c>
      <c r="S305" s="13">
        <f t="shared" si="28"/>
        <v>0.53100000000000003</v>
      </c>
      <c r="T305" s="13" t="str">
        <f t="shared" si="29"/>
        <v>TIDAK TEPAT</v>
      </c>
      <c r="U305" s="4"/>
      <c r="V305" s="4"/>
      <c r="W305" s="4"/>
      <c r="X305" s="4"/>
      <c r="Y305" s="4"/>
    </row>
    <row r="306" spans="1:25" ht="30" x14ac:dyDescent="0.25">
      <c r="A306" s="13">
        <v>301</v>
      </c>
      <c r="B306" s="35">
        <v>22119089</v>
      </c>
      <c r="C306" s="35" t="s">
        <v>320</v>
      </c>
      <c r="D306" s="35" t="s">
        <v>61</v>
      </c>
      <c r="E306" s="13">
        <v>1.0900000000000001</v>
      </c>
      <c r="F306" s="13">
        <v>2.73</v>
      </c>
      <c r="G306" s="13">
        <v>2.73</v>
      </c>
      <c r="H306" s="13">
        <v>2.75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f t="shared" si="24"/>
        <v>2.3250000000000002</v>
      </c>
      <c r="P306" s="13">
        <f t="shared" si="25"/>
        <v>0</v>
      </c>
      <c r="Q306" s="13" t="str">
        <f t="shared" si="26"/>
        <v>SANGAT MEMUASKAN</v>
      </c>
      <c r="R306" s="13" t="str">
        <f t="shared" si="27"/>
        <v>D</v>
      </c>
      <c r="S306" s="13">
        <f t="shared" si="28"/>
        <v>0.93</v>
      </c>
      <c r="T306" s="13" t="str">
        <f t="shared" si="29"/>
        <v>TIDAK TEPAT</v>
      </c>
      <c r="U306" s="4"/>
      <c r="V306" s="4"/>
      <c r="W306" s="4"/>
      <c r="X306" s="4"/>
      <c r="Y306" s="4"/>
    </row>
    <row r="307" spans="1:25" ht="30" x14ac:dyDescent="0.25">
      <c r="A307" s="13">
        <v>302</v>
      </c>
      <c r="B307" s="35">
        <v>22119090</v>
      </c>
      <c r="C307" s="35" t="s">
        <v>321</v>
      </c>
      <c r="D307" s="35" t="s">
        <v>61</v>
      </c>
      <c r="E307" s="13">
        <v>0.39</v>
      </c>
      <c r="F307" s="13">
        <v>2.77</v>
      </c>
      <c r="G307" s="13">
        <v>2.5</v>
      </c>
      <c r="H307" s="13">
        <v>2.75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f t="shared" si="24"/>
        <v>2.1025</v>
      </c>
      <c r="P307" s="13">
        <f t="shared" si="25"/>
        <v>0</v>
      </c>
      <c r="Q307" s="13" t="str">
        <f t="shared" si="26"/>
        <v>SANGAT MEMUASKAN</v>
      </c>
      <c r="R307" s="13" t="str">
        <f t="shared" si="27"/>
        <v>D</v>
      </c>
      <c r="S307" s="13">
        <f t="shared" si="28"/>
        <v>0.84099999999999997</v>
      </c>
      <c r="T307" s="13" t="str">
        <f t="shared" si="29"/>
        <v>TIDAK TEPAT</v>
      </c>
      <c r="U307" s="4"/>
      <c r="V307" s="4"/>
      <c r="W307" s="4"/>
      <c r="X307" s="4"/>
      <c r="Y307" s="4"/>
    </row>
    <row r="308" spans="1:25" x14ac:dyDescent="0.25">
      <c r="A308" s="13">
        <v>303</v>
      </c>
      <c r="B308" s="35">
        <v>22119091</v>
      </c>
      <c r="C308" s="35" t="s">
        <v>322</v>
      </c>
      <c r="D308" s="35" t="s">
        <v>61</v>
      </c>
      <c r="E308" s="13">
        <v>0</v>
      </c>
      <c r="F308" s="13">
        <v>2.64</v>
      </c>
      <c r="G308" s="13">
        <v>2.5</v>
      </c>
      <c r="H308" s="13">
        <v>2.5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f t="shared" si="24"/>
        <v>1.9100000000000001</v>
      </c>
      <c r="P308" s="13">
        <f t="shared" si="25"/>
        <v>0</v>
      </c>
      <c r="Q308" s="13" t="str">
        <f t="shared" si="26"/>
        <v>MEMUASKAN</v>
      </c>
      <c r="R308" s="13" t="str">
        <f t="shared" si="27"/>
        <v>D</v>
      </c>
      <c r="S308" s="13">
        <f t="shared" si="28"/>
        <v>0.76400000000000001</v>
      </c>
      <c r="T308" s="13" t="str">
        <f t="shared" si="29"/>
        <v>TIDAK TEPAT</v>
      </c>
      <c r="U308" s="4"/>
      <c r="V308" s="4"/>
      <c r="W308" s="4"/>
      <c r="X308" s="4"/>
      <c r="Y308" s="4"/>
    </row>
    <row r="309" spans="1:25" x14ac:dyDescent="0.25">
      <c r="A309" s="13">
        <v>304</v>
      </c>
      <c r="B309" s="35">
        <v>22119092</v>
      </c>
      <c r="C309" s="35" t="s">
        <v>323</v>
      </c>
      <c r="D309" s="35" t="s">
        <v>61</v>
      </c>
      <c r="E309" s="13">
        <v>0.95</v>
      </c>
      <c r="F309" s="13">
        <v>3.54</v>
      </c>
      <c r="G309" s="13">
        <v>3</v>
      </c>
      <c r="H309" s="13">
        <v>3.5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f t="shared" si="24"/>
        <v>2.7475000000000001</v>
      </c>
      <c r="P309" s="13">
        <f t="shared" si="25"/>
        <v>0</v>
      </c>
      <c r="Q309" s="13" t="str">
        <f t="shared" si="26"/>
        <v>SANGAT MEMUASKAN</v>
      </c>
      <c r="R309" s="13" t="str">
        <f t="shared" si="27"/>
        <v>D</v>
      </c>
      <c r="S309" s="13">
        <f t="shared" si="28"/>
        <v>1.099</v>
      </c>
      <c r="T309" s="13" t="str">
        <f t="shared" si="29"/>
        <v>TIDAK TEPAT</v>
      </c>
      <c r="U309" s="4"/>
      <c r="V309" s="4"/>
      <c r="W309" s="4"/>
      <c r="X309" s="4"/>
      <c r="Y309" s="4"/>
    </row>
    <row r="310" spans="1:25" ht="30" x14ac:dyDescent="0.25">
      <c r="A310" s="13">
        <v>305</v>
      </c>
      <c r="B310" s="35">
        <v>22119093</v>
      </c>
      <c r="C310" s="35" t="s">
        <v>324</v>
      </c>
      <c r="D310" s="35" t="s">
        <v>61</v>
      </c>
      <c r="E310" s="13">
        <v>1.9</v>
      </c>
      <c r="F310" s="13">
        <v>2.06</v>
      </c>
      <c r="G310" s="13">
        <v>2.73</v>
      </c>
      <c r="H310" s="13">
        <v>2.83</v>
      </c>
      <c r="I310" s="13">
        <v>2</v>
      </c>
      <c r="J310" s="13">
        <v>3.5</v>
      </c>
      <c r="K310" s="13">
        <v>3.75</v>
      </c>
      <c r="L310" s="13">
        <v>2</v>
      </c>
      <c r="M310" s="13">
        <v>3</v>
      </c>
      <c r="N310" s="13">
        <v>3.5</v>
      </c>
      <c r="O310" s="13">
        <f t="shared" si="24"/>
        <v>2.38</v>
      </c>
      <c r="P310" s="13">
        <f t="shared" si="25"/>
        <v>2.9583333333333335</v>
      </c>
      <c r="Q310" s="13" t="str">
        <f t="shared" si="26"/>
        <v>SANGAT MEMUASKAN</v>
      </c>
      <c r="R310" s="13" t="str">
        <f t="shared" si="27"/>
        <v>B</v>
      </c>
      <c r="S310" s="13">
        <f t="shared" si="28"/>
        <v>2.7269999999999999</v>
      </c>
      <c r="T310" s="13" t="str">
        <f t="shared" si="29"/>
        <v>LULUS TEPAT</v>
      </c>
      <c r="U310" s="4"/>
      <c r="V310" s="4"/>
      <c r="W310" s="4"/>
      <c r="X310" s="4"/>
      <c r="Y310" s="4"/>
    </row>
    <row r="311" spans="1:25" ht="30" x14ac:dyDescent="0.25">
      <c r="A311" s="13">
        <v>306</v>
      </c>
      <c r="B311" s="35">
        <v>22119094</v>
      </c>
      <c r="C311" s="35" t="s">
        <v>325</v>
      </c>
      <c r="D311" s="35" t="s">
        <v>61</v>
      </c>
      <c r="E311" s="13">
        <v>2.63</v>
      </c>
      <c r="F311" s="13">
        <v>2.75</v>
      </c>
      <c r="G311" s="13">
        <v>2.77</v>
      </c>
      <c r="H311" s="13">
        <v>2.56</v>
      </c>
      <c r="I311" s="13">
        <v>3.5</v>
      </c>
      <c r="J311" s="13">
        <v>3.5</v>
      </c>
      <c r="K311" s="13">
        <v>2.5</v>
      </c>
      <c r="L311" s="13">
        <v>2</v>
      </c>
      <c r="M311" s="13">
        <v>1</v>
      </c>
      <c r="N311" s="13">
        <v>2.5</v>
      </c>
      <c r="O311" s="13">
        <f t="shared" si="24"/>
        <v>2.6775000000000002</v>
      </c>
      <c r="P311" s="13">
        <f t="shared" si="25"/>
        <v>2.5</v>
      </c>
      <c r="Q311" s="13" t="str">
        <f t="shared" si="26"/>
        <v>SANGAT MEMUASKAN</v>
      </c>
      <c r="R311" s="13" t="str">
        <f t="shared" si="27"/>
        <v>B</v>
      </c>
      <c r="S311" s="13">
        <f t="shared" si="28"/>
        <v>2.5710000000000002</v>
      </c>
      <c r="T311" s="13" t="str">
        <f t="shared" si="29"/>
        <v>LULUS TEPAT</v>
      </c>
      <c r="U311" s="4"/>
      <c r="V311" s="4"/>
      <c r="W311" s="4"/>
      <c r="X311" s="4"/>
      <c r="Y311" s="4"/>
    </row>
    <row r="312" spans="1:25" ht="30" x14ac:dyDescent="0.25">
      <c r="A312" s="13">
        <v>307</v>
      </c>
      <c r="B312" s="35">
        <v>22119095</v>
      </c>
      <c r="C312" s="35" t="s">
        <v>326</v>
      </c>
      <c r="D312" s="35" t="s">
        <v>61</v>
      </c>
      <c r="E312" s="13">
        <v>2.4500000000000002</v>
      </c>
      <c r="F312" s="13">
        <v>2.69</v>
      </c>
      <c r="G312" s="13">
        <v>2.64</v>
      </c>
      <c r="H312" s="13">
        <v>2.4700000000000002</v>
      </c>
      <c r="I312" s="13">
        <v>2.5</v>
      </c>
      <c r="J312" s="13">
        <v>3.5</v>
      </c>
      <c r="K312" s="13">
        <v>3.5</v>
      </c>
      <c r="L312" s="13">
        <v>2</v>
      </c>
      <c r="M312" s="13">
        <v>2.5</v>
      </c>
      <c r="N312" s="13">
        <v>2</v>
      </c>
      <c r="O312" s="13">
        <f t="shared" si="24"/>
        <v>2.5625000000000004</v>
      </c>
      <c r="P312" s="13">
        <f t="shared" si="25"/>
        <v>2.6666666666666665</v>
      </c>
      <c r="Q312" s="13" t="str">
        <f t="shared" si="26"/>
        <v>SANGAT MEMUASKAN</v>
      </c>
      <c r="R312" s="13" t="str">
        <f t="shared" si="27"/>
        <v>B</v>
      </c>
      <c r="S312" s="13">
        <f t="shared" si="28"/>
        <v>2.625</v>
      </c>
      <c r="T312" s="13" t="str">
        <f t="shared" si="29"/>
        <v>LULUS TEPAT</v>
      </c>
      <c r="U312" s="4"/>
      <c r="V312" s="4"/>
      <c r="W312" s="4"/>
      <c r="X312" s="4"/>
      <c r="Y312" s="4"/>
    </row>
    <row r="313" spans="1:25" ht="30" x14ac:dyDescent="0.25">
      <c r="A313" s="13">
        <v>308</v>
      </c>
      <c r="B313" s="35">
        <v>22120001</v>
      </c>
      <c r="C313" s="35" t="s">
        <v>327</v>
      </c>
      <c r="D313" s="35" t="s">
        <v>61</v>
      </c>
      <c r="E313" s="13">
        <v>2.5499999999999998</v>
      </c>
      <c r="F313" s="13">
        <v>2.0099999999999998</v>
      </c>
      <c r="G313" s="13">
        <v>2.04</v>
      </c>
      <c r="H313" s="13">
        <v>2.23</v>
      </c>
      <c r="I313" s="13">
        <v>0</v>
      </c>
      <c r="J313" s="13">
        <v>3</v>
      </c>
      <c r="K313" s="13">
        <v>2</v>
      </c>
      <c r="L313" s="13">
        <v>0</v>
      </c>
      <c r="M313" s="13">
        <v>0</v>
      </c>
      <c r="N313" s="13">
        <v>0</v>
      </c>
      <c r="O313" s="13">
        <f t="shared" si="24"/>
        <v>2.2075</v>
      </c>
      <c r="P313" s="13">
        <f t="shared" si="25"/>
        <v>0.83333333333333337</v>
      </c>
      <c r="Q313" s="13" t="str">
        <f t="shared" si="26"/>
        <v>SANGAT MEMUASKAN</v>
      </c>
      <c r="R313" s="13" t="str">
        <f t="shared" si="27"/>
        <v>D</v>
      </c>
      <c r="S313" s="13">
        <f t="shared" si="28"/>
        <v>1.383</v>
      </c>
      <c r="T313" s="13" t="str">
        <f t="shared" si="29"/>
        <v>TIDAK TEPAT</v>
      </c>
      <c r="U313" s="4">
        <v>200</v>
      </c>
      <c r="V313" s="4"/>
      <c r="W313" s="4"/>
      <c r="X313" s="4"/>
      <c r="Y313" s="4"/>
    </row>
    <row r="314" spans="1:25" x14ac:dyDescent="0.25">
      <c r="A314" s="13">
        <v>309</v>
      </c>
      <c r="B314" s="35">
        <v>22120002</v>
      </c>
      <c r="C314" s="35" t="s">
        <v>328</v>
      </c>
      <c r="D314" s="35" t="s">
        <v>61</v>
      </c>
      <c r="E314" s="13">
        <v>2.89</v>
      </c>
      <c r="F314" s="13">
        <v>2.89</v>
      </c>
      <c r="G314" s="13">
        <v>2.83</v>
      </c>
      <c r="H314" s="13">
        <v>2.73</v>
      </c>
      <c r="I314" s="13">
        <v>3</v>
      </c>
      <c r="J314" s="13">
        <v>3.5</v>
      </c>
      <c r="K314" s="13">
        <v>0</v>
      </c>
      <c r="L314" s="13">
        <v>3</v>
      </c>
      <c r="M314" s="13">
        <v>0</v>
      </c>
      <c r="N314" s="13">
        <v>0</v>
      </c>
      <c r="O314" s="13">
        <f t="shared" si="24"/>
        <v>2.835</v>
      </c>
      <c r="P314" s="13">
        <f t="shared" si="25"/>
        <v>1.5833333333333333</v>
      </c>
      <c r="Q314" s="13" t="str">
        <f t="shared" si="26"/>
        <v>SANGAT MEMUASKAN</v>
      </c>
      <c r="R314" s="13" t="str">
        <f t="shared" si="27"/>
        <v>C</v>
      </c>
      <c r="S314" s="13">
        <f t="shared" si="28"/>
        <v>2.0840000000000001</v>
      </c>
      <c r="T314" s="13" t="str">
        <f t="shared" si="29"/>
        <v>LULUS TEPAT</v>
      </c>
      <c r="U314" s="4"/>
      <c r="V314" s="4"/>
      <c r="W314" s="4"/>
      <c r="X314" s="4"/>
      <c r="Y314" s="4"/>
    </row>
    <row r="315" spans="1:25" x14ac:dyDescent="0.25">
      <c r="A315" s="13">
        <v>310</v>
      </c>
      <c r="B315" s="35">
        <v>22120003</v>
      </c>
      <c r="C315" s="35" t="s">
        <v>329</v>
      </c>
      <c r="D315" s="35" t="s">
        <v>61</v>
      </c>
      <c r="E315" s="13">
        <v>0.64</v>
      </c>
      <c r="F315" s="13">
        <v>0.41</v>
      </c>
      <c r="G315" s="13">
        <v>1.25</v>
      </c>
      <c r="H315" s="13">
        <v>1.5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f t="shared" si="24"/>
        <v>0.95</v>
      </c>
      <c r="P315" s="13">
        <f t="shared" si="25"/>
        <v>0</v>
      </c>
      <c r="Q315" s="13" t="str">
        <f t="shared" si="26"/>
        <v>CUKUP</v>
      </c>
      <c r="R315" s="13" t="str">
        <f t="shared" si="27"/>
        <v>D</v>
      </c>
      <c r="S315" s="13">
        <f t="shared" si="28"/>
        <v>0.38</v>
      </c>
      <c r="T315" s="13" t="str">
        <f t="shared" si="29"/>
        <v>TIDAK TEPAT</v>
      </c>
      <c r="U315" s="4"/>
      <c r="V315" s="4"/>
      <c r="W315" s="4"/>
      <c r="X315" s="4"/>
      <c r="Y315" s="4"/>
    </row>
    <row r="316" spans="1:25" ht="30" x14ac:dyDescent="0.25">
      <c r="A316" s="13">
        <v>311</v>
      </c>
      <c r="B316" s="35">
        <v>22120004</v>
      </c>
      <c r="C316" s="35" t="s">
        <v>330</v>
      </c>
      <c r="D316" s="35" t="s">
        <v>61</v>
      </c>
      <c r="E316" s="13">
        <v>2.82</v>
      </c>
      <c r="F316" s="13">
        <v>2.81</v>
      </c>
      <c r="G316" s="13">
        <v>2.8</v>
      </c>
      <c r="H316" s="13">
        <v>2.57</v>
      </c>
      <c r="I316" s="13">
        <v>3</v>
      </c>
      <c r="J316" s="13">
        <v>2.5</v>
      </c>
      <c r="K316" s="13">
        <v>2.5</v>
      </c>
      <c r="L316" s="13">
        <v>2</v>
      </c>
      <c r="M316" s="13">
        <v>0</v>
      </c>
      <c r="N316" s="13">
        <v>0</v>
      </c>
      <c r="O316" s="13">
        <f t="shared" si="24"/>
        <v>2.75</v>
      </c>
      <c r="P316" s="13">
        <f t="shared" si="25"/>
        <v>1.6666666666666667</v>
      </c>
      <c r="Q316" s="13" t="str">
        <f t="shared" si="26"/>
        <v>SANGAT MEMUASKAN</v>
      </c>
      <c r="R316" s="13" t="str">
        <f t="shared" si="27"/>
        <v>C</v>
      </c>
      <c r="S316" s="13">
        <f t="shared" si="28"/>
        <v>2.1</v>
      </c>
      <c r="T316" s="13" t="str">
        <f t="shared" si="29"/>
        <v>LULUS TEPAT</v>
      </c>
      <c r="U316" s="4">
        <v>200</v>
      </c>
      <c r="V316" s="4"/>
      <c r="W316" s="4"/>
      <c r="X316" s="4"/>
      <c r="Y316" s="4"/>
    </row>
    <row r="317" spans="1:25" x14ac:dyDescent="0.25">
      <c r="A317" s="13">
        <v>312</v>
      </c>
      <c r="B317" s="35">
        <v>22120005</v>
      </c>
      <c r="C317" s="35" t="s">
        <v>331</v>
      </c>
      <c r="D317" s="35" t="s">
        <v>61</v>
      </c>
      <c r="E317" s="13">
        <v>2.59</v>
      </c>
      <c r="F317" s="13">
        <v>2.52</v>
      </c>
      <c r="G317" s="13">
        <v>2.61</v>
      </c>
      <c r="H317" s="13">
        <v>2.74</v>
      </c>
      <c r="I317" s="13">
        <v>3</v>
      </c>
      <c r="J317" s="13">
        <v>3</v>
      </c>
      <c r="K317" s="13">
        <v>0</v>
      </c>
      <c r="L317" s="13">
        <v>2.5</v>
      </c>
      <c r="M317" s="13">
        <v>0</v>
      </c>
      <c r="N317" s="13">
        <v>0</v>
      </c>
      <c r="O317" s="13">
        <f t="shared" si="24"/>
        <v>2.6149999999999998</v>
      </c>
      <c r="P317" s="13">
        <f t="shared" si="25"/>
        <v>1.4166666666666667</v>
      </c>
      <c r="Q317" s="13" t="str">
        <f t="shared" si="26"/>
        <v>SANGAT MEMUASKAN</v>
      </c>
      <c r="R317" s="13" t="str">
        <f t="shared" si="27"/>
        <v>C</v>
      </c>
      <c r="S317" s="13">
        <f t="shared" si="28"/>
        <v>1.8960000000000001</v>
      </c>
      <c r="T317" s="13" t="str">
        <f t="shared" si="29"/>
        <v>TIDAK TEPAT</v>
      </c>
      <c r="U317" s="4"/>
      <c r="V317" s="4"/>
      <c r="W317" s="4"/>
      <c r="X317" s="4"/>
      <c r="Y317" s="4"/>
    </row>
    <row r="318" spans="1:25" ht="30" x14ac:dyDescent="0.25">
      <c r="A318" s="13">
        <v>313</v>
      </c>
      <c r="B318" s="35">
        <v>22120006</v>
      </c>
      <c r="C318" s="35" t="s">
        <v>332</v>
      </c>
      <c r="D318" s="35" t="s">
        <v>61</v>
      </c>
      <c r="E318" s="13">
        <v>3.09</v>
      </c>
      <c r="F318" s="13">
        <v>3.23</v>
      </c>
      <c r="G318" s="13">
        <v>3.25</v>
      </c>
      <c r="H318" s="13">
        <v>3.23</v>
      </c>
      <c r="I318" s="13">
        <v>3.5</v>
      </c>
      <c r="J318" s="13">
        <v>3</v>
      </c>
      <c r="K318" s="13">
        <v>3.75</v>
      </c>
      <c r="L318" s="13">
        <v>3</v>
      </c>
      <c r="M318" s="13">
        <v>0</v>
      </c>
      <c r="N318" s="13">
        <v>0</v>
      </c>
      <c r="O318" s="13">
        <f t="shared" si="24"/>
        <v>3.2</v>
      </c>
      <c r="P318" s="13">
        <f t="shared" si="25"/>
        <v>2.2083333333333335</v>
      </c>
      <c r="Q318" s="13" t="str">
        <f t="shared" si="26"/>
        <v>DENGAN PUJIAN</v>
      </c>
      <c r="R318" s="13" t="str">
        <f t="shared" si="27"/>
        <v>B</v>
      </c>
      <c r="S318" s="13">
        <f t="shared" si="28"/>
        <v>2.605</v>
      </c>
      <c r="T318" s="13" t="str">
        <f t="shared" si="29"/>
        <v>LULUS TEPAT</v>
      </c>
      <c r="U318" s="4"/>
      <c r="V318" s="4"/>
      <c r="W318" s="4"/>
      <c r="X318" s="4"/>
      <c r="Y318" s="4"/>
    </row>
    <row r="319" spans="1:25" x14ac:dyDescent="0.25">
      <c r="A319" s="13">
        <v>314</v>
      </c>
      <c r="B319" s="35">
        <v>22120007</v>
      </c>
      <c r="C319" s="35" t="s">
        <v>333</v>
      </c>
      <c r="D319" s="35" t="s">
        <v>61</v>
      </c>
      <c r="E319" s="13">
        <v>2.8</v>
      </c>
      <c r="F319" s="13">
        <v>1.99</v>
      </c>
      <c r="G319" s="13">
        <v>1.97</v>
      </c>
      <c r="H319" s="13">
        <v>1.97</v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f t="shared" si="24"/>
        <v>2.1825000000000001</v>
      </c>
      <c r="P319" s="13">
        <f t="shared" si="25"/>
        <v>0</v>
      </c>
      <c r="Q319" s="13" t="str">
        <f t="shared" si="26"/>
        <v>SANGAT MEMUASKAN</v>
      </c>
      <c r="R319" s="13" t="str">
        <f t="shared" si="27"/>
        <v>D</v>
      </c>
      <c r="S319" s="13">
        <f t="shared" si="28"/>
        <v>0.873</v>
      </c>
      <c r="T319" s="13" t="str">
        <f t="shared" si="29"/>
        <v>TIDAK TEPAT</v>
      </c>
      <c r="U319" s="4"/>
      <c r="V319" s="4"/>
      <c r="W319" s="4"/>
      <c r="X319" s="4"/>
      <c r="Y319" s="4"/>
    </row>
    <row r="320" spans="1:25" x14ac:dyDescent="0.25">
      <c r="A320" s="13">
        <v>315</v>
      </c>
      <c r="B320" s="35">
        <v>22120008</v>
      </c>
      <c r="C320" s="35" t="s">
        <v>334</v>
      </c>
      <c r="D320" s="35" t="s">
        <v>61</v>
      </c>
      <c r="E320" s="13">
        <v>3.23</v>
      </c>
      <c r="F320" s="13">
        <v>3.24</v>
      </c>
      <c r="G320" s="13">
        <v>3.15</v>
      </c>
      <c r="H320" s="13">
        <v>3.04</v>
      </c>
      <c r="I320" s="13">
        <v>3.5</v>
      </c>
      <c r="J320" s="13">
        <v>3</v>
      </c>
      <c r="K320" s="13">
        <v>3.5</v>
      </c>
      <c r="L320" s="13">
        <v>3</v>
      </c>
      <c r="M320" s="13">
        <v>0</v>
      </c>
      <c r="N320" s="13">
        <v>0</v>
      </c>
      <c r="O320" s="13">
        <f t="shared" si="24"/>
        <v>3.165</v>
      </c>
      <c r="P320" s="13">
        <f t="shared" si="25"/>
        <v>2.1666666666666665</v>
      </c>
      <c r="Q320" s="13" t="str">
        <f t="shared" si="26"/>
        <v>DENGAN PUJIAN</v>
      </c>
      <c r="R320" s="13" t="str">
        <f t="shared" si="27"/>
        <v>B</v>
      </c>
      <c r="S320" s="13">
        <f t="shared" si="28"/>
        <v>2.5659999999999998</v>
      </c>
      <c r="T320" s="13" t="str">
        <f t="shared" si="29"/>
        <v>LULUS TEPAT</v>
      </c>
      <c r="U320" s="4"/>
      <c r="V320" s="4"/>
      <c r="W320" s="4"/>
      <c r="X320" s="4"/>
      <c r="Y320" s="4"/>
    </row>
    <row r="321" spans="1:25" x14ac:dyDescent="0.25">
      <c r="A321" s="13">
        <v>316</v>
      </c>
      <c r="B321" s="35">
        <v>22120009</v>
      </c>
      <c r="C321" s="35" t="s">
        <v>335</v>
      </c>
      <c r="D321" s="35" t="s">
        <v>89</v>
      </c>
      <c r="E321" s="13">
        <v>3.27</v>
      </c>
      <c r="F321" s="13">
        <v>1.72</v>
      </c>
      <c r="G321" s="13">
        <v>2</v>
      </c>
      <c r="H321" s="13">
        <v>1.9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f t="shared" si="24"/>
        <v>2.2225000000000001</v>
      </c>
      <c r="P321" s="13">
        <f t="shared" si="25"/>
        <v>0</v>
      </c>
      <c r="Q321" s="13" t="str">
        <f t="shared" si="26"/>
        <v>SANGAT MEMUASKAN</v>
      </c>
      <c r="R321" s="13" t="str">
        <f t="shared" si="27"/>
        <v>D</v>
      </c>
      <c r="S321" s="13">
        <f t="shared" si="28"/>
        <v>0.88900000000000001</v>
      </c>
      <c r="T321" s="13" t="str">
        <f t="shared" si="29"/>
        <v>TIDAK TEPAT</v>
      </c>
      <c r="U321" s="4"/>
      <c r="V321" s="4"/>
      <c r="W321" s="4"/>
      <c r="X321" s="4"/>
      <c r="Y321" s="4"/>
    </row>
    <row r="322" spans="1:25" x14ac:dyDescent="0.25">
      <c r="A322" s="13">
        <v>317</v>
      </c>
      <c r="B322" s="35">
        <v>22120010</v>
      </c>
      <c r="C322" s="35" t="s">
        <v>336</v>
      </c>
      <c r="D322" s="35" t="s">
        <v>61</v>
      </c>
      <c r="E322" s="13">
        <v>3.2</v>
      </c>
      <c r="F322" s="13">
        <v>1.97</v>
      </c>
      <c r="G322" s="13">
        <v>2.13</v>
      </c>
      <c r="H322" s="13">
        <v>2.17</v>
      </c>
      <c r="I322" s="13">
        <v>2.5</v>
      </c>
      <c r="J322" s="13">
        <v>2.5</v>
      </c>
      <c r="K322" s="13">
        <v>0</v>
      </c>
      <c r="L322" s="13">
        <v>3.5</v>
      </c>
      <c r="M322" s="13">
        <v>0</v>
      </c>
      <c r="N322" s="13">
        <v>0</v>
      </c>
      <c r="O322" s="13">
        <f t="shared" si="24"/>
        <v>2.3674999999999997</v>
      </c>
      <c r="P322" s="13">
        <f t="shared" si="25"/>
        <v>1.4166666666666667</v>
      </c>
      <c r="Q322" s="13" t="str">
        <f t="shared" si="26"/>
        <v>SANGAT MEMUASKAN</v>
      </c>
      <c r="R322" s="13" t="str">
        <f t="shared" si="27"/>
        <v>C</v>
      </c>
      <c r="S322" s="13">
        <f t="shared" si="28"/>
        <v>1.7969999999999999</v>
      </c>
      <c r="T322" s="13" t="str">
        <f t="shared" si="29"/>
        <v>TIDAK TEPAT</v>
      </c>
      <c r="U322" s="4"/>
      <c r="V322" s="4"/>
      <c r="W322" s="4"/>
      <c r="X322" s="4"/>
      <c r="Y322" s="4"/>
    </row>
    <row r="323" spans="1:25" ht="30" x14ac:dyDescent="0.25">
      <c r="A323" s="13">
        <v>318</v>
      </c>
      <c r="B323" s="35">
        <v>22120011</v>
      </c>
      <c r="C323" s="35" t="s">
        <v>337</v>
      </c>
      <c r="D323" s="35" t="s">
        <v>61</v>
      </c>
      <c r="E323" s="13">
        <v>3.18</v>
      </c>
      <c r="F323" s="13">
        <v>3.02</v>
      </c>
      <c r="G323" s="13">
        <v>2.97</v>
      </c>
      <c r="H323" s="13">
        <v>2.79</v>
      </c>
      <c r="I323" s="13">
        <v>2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f t="shared" si="24"/>
        <v>2.99</v>
      </c>
      <c r="P323" s="13">
        <f t="shared" si="25"/>
        <v>0.33333333333333331</v>
      </c>
      <c r="Q323" s="13" t="str">
        <f t="shared" si="26"/>
        <v>SANGAT MEMUASKAN</v>
      </c>
      <c r="R323" s="13" t="str">
        <f t="shared" si="27"/>
        <v>D</v>
      </c>
      <c r="S323" s="13">
        <f t="shared" si="28"/>
        <v>1.3960000000000001</v>
      </c>
      <c r="T323" s="13" t="str">
        <f t="shared" si="29"/>
        <v>TIDAK TEPAT</v>
      </c>
      <c r="U323" s="4"/>
      <c r="V323" s="4"/>
      <c r="W323" s="4"/>
      <c r="X323" s="4"/>
      <c r="Y323" s="4"/>
    </row>
    <row r="324" spans="1:25" ht="30" x14ac:dyDescent="0.25">
      <c r="A324" s="13">
        <v>319</v>
      </c>
      <c r="B324" s="35">
        <v>22120012</v>
      </c>
      <c r="C324" s="35" t="s">
        <v>338</v>
      </c>
      <c r="D324" s="35" t="s">
        <v>61</v>
      </c>
      <c r="E324" s="13">
        <v>2.91</v>
      </c>
      <c r="F324" s="13">
        <v>1.79</v>
      </c>
      <c r="G324" s="13">
        <v>1.42</v>
      </c>
      <c r="H324" s="13">
        <v>1.62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f t="shared" si="24"/>
        <v>1.9350000000000001</v>
      </c>
      <c r="P324" s="13">
        <f t="shared" si="25"/>
        <v>0</v>
      </c>
      <c r="Q324" s="13" t="str">
        <f t="shared" si="26"/>
        <v>MEMUASKAN</v>
      </c>
      <c r="R324" s="13" t="str">
        <f t="shared" si="27"/>
        <v>D</v>
      </c>
      <c r="S324" s="13">
        <f t="shared" si="28"/>
        <v>0.77400000000000002</v>
      </c>
      <c r="T324" s="13" t="str">
        <f t="shared" si="29"/>
        <v>TIDAK TEPAT</v>
      </c>
      <c r="U324" s="4"/>
      <c r="V324" s="4"/>
      <c r="W324" s="4"/>
      <c r="X324" s="4"/>
      <c r="Y324" s="4"/>
    </row>
    <row r="325" spans="1:25" ht="30" x14ac:dyDescent="0.25">
      <c r="A325" s="13">
        <v>320</v>
      </c>
      <c r="B325" s="35">
        <v>22120013</v>
      </c>
      <c r="C325" s="35" t="s">
        <v>339</v>
      </c>
      <c r="D325" s="35" t="s">
        <v>61</v>
      </c>
      <c r="E325" s="13">
        <v>2.91</v>
      </c>
      <c r="F325" s="13">
        <v>2.33</v>
      </c>
      <c r="G325" s="13">
        <v>2.41</v>
      </c>
      <c r="H325" s="13">
        <v>2.58</v>
      </c>
      <c r="I325" s="13">
        <v>0</v>
      </c>
      <c r="J325" s="13">
        <v>3</v>
      </c>
      <c r="K325" s="13">
        <v>0</v>
      </c>
      <c r="L325" s="13">
        <v>0</v>
      </c>
      <c r="M325" s="13">
        <v>0</v>
      </c>
      <c r="N325" s="13">
        <v>0</v>
      </c>
      <c r="O325" s="13">
        <f t="shared" ref="O325:O381" si="30">AVERAGE(E325:H325)</f>
        <v>2.5575000000000001</v>
      </c>
      <c r="P325" s="13">
        <f t="shared" ref="P325:P381" si="31">AVERAGE(I325:N325)</f>
        <v>0.5</v>
      </c>
      <c r="Q325" s="13" t="str">
        <f t="shared" si="26"/>
        <v>SANGAT MEMUASKAN</v>
      </c>
      <c r="R325" s="13" t="str">
        <f t="shared" si="27"/>
        <v>D</v>
      </c>
      <c r="S325" s="13">
        <f t="shared" si="28"/>
        <v>1.323</v>
      </c>
      <c r="T325" s="13" t="str">
        <f t="shared" si="29"/>
        <v>TIDAK TEPAT</v>
      </c>
      <c r="U325" s="4"/>
      <c r="V325" s="4"/>
      <c r="W325" s="4"/>
      <c r="X325" s="4"/>
      <c r="Y325" s="4"/>
    </row>
    <row r="326" spans="1:25" ht="30" x14ac:dyDescent="0.25">
      <c r="A326" s="13">
        <v>321</v>
      </c>
      <c r="B326" s="35">
        <v>22120014</v>
      </c>
      <c r="C326" s="35" t="s">
        <v>340</v>
      </c>
      <c r="D326" s="35" t="s">
        <v>89</v>
      </c>
      <c r="E326" s="13">
        <v>3.16</v>
      </c>
      <c r="F326" s="13">
        <v>3.23</v>
      </c>
      <c r="G326" s="13">
        <v>3.12</v>
      </c>
      <c r="H326" s="13">
        <v>3.14</v>
      </c>
      <c r="I326" s="13">
        <v>3</v>
      </c>
      <c r="J326" s="13">
        <v>3</v>
      </c>
      <c r="K326" s="13">
        <v>0</v>
      </c>
      <c r="L326" s="13">
        <v>0</v>
      </c>
      <c r="M326" s="13">
        <v>0</v>
      </c>
      <c r="N326" s="13">
        <v>0</v>
      </c>
      <c r="O326" s="13">
        <f t="shared" si="30"/>
        <v>3.1625000000000005</v>
      </c>
      <c r="P326" s="13">
        <f t="shared" si="31"/>
        <v>1</v>
      </c>
      <c r="Q326" s="13" t="str">
        <f t="shared" ref="Q326:Q381" si="32">IF(O326&lt;1,"CUKUP",IF(O326&lt;2,"MEMUASKAN",IF(O326&lt;3,"SANGAT MEMUASKAN",IF(O326&lt;4,"DENGAN PUJIAN"))))</f>
        <v>DENGAN PUJIAN</v>
      </c>
      <c r="R326" s="13" t="str">
        <f t="shared" ref="R326:R380" si="33">IF(P326&lt;1,"D",IF(P326&lt;2,"C",IF(P326&lt;3,"B",IF(P326&lt;4,"A"))))</f>
        <v>C</v>
      </c>
      <c r="S326" s="13">
        <f t="shared" ref="S326:S381" si="34">AVERAGE(E326:N326)</f>
        <v>1.8650000000000002</v>
      </c>
      <c r="T326" s="13" t="str">
        <f t="shared" si="29"/>
        <v>TIDAK TEPAT</v>
      </c>
      <c r="U326" s="4"/>
      <c r="V326" s="4"/>
      <c r="W326" s="4"/>
      <c r="X326" s="4"/>
      <c r="Y326" s="4"/>
    </row>
    <row r="327" spans="1:25" x14ac:dyDescent="0.25">
      <c r="A327" s="13">
        <v>322</v>
      </c>
      <c r="B327" s="35">
        <v>22120015</v>
      </c>
      <c r="C327" s="35" t="s">
        <v>341</v>
      </c>
      <c r="D327" s="35" t="s">
        <v>61</v>
      </c>
      <c r="E327" s="13">
        <v>2.36</v>
      </c>
      <c r="F327" s="13">
        <v>1.53</v>
      </c>
      <c r="G327" s="13">
        <v>2.21</v>
      </c>
      <c r="H327" s="13">
        <v>1.9</v>
      </c>
      <c r="I327" s="13">
        <v>3.75</v>
      </c>
      <c r="J327" s="13">
        <v>3.75</v>
      </c>
      <c r="K327" s="13">
        <v>0</v>
      </c>
      <c r="L327" s="13">
        <v>0</v>
      </c>
      <c r="M327" s="13">
        <v>0</v>
      </c>
      <c r="N327" s="13">
        <v>0</v>
      </c>
      <c r="O327" s="13">
        <f t="shared" si="30"/>
        <v>2</v>
      </c>
      <c r="P327" s="13">
        <f t="shared" si="31"/>
        <v>1.25</v>
      </c>
      <c r="Q327" s="13" t="str">
        <f t="shared" si="32"/>
        <v>SANGAT MEMUASKAN</v>
      </c>
      <c r="R327" s="13" t="str">
        <f t="shared" si="33"/>
        <v>C</v>
      </c>
      <c r="S327" s="13">
        <f t="shared" si="34"/>
        <v>1.55</v>
      </c>
      <c r="T327" s="13" t="str">
        <f t="shared" ref="T327:T381" si="35">IF(S327&lt;2,"TIDAK TEPAT","LULUS TEPAT")</f>
        <v>TIDAK TEPAT</v>
      </c>
      <c r="U327" s="4"/>
      <c r="V327" s="4"/>
      <c r="W327" s="4"/>
      <c r="X327" s="4"/>
      <c r="Y327" s="4"/>
    </row>
    <row r="328" spans="1:25" x14ac:dyDescent="0.25">
      <c r="A328" s="13">
        <v>323</v>
      </c>
      <c r="B328" s="35">
        <v>22120016</v>
      </c>
      <c r="C328" s="35" t="s">
        <v>342</v>
      </c>
      <c r="D328" s="35" t="s">
        <v>61</v>
      </c>
      <c r="E328" s="13">
        <v>3.23</v>
      </c>
      <c r="F328" s="13">
        <v>3.03</v>
      </c>
      <c r="G328" s="13">
        <v>3.09</v>
      </c>
      <c r="H328" s="13">
        <v>3.13</v>
      </c>
      <c r="I328" s="13">
        <v>3</v>
      </c>
      <c r="J328" s="13">
        <v>3.5</v>
      </c>
      <c r="K328" s="13">
        <v>0</v>
      </c>
      <c r="L328" s="13">
        <v>2.5</v>
      </c>
      <c r="M328" s="13">
        <v>0</v>
      </c>
      <c r="N328" s="13">
        <v>0</v>
      </c>
      <c r="O328" s="13">
        <f t="shared" si="30"/>
        <v>3.12</v>
      </c>
      <c r="P328" s="13">
        <f t="shared" si="31"/>
        <v>1.5</v>
      </c>
      <c r="Q328" s="13" t="str">
        <f t="shared" si="32"/>
        <v>DENGAN PUJIAN</v>
      </c>
      <c r="R328" s="13" t="str">
        <f t="shared" si="33"/>
        <v>C</v>
      </c>
      <c r="S328" s="13">
        <f t="shared" si="34"/>
        <v>2.1480000000000001</v>
      </c>
      <c r="T328" s="13" t="str">
        <f t="shared" si="35"/>
        <v>LULUS TEPAT</v>
      </c>
      <c r="U328" s="4">
        <v>174</v>
      </c>
      <c r="V328" s="4"/>
      <c r="W328" s="4"/>
      <c r="X328" s="4"/>
      <c r="Y328" s="4"/>
    </row>
    <row r="329" spans="1:25" ht="30" x14ac:dyDescent="0.25">
      <c r="A329" s="13">
        <v>324</v>
      </c>
      <c r="B329" s="35">
        <v>22120017</v>
      </c>
      <c r="C329" s="35" t="s">
        <v>343</v>
      </c>
      <c r="D329" s="35" t="s">
        <v>61</v>
      </c>
      <c r="E329" s="13">
        <v>3.23</v>
      </c>
      <c r="F329" s="13">
        <v>2.2999999999999998</v>
      </c>
      <c r="G329" s="13">
        <v>2.2999999999999998</v>
      </c>
      <c r="H329" s="13">
        <v>2.5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f t="shared" si="30"/>
        <v>2.5824999999999996</v>
      </c>
      <c r="P329" s="13">
        <f t="shared" si="31"/>
        <v>0</v>
      </c>
      <c r="Q329" s="13" t="str">
        <f t="shared" si="32"/>
        <v>SANGAT MEMUASKAN</v>
      </c>
      <c r="R329" s="13" t="str">
        <f t="shared" si="33"/>
        <v>D</v>
      </c>
      <c r="S329" s="13">
        <f t="shared" si="34"/>
        <v>1.0329999999999999</v>
      </c>
      <c r="T329" s="13" t="str">
        <f t="shared" si="35"/>
        <v>TIDAK TEPAT</v>
      </c>
      <c r="U329" s="4">
        <v>35</v>
      </c>
      <c r="V329" s="4"/>
      <c r="W329" s="4"/>
      <c r="X329" s="4"/>
      <c r="Y329" s="4"/>
    </row>
    <row r="330" spans="1:25" x14ac:dyDescent="0.25">
      <c r="A330" s="13">
        <v>325</v>
      </c>
      <c r="B330" s="35">
        <v>22120018</v>
      </c>
      <c r="C330" s="35" t="s">
        <v>344</v>
      </c>
      <c r="D330" s="35" t="s">
        <v>61</v>
      </c>
      <c r="E330" s="13">
        <v>2.57</v>
      </c>
      <c r="F330" s="13">
        <v>1.89</v>
      </c>
      <c r="G330" s="13">
        <v>1.96</v>
      </c>
      <c r="H330" s="13">
        <v>1.96</v>
      </c>
      <c r="I330" s="13">
        <v>0</v>
      </c>
      <c r="J330" s="13">
        <v>3.75</v>
      </c>
      <c r="K330" s="13">
        <v>0</v>
      </c>
      <c r="L330" s="13">
        <v>3</v>
      </c>
      <c r="M330" s="13">
        <v>0</v>
      </c>
      <c r="N330" s="13">
        <v>0</v>
      </c>
      <c r="O330" s="13">
        <f t="shared" si="30"/>
        <v>2.0949999999999998</v>
      </c>
      <c r="P330" s="13">
        <f t="shared" si="31"/>
        <v>1.125</v>
      </c>
      <c r="Q330" s="13" t="str">
        <f t="shared" si="32"/>
        <v>SANGAT MEMUASKAN</v>
      </c>
      <c r="R330" s="13" t="str">
        <f t="shared" si="33"/>
        <v>C</v>
      </c>
      <c r="S330" s="13">
        <f t="shared" si="34"/>
        <v>1.5129999999999999</v>
      </c>
      <c r="T330" s="13" t="str">
        <f t="shared" si="35"/>
        <v>TIDAK TEPAT</v>
      </c>
      <c r="U330" s="4"/>
      <c r="V330" s="4"/>
      <c r="W330" s="4"/>
      <c r="X330" s="4"/>
      <c r="Y330" s="4"/>
    </row>
    <row r="331" spans="1:25" x14ac:dyDescent="0.25">
      <c r="A331" s="13">
        <v>326</v>
      </c>
      <c r="B331" s="35">
        <v>22120019</v>
      </c>
      <c r="C331" s="35" t="s">
        <v>345</v>
      </c>
      <c r="D331" s="35" t="s">
        <v>61</v>
      </c>
      <c r="E331" s="13">
        <v>2.14</v>
      </c>
      <c r="F331" s="13">
        <v>1.18</v>
      </c>
      <c r="G331" s="13">
        <v>0.98</v>
      </c>
      <c r="H331" s="13">
        <v>2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f t="shared" si="30"/>
        <v>1.5750000000000002</v>
      </c>
      <c r="P331" s="13">
        <f t="shared" si="31"/>
        <v>0</v>
      </c>
      <c r="Q331" s="13" t="str">
        <f t="shared" si="32"/>
        <v>MEMUASKAN</v>
      </c>
      <c r="R331" s="13" t="str">
        <f t="shared" si="33"/>
        <v>D</v>
      </c>
      <c r="S331" s="13">
        <f t="shared" si="34"/>
        <v>0.63000000000000012</v>
      </c>
      <c r="T331" s="13" t="str">
        <f t="shared" si="35"/>
        <v>TIDAK TEPAT</v>
      </c>
      <c r="U331" s="4"/>
      <c r="V331" s="4"/>
      <c r="W331" s="4"/>
      <c r="X331" s="4"/>
      <c r="Y331" s="4"/>
    </row>
    <row r="332" spans="1:25" x14ac:dyDescent="0.25">
      <c r="A332" s="13">
        <v>327</v>
      </c>
      <c r="B332" s="35">
        <v>22120020</v>
      </c>
      <c r="C332" s="35" t="s">
        <v>346</v>
      </c>
      <c r="D332" s="35" t="s">
        <v>61</v>
      </c>
      <c r="E332" s="13">
        <v>2.8</v>
      </c>
      <c r="F332" s="13">
        <v>2.76</v>
      </c>
      <c r="G332" s="13">
        <v>2.85</v>
      </c>
      <c r="H332" s="13">
        <v>2.79</v>
      </c>
      <c r="I332" s="13">
        <v>3.5</v>
      </c>
      <c r="J332" s="13">
        <v>3.5</v>
      </c>
      <c r="K332" s="13">
        <v>0</v>
      </c>
      <c r="L332" s="13">
        <v>2.5</v>
      </c>
      <c r="M332" s="13">
        <v>0</v>
      </c>
      <c r="N332" s="13">
        <v>0</v>
      </c>
      <c r="O332" s="13">
        <f t="shared" si="30"/>
        <v>2.8</v>
      </c>
      <c r="P332" s="13">
        <f t="shared" si="31"/>
        <v>1.5833333333333333</v>
      </c>
      <c r="Q332" s="13" t="str">
        <f t="shared" si="32"/>
        <v>SANGAT MEMUASKAN</v>
      </c>
      <c r="R332" s="13" t="str">
        <f t="shared" si="33"/>
        <v>C</v>
      </c>
      <c r="S332" s="13">
        <f t="shared" si="34"/>
        <v>2.0699999999999998</v>
      </c>
      <c r="T332" s="13" t="str">
        <f t="shared" si="35"/>
        <v>LULUS TEPAT</v>
      </c>
      <c r="U332" s="4">
        <v>175</v>
      </c>
      <c r="V332" s="4"/>
      <c r="W332" s="4"/>
      <c r="X332" s="4"/>
      <c r="Y332" s="4"/>
    </row>
    <row r="333" spans="1:25" x14ac:dyDescent="0.25">
      <c r="A333" s="13">
        <v>328</v>
      </c>
      <c r="B333" s="35">
        <v>22120021</v>
      </c>
      <c r="C333" s="35" t="s">
        <v>347</v>
      </c>
      <c r="D333" s="35" t="s">
        <v>61</v>
      </c>
      <c r="E333" s="13">
        <v>2.8</v>
      </c>
      <c r="F333" s="13">
        <v>2.76</v>
      </c>
      <c r="G333" s="13">
        <v>2.21</v>
      </c>
      <c r="H333" s="13">
        <v>1.99</v>
      </c>
      <c r="I333" s="13">
        <v>3.5</v>
      </c>
      <c r="J333" s="13">
        <v>3.5</v>
      </c>
      <c r="K333" s="13">
        <v>0</v>
      </c>
      <c r="L333" s="13">
        <v>2.5</v>
      </c>
      <c r="M333" s="13">
        <v>0</v>
      </c>
      <c r="N333" s="13">
        <v>0</v>
      </c>
      <c r="O333" s="13">
        <f t="shared" si="30"/>
        <v>2.44</v>
      </c>
      <c r="P333" s="13">
        <f t="shared" si="31"/>
        <v>1.5833333333333333</v>
      </c>
      <c r="Q333" s="13" t="str">
        <f t="shared" si="32"/>
        <v>SANGAT MEMUASKAN</v>
      </c>
      <c r="R333" s="13" t="str">
        <f t="shared" si="33"/>
        <v>C</v>
      </c>
      <c r="S333" s="13">
        <f t="shared" si="34"/>
        <v>1.9259999999999997</v>
      </c>
      <c r="T333" s="13" t="str">
        <f t="shared" si="35"/>
        <v>TIDAK TEPAT</v>
      </c>
      <c r="U333" s="4"/>
      <c r="V333" s="4"/>
      <c r="W333" s="4"/>
      <c r="X333" s="4"/>
      <c r="Y333" s="4"/>
    </row>
    <row r="334" spans="1:25" x14ac:dyDescent="0.25">
      <c r="A334" s="13">
        <v>329</v>
      </c>
      <c r="B334" s="35">
        <v>22120022</v>
      </c>
      <c r="C334" s="35" t="s">
        <v>348</v>
      </c>
      <c r="D334" s="35" t="s">
        <v>61</v>
      </c>
      <c r="E334" s="13">
        <v>2.7</v>
      </c>
      <c r="F334" s="13">
        <v>2.2999999999999998</v>
      </c>
      <c r="G334" s="13">
        <v>2.74</v>
      </c>
      <c r="H334" s="13">
        <v>2.8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f t="shared" si="30"/>
        <v>2.6349999999999998</v>
      </c>
      <c r="P334" s="13">
        <f t="shared" si="31"/>
        <v>0</v>
      </c>
      <c r="Q334" s="13" t="str">
        <f t="shared" si="32"/>
        <v>SANGAT MEMUASKAN</v>
      </c>
      <c r="R334" s="13" t="str">
        <f t="shared" si="33"/>
        <v>D</v>
      </c>
      <c r="S334" s="13">
        <f t="shared" si="34"/>
        <v>1.0539999999999998</v>
      </c>
      <c r="T334" s="13" t="str">
        <f t="shared" si="35"/>
        <v>TIDAK TEPAT</v>
      </c>
      <c r="U334" s="4"/>
      <c r="V334" s="4"/>
      <c r="W334" s="4"/>
      <c r="X334" s="4"/>
      <c r="Y334" s="4"/>
    </row>
    <row r="335" spans="1:25" x14ac:dyDescent="0.25">
      <c r="A335" s="13">
        <v>330</v>
      </c>
      <c r="B335" s="35">
        <v>22120023</v>
      </c>
      <c r="C335" s="35" t="s">
        <v>349</v>
      </c>
      <c r="D335" s="35" t="s">
        <v>89</v>
      </c>
      <c r="E335" s="13">
        <v>2.84</v>
      </c>
      <c r="F335" s="13">
        <v>2.75</v>
      </c>
      <c r="G335" s="13">
        <v>2.95</v>
      </c>
      <c r="H335" s="13">
        <v>3</v>
      </c>
      <c r="I335" s="13">
        <v>2</v>
      </c>
      <c r="J335" s="13">
        <v>3</v>
      </c>
      <c r="K335" s="13">
        <v>0</v>
      </c>
      <c r="L335" s="13">
        <v>2.5</v>
      </c>
      <c r="M335" s="13">
        <v>0</v>
      </c>
      <c r="N335" s="13">
        <v>0</v>
      </c>
      <c r="O335" s="13">
        <f t="shared" si="30"/>
        <v>2.8849999999999998</v>
      </c>
      <c r="P335" s="13">
        <f t="shared" si="31"/>
        <v>1.25</v>
      </c>
      <c r="Q335" s="13" t="str">
        <f t="shared" si="32"/>
        <v>SANGAT MEMUASKAN</v>
      </c>
      <c r="R335" s="13" t="str">
        <f t="shared" si="33"/>
        <v>C</v>
      </c>
      <c r="S335" s="13">
        <f t="shared" si="34"/>
        <v>1.9039999999999999</v>
      </c>
      <c r="T335" s="13" t="str">
        <f t="shared" si="35"/>
        <v>TIDAK TEPAT</v>
      </c>
      <c r="U335" s="4" t="s">
        <v>470</v>
      </c>
      <c r="V335" s="4"/>
      <c r="W335" s="4"/>
      <c r="X335" s="4"/>
      <c r="Y335" s="4"/>
    </row>
    <row r="336" spans="1:25" ht="30" x14ac:dyDescent="0.25">
      <c r="A336" s="13">
        <v>331</v>
      </c>
      <c r="B336" s="35">
        <v>22120024</v>
      </c>
      <c r="C336" s="35" t="s">
        <v>350</v>
      </c>
      <c r="D336" s="35" t="s">
        <v>61</v>
      </c>
      <c r="E336" s="13">
        <v>0.64</v>
      </c>
      <c r="F336" s="13"/>
      <c r="G336" s="13">
        <v>2.95</v>
      </c>
      <c r="H336" s="13">
        <v>3.06</v>
      </c>
      <c r="I336" s="13">
        <v>0</v>
      </c>
      <c r="J336" s="13">
        <v>0</v>
      </c>
      <c r="K336" s="13">
        <v>0</v>
      </c>
      <c r="L336" s="13">
        <v>0</v>
      </c>
      <c r="M336" s="13">
        <v>0</v>
      </c>
      <c r="N336" s="13">
        <v>0</v>
      </c>
      <c r="O336" s="13">
        <f t="shared" si="30"/>
        <v>2.2166666666666668</v>
      </c>
      <c r="P336" s="13">
        <f t="shared" si="31"/>
        <v>0</v>
      </c>
      <c r="Q336" s="13" t="str">
        <f t="shared" si="32"/>
        <v>SANGAT MEMUASKAN</v>
      </c>
      <c r="R336" s="13" t="str">
        <f t="shared" si="33"/>
        <v>D</v>
      </c>
      <c r="S336" s="13">
        <f t="shared" si="34"/>
        <v>0.73888888888888893</v>
      </c>
      <c r="T336" s="13" t="str">
        <f t="shared" si="35"/>
        <v>TIDAK TEPAT</v>
      </c>
      <c r="U336" s="4"/>
      <c r="V336" s="4"/>
      <c r="W336" s="4"/>
      <c r="X336" s="4"/>
      <c r="Y336" s="4"/>
    </row>
    <row r="337" spans="1:25" x14ac:dyDescent="0.25">
      <c r="A337" s="13">
        <v>332</v>
      </c>
      <c r="B337" s="35">
        <v>22120025</v>
      </c>
      <c r="C337" s="35" t="s">
        <v>351</v>
      </c>
      <c r="D337" s="35" t="s">
        <v>61</v>
      </c>
      <c r="E337" s="13">
        <v>3.39</v>
      </c>
      <c r="F337" s="13">
        <v>3.21</v>
      </c>
      <c r="G337" s="13">
        <v>2.35</v>
      </c>
      <c r="H337" s="13">
        <v>2.72</v>
      </c>
      <c r="I337" s="13">
        <v>3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f t="shared" si="30"/>
        <v>2.9175</v>
      </c>
      <c r="P337" s="13">
        <f t="shared" si="31"/>
        <v>0.5</v>
      </c>
      <c r="Q337" s="13" t="str">
        <f t="shared" si="32"/>
        <v>SANGAT MEMUASKAN</v>
      </c>
      <c r="R337" s="13" t="str">
        <f t="shared" si="33"/>
        <v>D</v>
      </c>
      <c r="S337" s="13">
        <f t="shared" si="34"/>
        <v>1.4670000000000001</v>
      </c>
      <c r="T337" s="13" t="str">
        <f t="shared" si="35"/>
        <v>TIDAK TEPAT</v>
      </c>
      <c r="U337" s="4"/>
      <c r="V337" s="4"/>
      <c r="W337" s="4"/>
      <c r="X337" s="4"/>
      <c r="Y337" s="4"/>
    </row>
    <row r="338" spans="1:25" x14ac:dyDescent="0.25">
      <c r="A338" s="13">
        <v>333</v>
      </c>
      <c r="B338" s="35">
        <v>22120026</v>
      </c>
      <c r="C338" s="35" t="s">
        <v>352</v>
      </c>
      <c r="D338" s="35" t="s">
        <v>61</v>
      </c>
      <c r="E338" s="13">
        <v>2.5</v>
      </c>
      <c r="F338" s="13">
        <v>1.1399999999999999</v>
      </c>
      <c r="G338" s="13">
        <v>2.77</v>
      </c>
      <c r="H338" s="13">
        <v>2.76</v>
      </c>
      <c r="I338" s="13">
        <v>2</v>
      </c>
      <c r="J338" s="13">
        <v>3</v>
      </c>
      <c r="K338" s="13">
        <v>0</v>
      </c>
      <c r="L338" s="13">
        <v>0</v>
      </c>
      <c r="M338" s="13">
        <v>0</v>
      </c>
      <c r="N338" s="13">
        <v>0</v>
      </c>
      <c r="O338" s="13">
        <f t="shared" si="30"/>
        <v>2.2925</v>
      </c>
      <c r="P338" s="13">
        <f t="shared" si="31"/>
        <v>0.83333333333333337</v>
      </c>
      <c r="Q338" s="13" t="str">
        <f t="shared" si="32"/>
        <v>SANGAT MEMUASKAN</v>
      </c>
      <c r="R338" s="13" t="str">
        <f t="shared" si="33"/>
        <v>D</v>
      </c>
      <c r="S338" s="13">
        <f t="shared" si="34"/>
        <v>1.417</v>
      </c>
      <c r="T338" s="13" t="str">
        <f t="shared" si="35"/>
        <v>TIDAK TEPAT</v>
      </c>
      <c r="U338" s="4"/>
      <c r="V338" s="4"/>
      <c r="W338" s="4"/>
      <c r="X338" s="4"/>
      <c r="Y338" s="4"/>
    </row>
    <row r="339" spans="1:25" x14ac:dyDescent="0.25">
      <c r="A339" s="13">
        <v>334</v>
      </c>
      <c r="B339" s="35">
        <v>22120027</v>
      </c>
      <c r="C339" s="35" t="s">
        <v>353</v>
      </c>
      <c r="D339" s="35" t="s">
        <v>61</v>
      </c>
      <c r="E339" s="13">
        <v>3.02</v>
      </c>
      <c r="F339" s="13">
        <v>2.75</v>
      </c>
      <c r="G339" s="13">
        <v>2.04</v>
      </c>
      <c r="H339" s="13">
        <v>2.09</v>
      </c>
      <c r="I339" s="13">
        <v>2.5</v>
      </c>
      <c r="J339" s="13">
        <v>3</v>
      </c>
      <c r="K339" s="13">
        <v>0</v>
      </c>
      <c r="L339" s="13">
        <v>0</v>
      </c>
      <c r="M339" s="13">
        <v>0</v>
      </c>
      <c r="N339" s="13">
        <v>0</v>
      </c>
      <c r="O339" s="13">
        <f t="shared" si="30"/>
        <v>2.4749999999999996</v>
      </c>
      <c r="P339" s="13">
        <f t="shared" si="31"/>
        <v>0.91666666666666663</v>
      </c>
      <c r="Q339" s="13" t="str">
        <f t="shared" si="32"/>
        <v>SANGAT MEMUASKAN</v>
      </c>
      <c r="R339" s="13" t="str">
        <f t="shared" si="33"/>
        <v>D</v>
      </c>
      <c r="S339" s="13">
        <f t="shared" si="34"/>
        <v>1.5399999999999998</v>
      </c>
      <c r="T339" s="13" t="str">
        <f t="shared" si="35"/>
        <v>TIDAK TEPAT</v>
      </c>
      <c r="U339" s="4"/>
      <c r="V339" s="4"/>
      <c r="W339" s="4"/>
      <c r="X339" s="4"/>
      <c r="Y339" s="4"/>
    </row>
    <row r="340" spans="1:25" x14ac:dyDescent="0.25">
      <c r="A340" s="13">
        <v>335</v>
      </c>
      <c r="B340" s="35">
        <v>22120028</v>
      </c>
      <c r="C340" s="35" t="s">
        <v>354</v>
      </c>
      <c r="D340" s="35" t="s">
        <v>61</v>
      </c>
      <c r="E340" s="13">
        <v>2.23</v>
      </c>
      <c r="F340" s="13">
        <v>1.82</v>
      </c>
      <c r="G340" s="13">
        <v>1.9</v>
      </c>
      <c r="H340" s="13">
        <v>2</v>
      </c>
      <c r="I340" s="13">
        <v>0</v>
      </c>
      <c r="J340" s="13">
        <v>3.75</v>
      </c>
      <c r="K340" s="13">
        <v>0</v>
      </c>
      <c r="L340" s="13">
        <v>0</v>
      </c>
      <c r="M340" s="13">
        <v>0</v>
      </c>
      <c r="N340" s="13">
        <v>0</v>
      </c>
      <c r="O340" s="13">
        <f t="shared" si="30"/>
        <v>1.9874999999999998</v>
      </c>
      <c r="P340" s="13">
        <f t="shared" si="31"/>
        <v>0.625</v>
      </c>
      <c r="Q340" s="13" t="str">
        <f t="shared" si="32"/>
        <v>MEMUASKAN</v>
      </c>
      <c r="R340" s="13" t="str">
        <f t="shared" si="33"/>
        <v>D</v>
      </c>
      <c r="S340" s="13">
        <f t="shared" si="34"/>
        <v>1.17</v>
      </c>
      <c r="T340" s="13" t="str">
        <f t="shared" si="35"/>
        <v>TIDAK TEPAT</v>
      </c>
      <c r="U340" s="4"/>
      <c r="V340" s="4"/>
      <c r="W340" s="4"/>
      <c r="X340" s="4"/>
      <c r="Y340" s="4"/>
    </row>
    <row r="341" spans="1:25" x14ac:dyDescent="0.25">
      <c r="A341" s="13">
        <v>336</v>
      </c>
      <c r="B341" s="35">
        <v>22120029</v>
      </c>
      <c r="C341" s="35" t="s">
        <v>355</v>
      </c>
      <c r="D341" s="35" t="s">
        <v>61</v>
      </c>
      <c r="E341" s="13">
        <v>2.68</v>
      </c>
      <c r="F341" s="13"/>
      <c r="G341" s="13">
        <v>2.4</v>
      </c>
      <c r="H341" s="13">
        <v>2.64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f t="shared" si="30"/>
        <v>2.5733333333333337</v>
      </c>
      <c r="P341" s="13">
        <f t="shared" si="31"/>
        <v>0</v>
      </c>
      <c r="Q341" s="13" t="str">
        <f t="shared" si="32"/>
        <v>SANGAT MEMUASKAN</v>
      </c>
      <c r="R341" s="13" t="str">
        <f t="shared" si="33"/>
        <v>D</v>
      </c>
      <c r="S341" s="13">
        <f t="shared" si="34"/>
        <v>0.85777777777777786</v>
      </c>
      <c r="T341" s="13" t="str">
        <f t="shared" si="35"/>
        <v>TIDAK TEPAT</v>
      </c>
      <c r="U341" s="4"/>
      <c r="V341" s="4"/>
      <c r="W341" s="4"/>
      <c r="X341" s="4"/>
      <c r="Y341" s="4"/>
    </row>
    <row r="342" spans="1:25" x14ac:dyDescent="0.25">
      <c r="A342" s="13">
        <v>337</v>
      </c>
      <c r="B342" s="35">
        <v>22120030</v>
      </c>
      <c r="C342" s="35" t="s">
        <v>356</v>
      </c>
      <c r="D342" s="35" t="s">
        <v>89</v>
      </c>
      <c r="E342" s="13">
        <v>3.02</v>
      </c>
      <c r="F342" s="13">
        <v>2.46</v>
      </c>
      <c r="G342" s="13">
        <v>2.98</v>
      </c>
      <c r="H342" s="13">
        <v>3.05</v>
      </c>
      <c r="I342" s="13">
        <v>3</v>
      </c>
      <c r="J342" s="13">
        <v>0</v>
      </c>
      <c r="K342" s="13">
        <v>3.75</v>
      </c>
      <c r="L342" s="13">
        <v>3.75</v>
      </c>
      <c r="M342" s="13">
        <v>0</v>
      </c>
      <c r="N342" s="13">
        <v>0</v>
      </c>
      <c r="O342" s="13">
        <f t="shared" si="30"/>
        <v>2.8775000000000004</v>
      </c>
      <c r="P342" s="13">
        <f t="shared" si="31"/>
        <v>1.75</v>
      </c>
      <c r="Q342" s="13" t="str">
        <f t="shared" si="32"/>
        <v>SANGAT MEMUASKAN</v>
      </c>
      <c r="R342" s="13" t="str">
        <f t="shared" si="33"/>
        <v>C</v>
      </c>
      <c r="S342" s="13">
        <f t="shared" si="34"/>
        <v>2.2010000000000001</v>
      </c>
      <c r="T342" s="13" t="str">
        <f t="shared" si="35"/>
        <v>LULUS TEPAT</v>
      </c>
      <c r="U342" s="4" t="s">
        <v>471</v>
      </c>
      <c r="V342" s="4"/>
      <c r="W342" s="4"/>
      <c r="X342" s="4"/>
      <c r="Y342" s="4"/>
    </row>
    <row r="343" spans="1:25" ht="30" x14ac:dyDescent="0.25">
      <c r="A343" s="13">
        <v>338</v>
      </c>
      <c r="B343" s="35">
        <v>22120031</v>
      </c>
      <c r="C343" s="35" t="s">
        <v>357</v>
      </c>
      <c r="D343" s="35" t="s">
        <v>61</v>
      </c>
      <c r="E343" s="13">
        <v>3.23</v>
      </c>
      <c r="F343" s="13">
        <v>3.05</v>
      </c>
      <c r="G343" s="13">
        <v>2.7</v>
      </c>
      <c r="H343" s="13">
        <v>2.81</v>
      </c>
      <c r="I343" s="13">
        <v>3.5</v>
      </c>
      <c r="J343" s="13">
        <v>2.5</v>
      </c>
      <c r="K343" s="13">
        <v>3</v>
      </c>
      <c r="L343" s="13">
        <v>3</v>
      </c>
      <c r="M343" s="13">
        <v>0</v>
      </c>
      <c r="N343" s="13">
        <v>0</v>
      </c>
      <c r="O343" s="13">
        <f t="shared" si="30"/>
        <v>2.9475000000000002</v>
      </c>
      <c r="P343" s="13">
        <f t="shared" si="31"/>
        <v>2</v>
      </c>
      <c r="Q343" s="13" t="str">
        <f t="shared" si="32"/>
        <v>SANGAT MEMUASKAN</v>
      </c>
      <c r="R343" s="13" t="str">
        <f t="shared" si="33"/>
        <v>B</v>
      </c>
      <c r="S343" s="13">
        <f t="shared" si="34"/>
        <v>2.379</v>
      </c>
      <c r="T343" s="13" t="str">
        <f t="shared" si="35"/>
        <v>LULUS TEPAT</v>
      </c>
      <c r="U343" s="4"/>
      <c r="V343" s="4"/>
      <c r="W343" s="4"/>
      <c r="X343" s="4"/>
      <c r="Y343" s="4"/>
    </row>
    <row r="344" spans="1:25" x14ac:dyDescent="0.25">
      <c r="A344" s="13">
        <v>339</v>
      </c>
      <c r="B344" s="35">
        <v>22120032</v>
      </c>
      <c r="C344" s="35" t="s">
        <v>358</v>
      </c>
      <c r="D344" s="35" t="s">
        <v>61</v>
      </c>
      <c r="E344" s="13">
        <v>3.18</v>
      </c>
      <c r="F344" s="13">
        <v>2.99</v>
      </c>
      <c r="G344" s="13">
        <v>3</v>
      </c>
      <c r="H344" s="13">
        <v>3.05</v>
      </c>
      <c r="I344" s="13">
        <v>3.75</v>
      </c>
      <c r="J344" s="13">
        <v>0</v>
      </c>
      <c r="K344" s="13">
        <v>3.75</v>
      </c>
      <c r="L344" s="13">
        <v>4</v>
      </c>
      <c r="M344" s="13">
        <v>0</v>
      </c>
      <c r="N344" s="13">
        <v>0</v>
      </c>
      <c r="O344" s="13">
        <f t="shared" si="30"/>
        <v>3.0549999999999997</v>
      </c>
      <c r="P344" s="13">
        <f t="shared" si="31"/>
        <v>1.9166666666666667</v>
      </c>
      <c r="Q344" s="13" t="str">
        <f t="shared" si="32"/>
        <v>DENGAN PUJIAN</v>
      </c>
      <c r="R344" s="13" t="str">
        <f t="shared" si="33"/>
        <v>C</v>
      </c>
      <c r="S344" s="13">
        <f t="shared" si="34"/>
        <v>2.3719999999999999</v>
      </c>
      <c r="T344" s="13" t="str">
        <f t="shared" si="35"/>
        <v>LULUS TEPAT</v>
      </c>
      <c r="U344" s="4">
        <v>177</v>
      </c>
      <c r="V344" s="4"/>
      <c r="W344" s="4"/>
      <c r="X344" s="4"/>
      <c r="Y344" s="4"/>
    </row>
    <row r="345" spans="1:25" x14ac:dyDescent="0.25">
      <c r="A345" s="13">
        <v>340</v>
      </c>
      <c r="B345" s="35">
        <v>22120033</v>
      </c>
      <c r="C345" s="35" t="s">
        <v>359</v>
      </c>
      <c r="D345" s="35" t="s">
        <v>89</v>
      </c>
      <c r="E345" s="13">
        <v>0.86</v>
      </c>
      <c r="F345" s="13"/>
      <c r="G345" s="13">
        <v>3.21</v>
      </c>
      <c r="H345" s="13">
        <v>3.17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f t="shared" si="30"/>
        <v>2.4133333333333336</v>
      </c>
      <c r="P345" s="13">
        <f t="shared" si="31"/>
        <v>0</v>
      </c>
      <c r="Q345" s="13" t="str">
        <f t="shared" si="32"/>
        <v>SANGAT MEMUASKAN</v>
      </c>
      <c r="R345" s="13" t="str">
        <f t="shared" si="33"/>
        <v>D</v>
      </c>
      <c r="S345" s="13">
        <f t="shared" si="34"/>
        <v>0.80444444444444452</v>
      </c>
      <c r="T345" s="13" t="str">
        <f t="shared" si="35"/>
        <v>TIDAK TEPAT</v>
      </c>
      <c r="U345" s="4" t="s">
        <v>465</v>
      </c>
      <c r="V345" s="4"/>
      <c r="W345" s="4"/>
      <c r="X345" s="4"/>
      <c r="Y345" s="4"/>
    </row>
    <row r="346" spans="1:25" x14ac:dyDescent="0.25">
      <c r="A346" s="13">
        <v>341</v>
      </c>
      <c r="B346" s="35">
        <v>22120034</v>
      </c>
      <c r="C346" s="35" t="s">
        <v>360</v>
      </c>
      <c r="D346" s="35" t="s">
        <v>61</v>
      </c>
      <c r="E346" s="13">
        <v>3.16</v>
      </c>
      <c r="F346" s="13">
        <v>3.24</v>
      </c>
      <c r="G346" s="13">
        <v>3.39</v>
      </c>
      <c r="H346" s="13"/>
      <c r="I346" s="13">
        <v>3.75</v>
      </c>
      <c r="J346" s="13">
        <v>3</v>
      </c>
      <c r="K346" s="13">
        <v>3</v>
      </c>
      <c r="L346" s="13">
        <v>3</v>
      </c>
      <c r="M346" s="13">
        <v>0</v>
      </c>
      <c r="N346" s="13">
        <v>0</v>
      </c>
      <c r="O346" s="13">
        <f t="shared" si="30"/>
        <v>3.2633333333333336</v>
      </c>
      <c r="P346" s="13">
        <f t="shared" si="31"/>
        <v>2.125</v>
      </c>
      <c r="Q346" s="13" t="str">
        <f t="shared" si="32"/>
        <v>DENGAN PUJIAN</v>
      </c>
      <c r="R346" s="13" t="str">
        <f t="shared" si="33"/>
        <v>B</v>
      </c>
      <c r="S346" s="13">
        <f t="shared" si="34"/>
        <v>2.5044444444444443</v>
      </c>
      <c r="T346" s="13" t="str">
        <f t="shared" si="35"/>
        <v>LULUS TEPAT</v>
      </c>
      <c r="U346" s="4">
        <v>178</v>
      </c>
      <c r="V346" s="4"/>
      <c r="W346" s="4"/>
      <c r="X346" s="4"/>
      <c r="Y346" s="4"/>
    </row>
    <row r="347" spans="1:25" x14ac:dyDescent="0.25">
      <c r="A347" s="13">
        <v>342</v>
      </c>
      <c r="B347" s="35">
        <v>22120035</v>
      </c>
      <c r="C347" s="35" t="s">
        <v>361</v>
      </c>
      <c r="D347" s="35" t="s">
        <v>61</v>
      </c>
      <c r="E347" s="13">
        <v>1.68</v>
      </c>
      <c r="F347" s="13">
        <v>1.31</v>
      </c>
      <c r="G347" s="13">
        <v>2.17</v>
      </c>
      <c r="H347" s="13">
        <v>2.46</v>
      </c>
      <c r="I347" s="13">
        <v>0</v>
      </c>
      <c r="J347" s="13">
        <v>0</v>
      </c>
      <c r="K347" s="13">
        <v>0</v>
      </c>
      <c r="L347" s="13">
        <v>0</v>
      </c>
      <c r="M347" s="13">
        <v>0</v>
      </c>
      <c r="N347" s="13">
        <v>0</v>
      </c>
      <c r="O347" s="13">
        <f t="shared" si="30"/>
        <v>1.905</v>
      </c>
      <c r="P347" s="13">
        <f t="shared" si="31"/>
        <v>0</v>
      </c>
      <c r="Q347" s="13" t="str">
        <f t="shared" si="32"/>
        <v>MEMUASKAN</v>
      </c>
      <c r="R347" s="13" t="str">
        <f t="shared" si="33"/>
        <v>D</v>
      </c>
      <c r="S347" s="13">
        <f t="shared" si="34"/>
        <v>0.76200000000000001</v>
      </c>
      <c r="T347" s="13" t="str">
        <f t="shared" si="35"/>
        <v>TIDAK TEPAT</v>
      </c>
      <c r="U347" s="4"/>
      <c r="V347" s="4"/>
      <c r="W347" s="4"/>
      <c r="X347" s="4"/>
      <c r="Y347" s="4"/>
    </row>
    <row r="348" spans="1:25" x14ac:dyDescent="0.25">
      <c r="A348" s="13">
        <v>343</v>
      </c>
      <c r="B348" s="35">
        <v>22120036</v>
      </c>
      <c r="C348" s="35" t="s">
        <v>362</v>
      </c>
      <c r="D348" s="35" t="s">
        <v>89</v>
      </c>
      <c r="E348" s="13">
        <v>2.64</v>
      </c>
      <c r="F348" s="13">
        <v>2</v>
      </c>
      <c r="G348" s="13">
        <v>2.98</v>
      </c>
      <c r="H348" s="13">
        <v>3</v>
      </c>
      <c r="I348" s="13">
        <v>0</v>
      </c>
      <c r="J348" s="13">
        <v>3.5</v>
      </c>
      <c r="K348" s="13">
        <v>0</v>
      </c>
      <c r="L348" s="13">
        <v>0</v>
      </c>
      <c r="M348" s="13">
        <v>0</v>
      </c>
      <c r="N348" s="13">
        <v>0</v>
      </c>
      <c r="O348" s="13">
        <f t="shared" si="30"/>
        <v>2.6550000000000002</v>
      </c>
      <c r="P348" s="13">
        <f t="shared" si="31"/>
        <v>0.58333333333333337</v>
      </c>
      <c r="Q348" s="13" t="str">
        <f t="shared" si="32"/>
        <v>SANGAT MEMUASKAN</v>
      </c>
      <c r="R348" s="13" t="str">
        <f t="shared" si="33"/>
        <v>D</v>
      </c>
      <c r="S348" s="13">
        <f t="shared" si="34"/>
        <v>1.4120000000000001</v>
      </c>
      <c r="T348" s="13" t="str">
        <f t="shared" si="35"/>
        <v>TIDAK TEPAT</v>
      </c>
      <c r="U348" s="4" t="s">
        <v>472</v>
      </c>
      <c r="V348" s="4"/>
      <c r="W348" s="4"/>
      <c r="X348" s="4"/>
      <c r="Y348" s="4"/>
    </row>
    <row r="349" spans="1:25" x14ac:dyDescent="0.25">
      <c r="A349" s="13">
        <v>344</v>
      </c>
      <c r="B349" s="35">
        <v>22120037</v>
      </c>
      <c r="C349" s="35" t="s">
        <v>363</v>
      </c>
      <c r="D349" s="35" t="s">
        <v>61</v>
      </c>
      <c r="E349" s="13">
        <v>3.41</v>
      </c>
      <c r="F349" s="13">
        <v>2.91</v>
      </c>
      <c r="G349" s="13">
        <v>3.24</v>
      </c>
      <c r="H349" s="13">
        <v>3.18</v>
      </c>
      <c r="I349" s="13">
        <v>2.5</v>
      </c>
      <c r="J349" s="13">
        <v>2.5</v>
      </c>
      <c r="K349" s="13">
        <v>2</v>
      </c>
      <c r="L349" s="13">
        <v>0</v>
      </c>
      <c r="M349" s="13">
        <v>0</v>
      </c>
      <c r="N349" s="13">
        <v>0</v>
      </c>
      <c r="O349" s="13">
        <f t="shared" si="30"/>
        <v>3.1850000000000001</v>
      </c>
      <c r="P349" s="13">
        <f t="shared" si="31"/>
        <v>1.1666666666666667</v>
      </c>
      <c r="Q349" s="13" t="str">
        <f t="shared" si="32"/>
        <v>DENGAN PUJIAN</v>
      </c>
      <c r="R349" s="13" t="str">
        <f t="shared" si="33"/>
        <v>C</v>
      </c>
      <c r="S349" s="13">
        <f t="shared" si="34"/>
        <v>1.9740000000000002</v>
      </c>
      <c r="T349" s="13" t="str">
        <f t="shared" si="35"/>
        <v>TIDAK TEPAT</v>
      </c>
      <c r="U349" s="4"/>
      <c r="V349" s="4"/>
      <c r="W349" s="4"/>
      <c r="X349" s="4"/>
      <c r="Y349" s="4"/>
    </row>
    <row r="350" spans="1:25" x14ac:dyDescent="0.25">
      <c r="A350" s="13">
        <v>345</v>
      </c>
      <c r="B350" s="35">
        <v>22120038</v>
      </c>
      <c r="C350" s="35" t="s">
        <v>364</v>
      </c>
      <c r="D350" s="35" t="s">
        <v>61</v>
      </c>
      <c r="E350" s="13">
        <v>3.16</v>
      </c>
      <c r="F350" s="13">
        <v>3.18</v>
      </c>
      <c r="G350" s="13">
        <v>2.98</v>
      </c>
      <c r="H350" s="13">
        <v>2.86</v>
      </c>
      <c r="I350" s="13">
        <v>3</v>
      </c>
      <c r="J350" s="13">
        <v>3.5</v>
      </c>
      <c r="K350" s="13">
        <v>0</v>
      </c>
      <c r="L350" s="13">
        <v>2</v>
      </c>
      <c r="M350" s="13">
        <v>0</v>
      </c>
      <c r="N350" s="13">
        <v>0</v>
      </c>
      <c r="O350" s="13">
        <f t="shared" si="30"/>
        <v>3.0449999999999999</v>
      </c>
      <c r="P350" s="13">
        <f t="shared" si="31"/>
        <v>1.4166666666666667</v>
      </c>
      <c r="Q350" s="13" t="str">
        <f t="shared" si="32"/>
        <v>DENGAN PUJIAN</v>
      </c>
      <c r="R350" s="13" t="str">
        <f t="shared" si="33"/>
        <v>C</v>
      </c>
      <c r="S350" s="13">
        <f t="shared" si="34"/>
        <v>2.0680000000000001</v>
      </c>
      <c r="T350" s="13" t="str">
        <f t="shared" si="35"/>
        <v>LULUS TEPAT</v>
      </c>
      <c r="U350" s="4"/>
      <c r="V350" s="4"/>
      <c r="W350" s="4"/>
      <c r="X350" s="4"/>
      <c r="Y350" s="4"/>
    </row>
    <row r="351" spans="1:25" x14ac:dyDescent="0.25">
      <c r="A351" s="13">
        <v>346</v>
      </c>
      <c r="B351" s="35">
        <v>22120039</v>
      </c>
      <c r="C351" s="35" t="s">
        <v>365</v>
      </c>
      <c r="D351" s="35" t="s">
        <v>61</v>
      </c>
      <c r="E351" s="13">
        <v>3.05</v>
      </c>
      <c r="F351" s="13">
        <v>3.01</v>
      </c>
      <c r="G351" s="13">
        <v>2.85</v>
      </c>
      <c r="H351" s="13">
        <v>2.74</v>
      </c>
      <c r="I351" s="13">
        <v>3</v>
      </c>
      <c r="J351" s="13">
        <v>3.5</v>
      </c>
      <c r="K351" s="13">
        <v>0</v>
      </c>
      <c r="L351" s="13">
        <v>2</v>
      </c>
      <c r="M351" s="13">
        <v>0</v>
      </c>
      <c r="N351" s="13">
        <v>0</v>
      </c>
      <c r="O351" s="13">
        <f t="shared" si="30"/>
        <v>2.9125000000000001</v>
      </c>
      <c r="P351" s="13">
        <f t="shared" si="31"/>
        <v>1.4166666666666667</v>
      </c>
      <c r="Q351" s="13" t="str">
        <f t="shared" si="32"/>
        <v>SANGAT MEMUASKAN</v>
      </c>
      <c r="R351" s="13" t="str">
        <f t="shared" si="33"/>
        <v>C</v>
      </c>
      <c r="S351" s="13">
        <f t="shared" si="34"/>
        <v>2.0149999999999997</v>
      </c>
      <c r="T351" s="13" t="str">
        <f t="shared" si="35"/>
        <v>LULUS TEPAT</v>
      </c>
      <c r="U351" s="4">
        <v>180</v>
      </c>
      <c r="V351" s="4"/>
      <c r="W351" s="4"/>
      <c r="X351" s="4"/>
      <c r="Y351" s="4"/>
    </row>
    <row r="352" spans="1:25" x14ac:dyDescent="0.25">
      <c r="A352" s="13">
        <v>347</v>
      </c>
      <c r="B352" s="35">
        <v>22120040</v>
      </c>
      <c r="C352" s="35" t="s">
        <v>366</v>
      </c>
      <c r="D352" s="35" t="s">
        <v>61</v>
      </c>
      <c r="E352" s="13">
        <v>2.8</v>
      </c>
      <c r="F352" s="13">
        <v>2.89</v>
      </c>
      <c r="G352" s="13">
        <v>1.85</v>
      </c>
      <c r="H352" s="13">
        <v>1.6</v>
      </c>
      <c r="I352" s="13">
        <v>2.5</v>
      </c>
      <c r="J352" s="13">
        <v>3</v>
      </c>
      <c r="K352" s="13">
        <v>0</v>
      </c>
      <c r="L352" s="13">
        <v>0</v>
      </c>
      <c r="M352" s="13">
        <v>0</v>
      </c>
      <c r="N352" s="13">
        <v>0</v>
      </c>
      <c r="O352" s="13">
        <f t="shared" si="30"/>
        <v>2.2849999999999997</v>
      </c>
      <c r="P352" s="13">
        <f t="shared" si="31"/>
        <v>0.91666666666666663</v>
      </c>
      <c r="Q352" s="13" t="str">
        <f t="shared" si="32"/>
        <v>SANGAT MEMUASKAN</v>
      </c>
      <c r="R352" s="13" t="str">
        <f t="shared" si="33"/>
        <v>D</v>
      </c>
      <c r="S352" s="13">
        <f t="shared" si="34"/>
        <v>1.464</v>
      </c>
      <c r="T352" s="13" t="str">
        <f t="shared" si="35"/>
        <v>TIDAK TEPAT</v>
      </c>
      <c r="U352" s="4"/>
      <c r="V352" s="4"/>
      <c r="W352" s="4"/>
      <c r="X352" s="4"/>
      <c r="Y352" s="4"/>
    </row>
    <row r="353" spans="1:25" x14ac:dyDescent="0.25">
      <c r="A353" s="13">
        <v>348</v>
      </c>
      <c r="B353" s="35">
        <v>22120041</v>
      </c>
      <c r="C353" s="35" t="s">
        <v>367</v>
      </c>
      <c r="D353" s="35" t="s">
        <v>89</v>
      </c>
      <c r="E353" s="13">
        <v>3.3</v>
      </c>
      <c r="F353" s="13">
        <v>3.36</v>
      </c>
      <c r="G353" s="13">
        <v>3.37</v>
      </c>
      <c r="H353" s="13">
        <v>3.39</v>
      </c>
      <c r="I353" s="13">
        <v>3.75</v>
      </c>
      <c r="J353" s="13">
        <v>3</v>
      </c>
      <c r="K353" s="13">
        <v>3.5</v>
      </c>
      <c r="L353" s="13">
        <v>2.5</v>
      </c>
      <c r="M353" s="13">
        <v>0</v>
      </c>
      <c r="N353" s="13">
        <v>0</v>
      </c>
      <c r="O353" s="13">
        <f t="shared" si="30"/>
        <v>3.3550000000000004</v>
      </c>
      <c r="P353" s="13">
        <f t="shared" si="31"/>
        <v>2.125</v>
      </c>
      <c r="Q353" s="13" t="str">
        <f t="shared" si="32"/>
        <v>DENGAN PUJIAN</v>
      </c>
      <c r="R353" s="13" t="str">
        <f t="shared" si="33"/>
        <v>B</v>
      </c>
      <c r="S353" s="13">
        <f t="shared" si="34"/>
        <v>2.617</v>
      </c>
      <c r="T353" s="13" t="str">
        <f t="shared" si="35"/>
        <v>LULUS TEPAT</v>
      </c>
      <c r="U353" s="4" t="s">
        <v>464</v>
      </c>
      <c r="V353" s="4"/>
      <c r="W353" s="4"/>
      <c r="X353" s="4"/>
      <c r="Y353" s="4"/>
    </row>
    <row r="354" spans="1:25" ht="30" x14ac:dyDescent="0.25">
      <c r="A354" s="13">
        <v>349</v>
      </c>
      <c r="B354" s="35">
        <v>22120042</v>
      </c>
      <c r="C354" s="35" t="s">
        <v>368</v>
      </c>
      <c r="D354" s="35" t="s">
        <v>61</v>
      </c>
      <c r="E354" s="13">
        <v>3.41</v>
      </c>
      <c r="F354" s="13">
        <v>3.41</v>
      </c>
      <c r="G354" s="13">
        <v>3.15</v>
      </c>
      <c r="H354" s="13">
        <v>3.15</v>
      </c>
      <c r="I354" s="13">
        <v>0</v>
      </c>
      <c r="J354" s="13">
        <v>2</v>
      </c>
      <c r="K354" s="13">
        <v>0</v>
      </c>
      <c r="L354" s="13">
        <v>2.5</v>
      </c>
      <c r="M354" s="13">
        <v>0</v>
      </c>
      <c r="N354" s="13">
        <v>0</v>
      </c>
      <c r="O354" s="13">
        <f t="shared" si="30"/>
        <v>3.2800000000000002</v>
      </c>
      <c r="P354" s="13">
        <f t="shared" si="31"/>
        <v>0.75</v>
      </c>
      <c r="Q354" s="13" t="str">
        <f t="shared" si="32"/>
        <v>DENGAN PUJIAN</v>
      </c>
      <c r="R354" s="13" t="str">
        <f t="shared" si="33"/>
        <v>D</v>
      </c>
      <c r="S354" s="13">
        <f t="shared" si="34"/>
        <v>1.762</v>
      </c>
      <c r="T354" s="13" t="str">
        <f t="shared" si="35"/>
        <v>TIDAK TEPAT</v>
      </c>
      <c r="U354" s="4"/>
      <c r="V354" s="4"/>
      <c r="W354" s="4"/>
      <c r="X354" s="4"/>
      <c r="Y354" s="4"/>
    </row>
    <row r="355" spans="1:25" ht="30" x14ac:dyDescent="0.25">
      <c r="A355" s="13">
        <v>350</v>
      </c>
      <c r="B355" s="35">
        <v>22120043</v>
      </c>
      <c r="C355" s="35" t="s">
        <v>369</v>
      </c>
      <c r="D355" s="35" t="s">
        <v>61</v>
      </c>
      <c r="E355" s="13">
        <v>1.5</v>
      </c>
      <c r="F355" s="13">
        <v>0.92</v>
      </c>
      <c r="G355" s="13">
        <v>1.9</v>
      </c>
      <c r="H355" s="13">
        <v>2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0</v>
      </c>
      <c r="O355" s="13">
        <f t="shared" si="30"/>
        <v>1.58</v>
      </c>
      <c r="P355" s="13">
        <f t="shared" si="31"/>
        <v>0</v>
      </c>
      <c r="Q355" s="13" t="str">
        <f t="shared" si="32"/>
        <v>MEMUASKAN</v>
      </c>
      <c r="R355" s="13" t="str">
        <f t="shared" si="33"/>
        <v>D</v>
      </c>
      <c r="S355" s="13">
        <f t="shared" si="34"/>
        <v>0.63200000000000001</v>
      </c>
      <c r="T355" s="13" t="str">
        <f t="shared" si="35"/>
        <v>TIDAK TEPAT</v>
      </c>
      <c r="U355" s="4"/>
      <c r="V355" s="4"/>
      <c r="W355" s="4"/>
      <c r="X355" s="4"/>
      <c r="Y355" s="4"/>
    </row>
    <row r="356" spans="1:25" ht="30" x14ac:dyDescent="0.25">
      <c r="A356" s="13">
        <v>351</v>
      </c>
      <c r="B356" s="35">
        <v>22120044</v>
      </c>
      <c r="C356" s="35" t="s">
        <v>370</v>
      </c>
      <c r="D356" s="35" t="s">
        <v>61</v>
      </c>
      <c r="E356" s="13">
        <v>3.05</v>
      </c>
      <c r="F356" s="13">
        <v>2.85</v>
      </c>
      <c r="G356" s="13">
        <v>2.8</v>
      </c>
      <c r="H356" s="13">
        <v>2.78</v>
      </c>
      <c r="I356" s="13">
        <v>2.5</v>
      </c>
      <c r="J356" s="13">
        <v>3.5</v>
      </c>
      <c r="K356" s="13">
        <v>0</v>
      </c>
      <c r="L356" s="13">
        <v>2.5</v>
      </c>
      <c r="M356" s="13">
        <v>0</v>
      </c>
      <c r="N356" s="13">
        <v>0</v>
      </c>
      <c r="O356" s="13">
        <f t="shared" si="30"/>
        <v>2.8699999999999997</v>
      </c>
      <c r="P356" s="13">
        <f t="shared" si="31"/>
        <v>1.4166666666666667</v>
      </c>
      <c r="Q356" s="13" t="str">
        <f t="shared" si="32"/>
        <v>SANGAT MEMUASKAN</v>
      </c>
      <c r="R356" s="13" t="str">
        <f t="shared" si="33"/>
        <v>C</v>
      </c>
      <c r="S356" s="13">
        <f t="shared" si="34"/>
        <v>1.9979999999999998</v>
      </c>
      <c r="T356" s="13" t="str">
        <f t="shared" si="35"/>
        <v>TIDAK TEPAT</v>
      </c>
      <c r="U356" s="4"/>
      <c r="V356" s="4"/>
      <c r="W356" s="4"/>
      <c r="X356" s="4"/>
      <c r="Y356" s="4"/>
    </row>
    <row r="357" spans="1:25" x14ac:dyDescent="0.25">
      <c r="A357" s="13">
        <v>352</v>
      </c>
      <c r="B357" s="35">
        <v>22120045</v>
      </c>
      <c r="C357" s="35" t="s">
        <v>371</v>
      </c>
      <c r="D357" s="35" t="s">
        <v>61</v>
      </c>
      <c r="E357" s="13">
        <v>0.68</v>
      </c>
      <c r="F357" s="13">
        <v>0.44</v>
      </c>
      <c r="G357" s="13">
        <v>1</v>
      </c>
      <c r="H357" s="13">
        <v>1.5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f t="shared" si="30"/>
        <v>0.90500000000000003</v>
      </c>
      <c r="P357" s="13">
        <f t="shared" si="31"/>
        <v>0</v>
      </c>
      <c r="Q357" s="13" t="str">
        <f t="shared" si="32"/>
        <v>CUKUP</v>
      </c>
      <c r="R357" s="13" t="str">
        <f t="shared" si="33"/>
        <v>D</v>
      </c>
      <c r="S357" s="13">
        <f t="shared" si="34"/>
        <v>0.36199999999999999</v>
      </c>
      <c r="T357" s="13" t="str">
        <f t="shared" si="35"/>
        <v>TIDAK TEPAT</v>
      </c>
      <c r="U357" s="4"/>
      <c r="V357" s="4"/>
      <c r="W357" s="4"/>
      <c r="X357" s="4"/>
      <c r="Y357" s="4"/>
    </row>
    <row r="358" spans="1:25" x14ac:dyDescent="0.25">
      <c r="A358" s="13">
        <v>353</v>
      </c>
      <c r="B358" s="35">
        <v>22120046</v>
      </c>
      <c r="C358" s="35" t="s">
        <v>372</v>
      </c>
      <c r="D358" s="35" t="s">
        <v>61</v>
      </c>
      <c r="E358" s="13">
        <v>1.98</v>
      </c>
      <c r="F358" s="13">
        <v>2.4900000000000002</v>
      </c>
      <c r="G358" s="13">
        <v>2.63</v>
      </c>
      <c r="H358" s="13">
        <v>2.82</v>
      </c>
      <c r="I358" s="13">
        <v>2.5</v>
      </c>
      <c r="J358" s="13">
        <v>3.5</v>
      </c>
      <c r="K358" s="13">
        <v>0</v>
      </c>
      <c r="L358" s="13">
        <v>2.5</v>
      </c>
      <c r="M358" s="13">
        <v>0</v>
      </c>
      <c r="N358" s="13">
        <v>0</v>
      </c>
      <c r="O358" s="13">
        <f t="shared" si="30"/>
        <v>2.48</v>
      </c>
      <c r="P358" s="13">
        <f t="shared" si="31"/>
        <v>1.4166666666666667</v>
      </c>
      <c r="Q358" s="13" t="str">
        <f t="shared" si="32"/>
        <v>SANGAT MEMUASKAN</v>
      </c>
      <c r="R358" s="13" t="str">
        <f t="shared" si="33"/>
        <v>C</v>
      </c>
      <c r="S358" s="13">
        <f t="shared" si="34"/>
        <v>1.8420000000000001</v>
      </c>
      <c r="T358" s="13" t="str">
        <f t="shared" si="35"/>
        <v>TIDAK TEPAT</v>
      </c>
      <c r="U358" s="4"/>
      <c r="V358" s="4"/>
      <c r="W358" s="4"/>
      <c r="X358" s="4"/>
      <c r="Y358" s="4"/>
    </row>
    <row r="359" spans="1:25" x14ac:dyDescent="0.25">
      <c r="A359" s="13">
        <v>354</v>
      </c>
      <c r="B359" s="35">
        <v>22120047</v>
      </c>
      <c r="C359" s="35" t="s">
        <v>373</v>
      </c>
      <c r="D359" s="35" t="s">
        <v>61</v>
      </c>
      <c r="E359" s="13">
        <v>0.64</v>
      </c>
      <c r="F359" s="13">
        <v>0.75</v>
      </c>
      <c r="G359" s="13">
        <v>0.85</v>
      </c>
      <c r="H359" s="13">
        <v>0.9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f t="shared" si="30"/>
        <v>0.78500000000000003</v>
      </c>
      <c r="P359" s="13">
        <f t="shared" si="31"/>
        <v>0</v>
      </c>
      <c r="Q359" s="13" t="str">
        <f t="shared" si="32"/>
        <v>CUKUP</v>
      </c>
      <c r="R359" s="13" t="str">
        <f t="shared" si="33"/>
        <v>D</v>
      </c>
      <c r="S359" s="13">
        <f t="shared" si="34"/>
        <v>0.314</v>
      </c>
      <c r="T359" s="13" t="str">
        <f t="shared" si="35"/>
        <v>TIDAK TEPAT</v>
      </c>
      <c r="U359" s="4"/>
      <c r="V359" s="4"/>
      <c r="W359" s="4"/>
      <c r="X359" s="4"/>
      <c r="Y359" s="4"/>
    </row>
    <row r="360" spans="1:25" x14ac:dyDescent="0.25">
      <c r="A360" s="13">
        <v>355</v>
      </c>
      <c r="B360" s="35">
        <v>22120048</v>
      </c>
      <c r="C360" s="35" t="s">
        <v>374</v>
      </c>
      <c r="D360" s="35" t="s">
        <v>61</v>
      </c>
      <c r="E360" s="13">
        <v>1.23</v>
      </c>
      <c r="F360" s="13">
        <v>1.3</v>
      </c>
      <c r="G360" s="13">
        <v>1.5</v>
      </c>
      <c r="H360" s="13">
        <v>1.7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f t="shared" si="30"/>
        <v>1.4325000000000001</v>
      </c>
      <c r="P360" s="13">
        <f t="shared" si="31"/>
        <v>0</v>
      </c>
      <c r="Q360" s="13" t="str">
        <f t="shared" si="32"/>
        <v>MEMUASKAN</v>
      </c>
      <c r="R360" s="13" t="str">
        <f t="shared" si="33"/>
        <v>D</v>
      </c>
      <c r="S360" s="13">
        <f t="shared" si="34"/>
        <v>0.57300000000000006</v>
      </c>
      <c r="T360" s="13" t="str">
        <f t="shared" si="35"/>
        <v>TIDAK TEPAT</v>
      </c>
      <c r="U360" s="4"/>
      <c r="V360" s="4"/>
      <c r="W360" s="4"/>
      <c r="X360" s="4"/>
      <c r="Y360" s="4"/>
    </row>
    <row r="361" spans="1:25" ht="30" x14ac:dyDescent="0.25">
      <c r="A361" s="13">
        <v>356</v>
      </c>
      <c r="B361" s="35">
        <v>22120049</v>
      </c>
      <c r="C361" s="35" t="s">
        <v>375</v>
      </c>
      <c r="D361" s="35" t="s">
        <v>61</v>
      </c>
      <c r="E361" s="13">
        <v>3.11</v>
      </c>
      <c r="F361" s="13">
        <v>1.64</v>
      </c>
      <c r="G361" s="13">
        <v>1.9</v>
      </c>
      <c r="H361" s="13">
        <v>1.95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f t="shared" si="30"/>
        <v>2.15</v>
      </c>
      <c r="P361" s="13">
        <f t="shared" si="31"/>
        <v>0</v>
      </c>
      <c r="Q361" s="13" t="str">
        <f t="shared" si="32"/>
        <v>SANGAT MEMUASKAN</v>
      </c>
      <c r="R361" s="13" t="str">
        <f t="shared" si="33"/>
        <v>D</v>
      </c>
      <c r="S361" s="13">
        <f t="shared" si="34"/>
        <v>0.86</v>
      </c>
      <c r="T361" s="13" t="str">
        <f t="shared" si="35"/>
        <v>TIDAK TEPAT</v>
      </c>
      <c r="U361" s="4"/>
      <c r="V361" s="4"/>
      <c r="W361" s="4"/>
      <c r="X361" s="4"/>
      <c r="Y361" s="4"/>
    </row>
    <row r="362" spans="1:25" x14ac:dyDescent="0.25">
      <c r="A362" s="13">
        <v>357</v>
      </c>
      <c r="B362" s="35">
        <v>22120051</v>
      </c>
      <c r="C362" s="35" t="s">
        <v>376</v>
      </c>
      <c r="D362" s="35" t="s">
        <v>61</v>
      </c>
      <c r="E362" s="13">
        <v>3.11</v>
      </c>
      <c r="F362" s="13">
        <v>2.92</v>
      </c>
      <c r="G362" s="13">
        <v>2.4900000000000002</v>
      </c>
      <c r="H362" s="13">
        <v>2.38</v>
      </c>
      <c r="I362" s="13">
        <v>2</v>
      </c>
      <c r="J362" s="13">
        <v>1</v>
      </c>
      <c r="K362" s="13">
        <v>1</v>
      </c>
      <c r="L362" s="13">
        <v>0</v>
      </c>
      <c r="M362" s="13">
        <v>0</v>
      </c>
      <c r="N362" s="13">
        <v>0</v>
      </c>
      <c r="O362" s="13">
        <f t="shared" si="30"/>
        <v>2.7249999999999996</v>
      </c>
      <c r="P362" s="13">
        <f t="shared" si="31"/>
        <v>0.66666666666666663</v>
      </c>
      <c r="Q362" s="13" t="str">
        <f t="shared" si="32"/>
        <v>SANGAT MEMUASKAN</v>
      </c>
      <c r="R362" s="13" t="str">
        <f t="shared" si="33"/>
        <v>D</v>
      </c>
      <c r="S362" s="13">
        <f t="shared" si="34"/>
        <v>1.4899999999999998</v>
      </c>
      <c r="T362" s="13" t="str">
        <f t="shared" si="35"/>
        <v>TIDAK TEPAT</v>
      </c>
      <c r="U362" s="4"/>
      <c r="V362" s="4"/>
      <c r="W362" s="4"/>
      <c r="X362" s="4"/>
      <c r="Y362" s="4"/>
    </row>
    <row r="363" spans="1:25" x14ac:dyDescent="0.25">
      <c r="A363" s="13">
        <v>358</v>
      </c>
      <c r="B363" s="35">
        <v>22120052</v>
      </c>
      <c r="C363" s="35" t="s">
        <v>377</v>
      </c>
      <c r="D363" s="35" t="s">
        <v>61</v>
      </c>
      <c r="E363" s="13">
        <v>2.11</v>
      </c>
      <c r="F363" s="13">
        <v>1.34</v>
      </c>
      <c r="G363" s="13">
        <v>1.07</v>
      </c>
      <c r="H363" s="13">
        <v>1.32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f t="shared" si="30"/>
        <v>1.4600000000000002</v>
      </c>
      <c r="P363" s="13">
        <f t="shared" si="31"/>
        <v>0</v>
      </c>
      <c r="Q363" s="13" t="str">
        <f t="shared" si="32"/>
        <v>MEMUASKAN</v>
      </c>
      <c r="R363" s="13" t="str">
        <f t="shared" si="33"/>
        <v>D</v>
      </c>
      <c r="S363" s="13">
        <f t="shared" si="34"/>
        <v>0.58400000000000007</v>
      </c>
      <c r="T363" s="13" t="str">
        <f t="shared" si="35"/>
        <v>TIDAK TEPAT</v>
      </c>
      <c r="U363" s="4"/>
      <c r="V363" s="4"/>
      <c r="W363" s="4"/>
      <c r="X363" s="4"/>
      <c r="Y363" s="4"/>
    </row>
    <row r="364" spans="1:25" x14ac:dyDescent="0.25">
      <c r="A364" s="13">
        <v>359</v>
      </c>
      <c r="B364" s="35">
        <v>22120053</v>
      </c>
      <c r="C364" s="35" t="s">
        <v>378</v>
      </c>
      <c r="D364" s="35" t="s">
        <v>61</v>
      </c>
      <c r="E364" s="13">
        <v>3.14</v>
      </c>
      <c r="F364" s="13">
        <v>2.85</v>
      </c>
      <c r="G364" s="13">
        <v>2.4700000000000002</v>
      </c>
      <c r="H364" s="13">
        <v>2.41</v>
      </c>
      <c r="I364" s="13">
        <v>3</v>
      </c>
      <c r="J364" s="13">
        <v>2</v>
      </c>
      <c r="K364" s="13">
        <v>1</v>
      </c>
      <c r="L364" s="13">
        <v>0</v>
      </c>
      <c r="M364" s="13">
        <v>0</v>
      </c>
      <c r="N364" s="13">
        <v>0</v>
      </c>
      <c r="O364" s="13">
        <f t="shared" si="30"/>
        <v>2.7175000000000002</v>
      </c>
      <c r="P364" s="13">
        <f t="shared" si="31"/>
        <v>1</v>
      </c>
      <c r="Q364" s="13" t="str">
        <f t="shared" si="32"/>
        <v>SANGAT MEMUASKAN</v>
      </c>
      <c r="R364" s="13" t="str">
        <f t="shared" si="33"/>
        <v>C</v>
      </c>
      <c r="S364" s="13">
        <f t="shared" si="34"/>
        <v>1.6870000000000001</v>
      </c>
      <c r="T364" s="13" t="str">
        <f t="shared" si="35"/>
        <v>TIDAK TEPAT</v>
      </c>
      <c r="U364" s="4"/>
      <c r="V364" s="4"/>
      <c r="W364" s="4"/>
      <c r="X364" s="4"/>
      <c r="Y364" s="4"/>
    </row>
    <row r="365" spans="1:25" x14ac:dyDescent="0.25">
      <c r="A365" s="13">
        <v>360</v>
      </c>
      <c r="B365" s="35">
        <v>22120054</v>
      </c>
      <c r="C365" s="35" t="s">
        <v>379</v>
      </c>
      <c r="D365" s="35" t="s">
        <v>61</v>
      </c>
      <c r="E365" s="13">
        <v>2.66</v>
      </c>
      <c r="F365" s="13">
        <v>2.68</v>
      </c>
      <c r="G365" s="13">
        <v>2.27</v>
      </c>
      <c r="H365" s="13">
        <v>2.27</v>
      </c>
      <c r="I365" s="13">
        <v>3</v>
      </c>
      <c r="J365" s="13">
        <v>2.5</v>
      </c>
      <c r="K365" s="13">
        <v>0</v>
      </c>
      <c r="L365" s="13">
        <v>0</v>
      </c>
      <c r="M365" s="13">
        <v>0</v>
      </c>
      <c r="N365" s="13">
        <v>0</v>
      </c>
      <c r="O365" s="13">
        <f t="shared" si="30"/>
        <v>2.4699999999999998</v>
      </c>
      <c r="P365" s="13">
        <f t="shared" si="31"/>
        <v>0.91666666666666663</v>
      </c>
      <c r="Q365" s="13" t="str">
        <f t="shared" si="32"/>
        <v>SANGAT MEMUASKAN</v>
      </c>
      <c r="R365" s="13" t="str">
        <f t="shared" si="33"/>
        <v>D</v>
      </c>
      <c r="S365" s="13">
        <f t="shared" si="34"/>
        <v>1.5379999999999998</v>
      </c>
      <c r="T365" s="13" t="str">
        <f t="shared" si="35"/>
        <v>TIDAK TEPAT</v>
      </c>
      <c r="U365" s="4"/>
      <c r="V365" s="4"/>
      <c r="W365" s="4"/>
      <c r="X365" s="4"/>
      <c r="Y365" s="4"/>
    </row>
    <row r="366" spans="1:25" ht="30" x14ac:dyDescent="0.25">
      <c r="A366" s="13">
        <v>361</v>
      </c>
      <c r="B366" s="35">
        <v>22120055</v>
      </c>
      <c r="C366" s="35" t="s">
        <v>380</v>
      </c>
      <c r="D366" s="35" t="s">
        <v>61</v>
      </c>
      <c r="E366" s="13">
        <v>0.32</v>
      </c>
      <c r="F366" s="13">
        <v>0.32</v>
      </c>
      <c r="G366" s="13">
        <v>0.21</v>
      </c>
      <c r="H366" s="13">
        <v>0.35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f t="shared" si="30"/>
        <v>0.3</v>
      </c>
      <c r="P366" s="13">
        <f t="shared" si="31"/>
        <v>0</v>
      </c>
      <c r="Q366" s="13" t="str">
        <f t="shared" si="32"/>
        <v>CUKUP</v>
      </c>
      <c r="R366" s="13" t="str">
        <f t="shared" si="33"/>
        <v>D</v>
      </c>
      <c r="S366" s="13">
        <f t="shared" si="34"/>
        <v>0.12</v>
      </c>
      <c r="T366" s="13" t="str">
        <f t="shared" si="35"/>
        <v>TIDAK TEPAT</v>
      </c>
      <c r="U366" s="4"/>
      <c r="V366" s="4"/>
      <c r="W366" s="4"/>
      <c r="X366" s="4"/>
      <c r="Y366" s="4"/>
    </row>
    <row r="367" spans="1:25" x14ac:dyDescent="0.25">
      <c r="A367" s="13">
        <v>362</v>
      </c>
      <c r="B367" s="35">
        <v>22120056</v>
      </c>
      <c r="C367" s="35" t="s">
        <v>381</v>
      </c>
      <c r="D367" s="35" t="s">
        <v>89</v>
      </c>
      <c r="E367" s="13">
        <v>3.14</v>
      </c>
      <c r="F367" s="13">
        <v>3.01</v>
      </c>
      <c r="G367" s="13">
        <v>2.77</v>
      </c>
      <c r="H367" s="13">
        <v>2.83</v>
      </c>
      <c r="I367" s="13">
        <v>2.5</v>
      </c>
      <c r="J367" s="13">
        <v>2</v>
      </c>
      <c r="K367" s="13">
        <v>2.5</v>
      </c>
      <c r="L367" s="13">
        <v>1</v>
      </c>
      <c r="M367" s="13">
        <v>0</v>
      </c>
      <c r="N367" s="13">
        <v>0</v>
      </c>
      <c r="O367" s="13">
        <f t="shared" si="30"/>
        <v>2.9375</v>
      </c>
      <c r="P367" s="13">
        <f t="shared" si="31"/>
        <v>1.3333333333333333</v>
      </c>
      <c r="Q367" s="13" t="str">
        <f t="shared" si="32"/>
        <v>SANGAT MEMUASKAN</v>
      </c>
      <c r="R367" s="13" t="str">
        <f t="shared" si="33"/>
        <v>C</v>
      </c>
      <c r="S367" s="13">
        <f t="shared" si="34"/>
        <v>1.9750000000000001</v>
      </c>
      <c r="T367" s="13" t="str">
        <f t="shared" si="35"/>
        <v>TIDAK TEPAT</v>
      </c>
      <c r="U367" s="4" t="s">
        <v>466</v>
      </c>
      <c r="V367" s="4"/>
      <c r="W367" s="4"/>
      <c r="X367" s="4"/>
      <c r="Y367" s="4"/>
    </row>
    <row r="368" spans="1:25" ht="30" x14ac:dyDescent="0.25">
      <c r="A368" s="13">
        <v>363</v>
      </c>
      <c r="B368" s="35">
        <v>22120057</v>
      </c>
      <c r="C368" s="35" t="s">
        <v>382</v>
      </c>
      <c r="D368" s="35" t="s">
        <v>61</v>
      </c>
      <c r="E368" s="13">
        <v>2.64</v>
      </c>
      <c r="F368" s="13">
        <v>2.9</v>
      </c>
      <c r="G368" s="13">
        <v>2.5499999999999998</v>
      </c>
      <c r="H368" s="13">
        <v>2.2200000000000002</v>
      </c>
      <c r="I368" s="13">
        <v>2</v>
      </c>
      <c r="J368" s="13">
        <v>2.5</v>
      </c>
      <c r="K368" s="13">
        <v>0</v>
      </c>
      <c r="L368" s="13">
        <v>0</v>
      </c>
      <c r="M368" s="13">
        <v>0</v>
      </c>
      <c r="N368" s="13">
        <v>0</v>
      </c>
      <c r="O368" s="13">
        <f t="shared" si="30"/>
        <v>2.5775000000000001</v>
      </c>
      <c r="P368" s="13">
        <f t="shared" si="31"/>
        <v>0.75</v>
      </c>
      <c r="Q368" s="13" t="str">
        <f t="shared" si="32"/>
        <v>SANGAT MEMUASKAN</v>
      </c>
      <c r="R368" s="13" t="str">
        <f t="shared" si="33"/>
        <v>D</v>
      </c>
      <c r="S368" s="13">
        <f t="shared" si="34"/>
        <v>1.4810000000000001</v>
      </c>
      <c r="T368" s="13" t="str">
        <f t="shared" si="35"/>
        <v>TIDAK TEPAT</v>
      </c>
      <c r="U368" s="4"/>
      <c r="V368" s="4"/>
      <c r="W368" s="4"/>
      <c r="X368" s="4"/>
      <c r="Y368" s="4"/>
    </row>
    <row r="369" spans="1:25" ht="30" x14ac:dyDescent="0.25">
      <c r="A369" s="13">
        <v>364</v>
      </c>
      <c r="B369" s="35">
        <v>22120058</v>
      </c>
      <c r="C369" s="35" t="s">
        <v>383</v>
      </c>
      <c r="D369" s="35" t="s">
        <v>89</v>
      </c>
      <c r="E369" s="13">
        <v>2.98</v>
      </c>
      <c r="F369" s="13">
        <v>2.93</v>
      </c>
      <c r="G369" s="13">
        <v>2.76</v>
      </c>
      <c r="H369" s="13">
        <v>2.76</v>
      </c>
      <c r="I369" s="13">
        <v>2.5</v>
      </c>
      <c r="J369" s="13">
        <v>2</v>
      </c>
      <c r="K369" s="13">
        <v>2</v>
      </c>
      <c r="L369" s="13">
        <v>2.5</v>
      </c>
      <c r="M369" s="13">
        <v>0</v>
      </c>
      <c r="N369" s="13">
        <v>0</v>
      </c>
      <c r="O369" s="13">
        <f t="shared" si="30"/>
        <v>2.8574999999999999</v>
      </c>
      <c r="P369" s="13">
        <f t="shared" si="31"/>
        <v>1.5</v>
      </c>
      <c r="Q369" s="13" t="str">
        <f t="shared" si="32"/>
        <v>SANGAT MEMUASKAN</v>
      </c>
      <c r="R369" s="13" t="str">
        <f t="shared" si="33"/>
        <v>C</v>
      </c>
      <c r="S369" s="13">
        <f t="shared" si="34"/>
        <v>2.0430000000000001</v>
      </c>
      <c r="T369" s="13" t="str">
        <f t="shared" si="35"/>
        <v>LULUS TEPAT</v>
      </c>
      <c r="U369" s="4" t="s">
        <v>473</v>
      </c>
      <c r="V369" s="4"/>
      <c r="W369" s="4"/>
      <c r="X369" s="4"/>
      <c r="Y369" s="4"/>
    </row>
    <row r="370" spans="1:25" ht="30" x14ac:dyDescent="0.25">
      <c r="A370" s="13">
        <v>365</v>
      </c>
      <c r="B370" s="35">
        <v>22120059</v>
      </c>
      <c r="C370" s="35" t="s">
        <v>384</v>
      </c>
      <c r="D370" s="35" t="s">
        <v>89</v>
      </c>
      <c r="E370" s="13">
        <v>1.59</v>
      </c>
      <c r="F370" s="13">
        <v>1.36</v>
      </c>
      <c r="G370" s="13">
        <v>1.39</v>
      </c>
      <c r="H370" s="13">
        <v>1.68</v>
      </c>
      <c r="I370" s="13">
        <v>0</v>
      </c>
      <c r="J370" s="13">
        <v>3.75</v>
      </c>
      <c r="K370" s="13">
        <v>0</v>
      </c>
      <c r="L370" s="13">
        <v>0</v>
      </c>
      <c r="M370" s="13">
        <v>0</v>
      </c>
      <c r="N370" s="13">
        <v>0</v>
      </c>
      <c r="O370" s="13">
        <f t="shared" si="30"/>
        <v>1.5049999999999999</v>
      </c>
      <c r="P370" s="13">
        <f t="shared" si="31"/>
        <v>0.625</v>
      </c>
      <c r="Q370" s="13" t="str">
        <f t="shared" si="32"/>
        <v>MEMUASKAN</v>
      </c>
      <c r="R370" s="13" t="str">
        <f t="shared" si="33"/>
        <v>D</v>
      </c>
      <c r="S370" s="13">
        <f t="shared" si="34"/>
        <v>0.97699999999999998</v>
      </c>
      <c r="T370" s="13" t="str">
        <f t="shared" si="35"/>
        <v>TIDAK TEPAT</v>
      </c>
      <c r="U370" s="4" t="s">
        <v>467</v>
      </c>
      <c r="V370" s="4"/>
      <c r="W370" s="4"/>
      <c r="X370" s="4"/>
      <c r="Y370" s="4"/>
    </row>
    <row r="371" spans="1:25" ht="30" x14ac:dyDescent="0.25">
      <c r="A371" s="13">
        <v>366</v>
      </c>
      <c r="B371" s="35">
        <v>22120060</v>
      </c>
      <c r="C371" s="35" t="s">
        <v>385</v>
      </c>
      <c r="D371" s="35" t="s">
        <v>61</v>
      </c>
      <c r="E371" s="13">
        <v>0.91</v>
      </c>
      <c r="F371" s="13">
        <v>0.59</v>
      </c>
      <c r="G371" s="13">
        <v>0.6</v>
      </c>
      <c r="H371" s="13">
        <v>0.9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f t="shared" si="30"/>
        <v>0.75</v>
      </c>
      <c r="P371" s="13">
        <f t="shared" si="31"/>
        <v>0</v>
      </c>
      <c r="Q371" s="13" t="str">
        <f t="shared" si="32"/>
        <v>CUKUP</v>
      </c>
      <c r="R371" s="13" t="str">
        <f t="shared" si="33"/>
        <v>D</v>
      </c>
      <c r="S371" s="13">
        <f t="shared" si="34"/>
        <v>0.3</v>
      </c>
      <c r="T371" s="13" t="str">
        <f t="shared" si="35"/>
        <v>TIDAK TEPAT</v>
      </c>
      <c r="U371" s="4"/>
      <c r="V371" s="4"/>
      <c r="W371" s="4"/>
      <c r="X371" s="4"/>
      <c r="Y371" s="4"/>
    </row>
    <row r="372" spans="1:25" x14ac:dyDescent="0.25">
      <c r="A372" s="13">
        <v>367</v>
      </c>
      <c r="B372" s="35">
        <v>22120061</v>
      </c>
      <c r="C372" s="35" t="s">
        <v>386</v>
      </c>
      <c r="D372" s="35" t="s">
        <v>61</v>
      </c>
      <c r="E372" s="13">
        <v>2.86</v>
      </c>
      <c r="F372" s="13">
        <v>2.95</v>
      </c>
      <c r="G372" s="13">
        <v>2.94</v>
      </c>
      <c r="H372" s="13">
        <v>3.01</v>
      </c>
      <c r="I372" s="13">
        <v>2.5</v>
      </c>
      <c r="J372" s="13">
        <v>3.5</v>
      </c>
      <c r="K372" s="13">
        <v>3</v>
      </c>
      <c r="L372" s="13">
        <v>2.5</v>
      </c>
      <c r="M372" s="13">
        <v>0</v>
      </c>
      <c r="N372" s="13">
        <v>0</v>
      </c>
      <c r="O372" s="13">
        <f t="shared" si="30"/>
        <v>2.94</v>
      </c>
      <c r="P372" s="13">
        <f t="shared" si="31"/>
        <v>1.9166666666666667</v>
      </c>
      <c r="Q372" s="13" t="str">
        <f t="shared" si="32"/>
        <v>SANGAT MEMUASKAN</v>
      </c>
      <c r="R372" s="13" t="str">
        <f t="shared" si="33"/>
        <v>C</v>
      </c>
      <c r="S372" s="13">
        <f t="shared" si="34"/>
        <v>2.3259999999999996</v>
      </c>
      <c r="T372" s="13" t="str">
        <f t="shared" si="35"/>
        <v>LULUS TEPAT</v>
      </c>
      <c r="U372" s="4">
        <v>181</v>
      </c>
      <c r="V372" s="4"/>
      <c r="W372" s="4"/>
      <c r="X372" s="4"/>
      <c r="Y372" s="4"/>
    </row>
    <row r="373" spans="1:25" x14ac:dyDescent="0.25">
      <c r="A373" s="13">
        <v>368</v>
      </c>
      <c r="B373" s="35">
        <v>22120062</v>
      </c>
      <c r="C373" s="35" t="s">
        <v>387</v>
      </c>
      <c r="D373" s="35" t="s">
        <v>89</v>
      </c>
      <c r="E373" s="13">
        <v>3.16</v>
      </c>
      <c r="F373" s="13">
        <v>3.23</v>
      </c>
      <c r="G373" s="13">
        <v>3.17</v>
      </c>
      <c r="H373" s="13">
        <v>3.05</v>
      </c>
      <c r="I373" s="13">
        <v>3.5</v>
      </c>
      <c r="J373" s="13">
        <v>2.5</v>
      </c>
      <c r="K373" s="13">
        <v>2</v>
      </c>
      <c r="L373" s="13">
        <v>2</v>
      </c>
      <c r="M373" s="13">
        <v>0</v>
      </c>
      <c r="N373" s="13">
        <v>0</v>
      </c>
      <c r="O373" s="13">
        <f t="shared" si="30"/>
        <v>3.1524999999999999</v>
      </c>
      <c r="P373" s="13">
        <f t="shared" si="31"/>
        <v>1.6666666666666667</v>
      </c>
      <c r="Q373" s="13" t="str">
        <f t="shared" si="32"/>
        <v>DENGAN PUJIAN</v>
      </c>
      <c r="R373" s="13" t="str">
        <f t="shared" si="33"/>
        <v>C</v>
      </c>
      <c r="S373" s="13">
        <f t="shared" si="34"/>
        <v>2.2610000000000001</v>
      </c>
      <c r="T373" s="13" t="str">
        <f t="shared" si="35"/>
        <v>LULUS TEPAT</v>
      </c>
      <c r="U373" s="4" t="s">
        <v>468</v>
      </c>
      <c r="V373" s="4"/>
      <c r="W373" s="4"/>
      <c r="X373" s="4"/>
      <c r="Y373" s="4"/>
    </row>
    <row r="374" spans="1:25" x14ac:dyDescent="0.25">
      <c r="A374" s="13">
        <v>369</v>
      </c>
      <c r="B374" s="35">
        <v>22120063</v>
      </c>
      <c r="C374" s="35" t="s">
        <v>388</v>
      </c>
      <c r="D374" s="35" t="s">
        <v>61</v>
      </c>
      <c r="E374" s="13">
        <v>2.7</v>
      </c>
      <c r="F374" s="13">
        <v>2.81</v>
      </c>
      <c r="G374" s="13">
        <v>2.65</v>
      </c>
      <c r="H374" s="13">
        <v>2.38</v>
      </c>
      <c r="I374" s="13">
        <v>2.5</v>
      </c>
      <c r="J374" s="13">
        <v>2</v>
      </c>
      <c r="K374" s="13">
        <v>0</v>
      </c>
      <c r="L374" s="13">
        <v>2</v>
      </c>
      <c r="M374" s="13">
        <v>0</v>
      </c>
      <c r="N374" s="13">
        <v>0</v>
      </c>
      <c r="O374" s="13">
        <f t="shared" si="30"/>
        <v>2.6349999999999998</v>
      </c>
      <c r="P374" s="13">
        <f t="shared" si="31"/>
        <v>1.0833333333333333</v>
      </c>
      <c r="Q374" s="13" t="str">
        <f t="shared" si="32"/>
        <v>SANGAT MEMUASKAN</v>
      </c>
      <c r="R374" s="13" t="str">
        <f t="shared" si="33"/>
        <v>C</v>
      </c>
      <c r="S374" s="13">
        <f t="shared" si="34"/>
        <v>1.704</v>
      </c>
      <c r="T374" s="13" t="str">
        <f t="shared" si="35"/>
        <v>TIDAK TEPAT</v>
      </c>
      <c r="U374" s="4"/>
      <c r="V374" s="4"/>
      <c r="W374" s="4"/>
      <c r="X374" s="4"/>
      <c r="Y374" s="4"/>
    </row>
    <row r="375" spans="1:25" x14ac:dyDescent="0.25">
      <c r="A375" s="13">
        <v>370</v>
      </c>
      <c r="B375" s="35">
        <v>22120064</v>
      </c>
      <c r="C375" s="35" t="s">
        <v>389</v>
      </c>
      <c r="D375" s="35" t="s">
        <v>61</v>
      </c>
      <c r="E375" s="13">
        <v>3.18</v>
      </c>
      <c r="F375" s="13">
        <v>3.24</v>
      </c>
      <c r="G375" s="13">
        <v>3.24</v>
      </c>
      <c r="H375" s="13">
        <v>3.18</v>
      </c>
      <c r="I375" s="13">
        <v>3</v>
      </c>
      <c r="J375" s="13">
        <v>3.75</v>
      </c>
      <c r="K375" s="13">
        <v>3.5</v>
      </c>
      <c r="L375" s="13">
        <v>3</v>
      </c>
      <c r="M375" s="13">
        <v>0</v>
      </c>
      <c r="N375" s="13">
        <v>0</v>
      </c>
      <c r="O375" s="13">
        <f t="shared" si="30"/>
        <v>3.21</v>
      </c>
      <c r="P375" s="13">
        <f t="shared" si="31"/>
        <v>2.2083333333333335</v>
      </c>
      <c r="Q375" s="13" t="str">
        <f t="shared" si="32"/>
        <v>DENGAN PUJIAN</v>
      </c>
      <c r="R375" s="13" t="s">
        <v>10</v>
      </c>
      <c r="S375" s="13">
        <f t="shared" si="34"/>
        <v>2.609</v>
      </c>
      <c r="T375" s="13" t="str">
        <f t="shared" si="35"/>
        <v>LULUS TEPAT</v>
      </c>
      <c r="U375" s="4">
        <v>182</v>
      </c>
      <c r="V375" s="4"/>
      <c r="W375" s="4"/>
      <c r="X375" s="4"/>
      <c r="Y375" s="4"/>
    </row>
    <row r="376" spans="1:25" ht="30" x14ac:dyDescent="0.25">
      <c r="A376" s="13">
        <v>371</v>
      </c>
      <c r="B376" s="35">
        <v>22120065</v>
      </c>
      <c r="C376" s="35" t="s">
        <v>390</v>
      </c>
      <c r="D376" s="35" t="s">
        <v>61</v>
      </c>
      <c r="E376" s="13">
        <v>1.32</v>
      </c>
      <c r="F376" s="13">
        <v>1.25</v>
      </c>
      <c r="G376" s="13">
        <v>1.5</v>
      </c>
      <c r="H376" s="13">
        <v>1.7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f t="shared" si="30"/>
        <v>1.4425000000000001</v>
      </c>
      <c r="P376" s="13">
        <f t="shared" si="31"/>
        <v>0</v>
      </c>
      <c r="Q376" s="13" t="str">
        <f t="shared" si="32"/>
        <v>MEMUASKAN</v>
      </c>
      <c r="R376" s="13" t="str">
        <f t="shared" si="33"/>
        <v>D</v>
      </c>
      <c r="S376" s="13">
        <f t="shared" si="34"/>
        <v>0.57700000000000007</v>
      </c>
      <c r="T376" s="13" t="str">
        <f t="shared" si="35"/>
        <v>TIDAK TEPAT</v>
      </c>
      <c r="U376" s="4"/>
      <c r="V376" s="4"/>
      <c r="W376" s="4"/>
      <c r="X376" s="4"/>
      <c r="Y376" s="4"/>
    </row>
    <row r="377" spans="1:25" ht="30" x14ac:dyDescent="0.25">
      <c r="A377" s="13">
        <v>372</v>
      </c>
      <c r="B377" s="35">
        <v>22120066</v>
      </c>
      <c r="C377" s="35" t="s">
        <v>391</v>
      </c>
      <c r="D377" s="35" t="s">
        <v>61</v>
      </c>
      <c r="E377" s="13">
        <v>2.11</v>
      </c>
      <c r="F377" s="13">
        <v>1.88</v>
      </c>
      <c r="G377" s="13">
        <v>1.46</v>
      </c>
      <c r="H377" s="13">
        <v>1.2</v>
      </c>
      <c r="I377" s="13">
        <v>1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f t="shared" si="30"/>
        <v>1.6624999999999999</v>
      </c>
      <c r="P377" s="13">
        <f t="shared" si="31"/>
        <v>0.16666666666666666</v>
      </c>
      <c r="Q377" s="13" t="str">
        <f t="shared" si="32"/>
        <v>MEMUASKAN</v>
      </c>
      <c r="R377" s="13" t="str">
        <f t="shared" si="33"/>
        <v>D</v>
      </c>
      <c r="S377" s="13">
        <f t="shared" si="34"/>
        <v>0.7649999999999999</v>
      </c>
      <c r="T377" s="13" t="str">
        <f t="shared" si="35"/>
        <v>TIDAK TEPAT</v>
      </c>
      <c r="U377" s="4"/>
      <c r="V377" s="4">
        <v>182</v>
      </c>
      <c r="W377" s="4">
        <v>135</v>
      </c>
      <c r="X377" s="4">
        <f>SUM(V377:W377)</f>
        <v>317</v>
      </c>
      <c r="Y377" s="4"/>
    </row>
    <row r="378" spans="1:25" x14ac:dyDescent="0.25">
      <c r="A378" s="13">
        <v>373</v>
      </c>
      <c r="B378" s="35">
        <v>22120067</v>
      </c>
      <c r="C378" s="35" t="s">
        <v>392</v>
      </c>
      <c r="D378" s="35" t="s">
        <v>61</v>
      </c>
      <c r="E378" s="13">
        <v>2.98</v>
      </c>
      <c r="F378" s="13">
        <v>3.05</v>
      </c>
      <c r="G378" s="13">
        <v>2.67</v>
      </c>
      <c r="H378" s="13">
        <v>2.58</v>
      </c>
      <c r="I378" s="13">
        <v>3</v>
      </c>
      <c r="J378" s="13">
        <v>0</v>
      </c>
      <c r="K378" s="13">
        <v>2</v>
      </c>
      <c r="L378" s="13">
        <v>0</v>
      </c>
      <c r="M378" s="13">
        <v>0</v>
      </c>
      <c r="N378" s="13">
        <v>0</v>
      </c>
      <c r="O378" s="13">
        <f t="shared" si="30"/>
        <v>2.82</v>
      </c>
      <c r="P378" s="13">
        <f t="shared" si="31"/>
        <v>0.83333333333333337</v>
      </c>
      <c r="Q378" s="13" t="str">
        <f t="shared" si="32"/>
        <v>SANGAT MEMUASKAN</v>
      </c>
      <c r="R378" s="13" t="str">
        <f t="shared" si="33"/>
        <v>D</v>
      </c>
      <c r="S378" s="13">
        <f t="shared" si="34"/>
        <v>1.6280000000000001</v>
      </c>
      <c r="T378" s="13" t="str">
        <f t="shared" si="35"/>
        <v>TIDAK TEPAT</v>
      </c>
      <c r="U378" s="4"/>
      <c r="V378" s="4"/>
      <c r="W378" s="4">
        <v>183</v>
      </c>
      <c r="X378" s="4"/>
      <c r="Y378" s="4"/>
    </row>
    <row r="379" spans="1:25" x14ac:dyDescent="0.25">
      <c r="A379" s="13">
        <v>374</v>
      </c>
      <c r="B379" s="35">
        <v>22120068</v>
      </c>
      <c r="C379" s="35" t="s">
        <v>393</v>
      </c>
      <c r="D379" s="35" t="s">
        <v>61</v>
      </c>
      <c r="E379" s="13">
        <v>3.25</v>
      </c>
      <c r="F379" s="13">
        <v>3.21</v>
      </c>
      <c r="G379" s="13">
        <v>3.02</v>
      </c>
      <c r="H379" s="13">
        <v>3</v>
      </c>
      <c r="I379" s="13">
        <v>2.5</v>
      </c>
      <c r="J379" s="13">
        <v>3.75</v>
      </c>
      <c r="K379" s="13">
        <v>3</v>
      </c>
      <c r="L379" s="13">
        <v>0</v>
      </c>
      <c r="M379" s="13">
        <v>0</v>
      </c>
      <c r="N379" s="13">
        <v>0</v>
      </c>
      <c r="O379" s="13">
        <f t="shared" si="30"/>
        <v>3.12</v>
      </c>
      <c r="P379" s="13">
        <f t="shared" si="31"/>
        <v>1.5416666666666667</v>
      </c>
      <c r="Q379" s="13" t="str">
        <f t="shared" si="32"/>
        <v>DENGAN PUJIAN</v>
      </c>
      <c r="R379" s="13" t="str">
        <f t="shared" si="33"/>
        <v>C</v>
      </c>
      <c r="S379" s="13">
        <f t="shared" si="34"/>
        <v>2.173</v>
      </c>
      <c r="T379" s="13" t="str">
        <f t="shared" si="35"/>
        <v>LULUS TEPAT</v>
      </c>
      <c r="U379" s="4">
        <v>183</v>
      </c>
      <c r="V379" s="4"/>
      <c r="W379" s="4">
        <v>137</v>
      </c>
      <c r="X379" s="4"/>
      <c r="Y379" s="4"/>
    </row>
    <row r="380" spans="1:25" x14ac:dyDescent="0.25">
      <c r="A380" s="13">
        <v>375</v>
      </c>
      <c r="B380" s="35">
        <v>22120069</v>
      </c>
      <c r="C380" s="35" t="s">
        <v>394</v>
      </c>
      <c r="D380" s="35" t="s">
        <v>61</v>
      </c>
      <c r="E380" s="13">
        <v>2.4300000000000002</v>
      </c>
      <c r="F380" s="13">
        <v>2.46</v>
      </c>
      <c r="G380" s="13">
        <v>2.2999999999999998</v>
      </c>
      <c r="H380" s="13">
        <v>2.2400000000000002</v>
      </c>
      <c r="I380" s="13">
        <v>2.5</v>
      </c>
      <c r="J380" s="13">
        <v>3.5</v>
      </c>
      <c r="K380" s="13">
        <v>0</v>
      </c>
      <c r="L380" s="13">
        <v>0</v>
      </c>
      <c r="M380" s="13">
        <v>0</v>
      </c>
      <c r="N380" s="13">
        <v>0</v>
      </c>
      <c r="O380" s="13">
        <f t="shared" si="30"/>
        <v>2.3574999999999999</v>
      </c>
      <c r="P380" s="13">
        <f t="shared" si="31"/>
        <v>1</v>
      </c>
      <c r="Q380" s="13" t="str">
        <f t="shared" si="32"/>
        <v>SANGAT MEMUASKAN</v>
      </c>
      <c r="R380" s="13" t="str">
        <f t="shared" si="33"/>
        <v>C</v>
      </c>
      <c r="S380" s="13">
        <f t="shared" si="34"/>
        <v>1.5429999999999999</v>
      </c>
      <c r="T380" s="13" t="str">
        <f t="shared" si="35"/>
        <v>TIDAK TEPAT</v>
      </c>
      <c r="U380" s="4"/>
      <c r="V380" s="4"/>
      <c r="W380" s="4">
        <v>182</v>
      </c>
      <c r="X380" s="4">
        <f>SUM(W379:W380)</f>
        <v>319</v>
      </c>
      <c r="Y380" s="4"/>
    </row>
    <row r="381" spans="1:25" ht="30" x14ac:dyDescent="0.25">
      <c r="A381" s="13">
        <v>376</v>
      </c>
      <c r="B381" s="35">
        <v>22120070</v>
      </c>
      <c r="C381" s="35" t="s">
        <v>395</v>
      </c>
      <c r="D381" s="35" t="s">
        <v>61</v>
      </c>
      <c r="E381" s="13">
        <v>2.4300000000000002</v>
      </c>
      <c r="F381" s="13">
        <v>2.2799999999999998</v>
      </c>
      <c r="G381" s="13">
        <v>2.2599999999999998</v>
      </c>
      <c r="H381" s="13">
        <v>2.0499999999999998</v>
      </c>
      <c r="I381" s="13">
        <v>0</v>
      </c>
      <c r="J381" s="13">
        <v>1</v>
      </c>
      <c r="K381" s="13">
        <v>0</v>
      </c>
      <c r="L381" s="13">
        <v>3</v>
      </c>
      <c r="M381" s="13">
        <v>0</v>
      </c>
      <c r="N381" s="13">
        <v>0</v>
      </c>
      <c r="O381" s="13">
        <f t="shared" si="30"/>
        <v>2.2549999999999999</v>
      </c>
      <c r="P381" s="13">
        <f t="shared" si="31"/>
        <v>0.66666666666666663</v>
      </c>
      <c r="Q381" s="13" t="str">
        <f t="shared" si="32"/>
        <v>SANGAT MEMUASKAN</v>
      </c>
      <c r="R381" s="13" t="s">
        <v>13</v>
      </c>
      <c r="S381" s="13">
        <f t="shared" si="34"/>
        <v>1.302</v>
      </c>
      <c r="T381" s="13" t="str">
        <f t="shared" si="35"/>
        <v>TIDAK TEPAT</v>
      </c>
      <c r="U381" s="4" t="s">
        <v>9</v>
      </c>
      <c r="V381" s="4">
        <v>84</v>
      </c>
      <c r="W381" s="4"/>
      <c r="X381" s="4"/>
      <c r="Y381" s="4"/>
    </row>
    <row r="382" spans="1:25" x14ac:dyDescent="0.25">
      <c r="A382" s="13"/>
      <c r="B382" s="36"/>
      <c r="C382" s="36" t="s">
        <v>408</v>
      </c>
      <c r="D382" s="35">
        <f>COUNTIF(D6:D381,"L")</f>
        <v>319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>
        <v>66</v>
      </c>
      <c r="R382" s="37">
        <f>COUNTIF(R6:R381,"A")</f>
        <v>33</v>
      </c>
      <c r="S382" s="38"/>
      <c r="T382" s="38">
        <f>COUNTIF(R6:R381,"A")</f>
        <v>33</v>
      </c>
      <c r="U382" s="4"/>
      <c r="V382" s="37">
        <f>COUNTIF(T6:T381,"LULUS TEPAT")</f>
        <v>225</v>
      </c>
      <c r="W382" s="37"/>
      <c r="X382" s="4">
        <v>156</v>
      </c>
      <c r="Y382" s="4">
        <f>SUM(X381:X382)</f>
        <v>156</v>
      </c>
    </row>
    <row r="383" spans="1:25" x14ac:dyDescent="0.25">
      <c r="A383" s="4"/>
      <c r="B383" s="36"/>
      <c r="C383" s="36" t="s">
        <v>409</v>
      </c>
      <c r="D383" s="35">
        <f>COUNTIF(D6:D381,"P")</f>
        <v>57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>
        <v>240</v>
      </c>
      <c r="R383" s="4">
        <f>COUNTIF(R6:R381,"B")</f>
        <v>163</v>
      </c>
      <c r="S383" s="38"/>
      <c r="T383" s="38">
        <f>COUNTIF(R6:R381,"B")</f>
        <v>163</v>
      </c>
      <c r="U383" s="4"/>
      <c r="V383" s="37">
        <f>COUNTIF(T6:T381,"TIDAK TEPAT")</f>
        <v>151</v>
      </c>
      <c r="W383" s="37"/>
      <c r="X383" s="4"/>
      <c r="Y383" s="4"/>
    </row>
    <row r="384" spans="1:25" x14ac:dyDescent="0.25">
      <c r="A384" s="4"/>
      <c r="B384" s="36"/>
      <c r="C384" s="36"/>
      <c r="D384" s="39">
        <f>SUM(D382:D383)</f>
        <v>376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>
        <v>56</v>
      </c>
      <c r="R384" s="4">
        <f>COUNTIF(R6:R381,"C")</f>
        <v>65</v>
      </c>
      <c r="S384" s="40"/>
      <c r="T384" s="40">
        <f>COUNTIF(R6:R381,"C")</f>
        <v>65</v>
      </c>
      <c r="U384" s="4"/>
      <c r="V384" s="4">
        <f>SUM(V382:V383)</f>
        <v>376</v>
      </c>
      <c r="W384" s="4"/>
      <c r="X384" s="4" t="s">
        <v>410</v>
      </c>
      <c r="Y384" s="4"/>
    </row>
    <row r="385" spans="1:25" x14ac:dyDescent="0.25">
      <c r="A385" s="4"/>
      <c r="B385" s="36"/>
      <c r="C385" s="36"/>
      <c r="D385" s="3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>
        <v>12</v>
      </c>
      <c r="R385" s="4">
        <f>COUNTIF(R6:R381,"D")</f>
        <v>114</v>
      </c>
      <c r="S385" s="40"/>
      <c r="T385" s="40">
        <v>114</v>
      </c>
      <c r="U385" s="4"/>
      <c r="V385" s="4" t="s">
        <v>476</v>
      </c>
      <c r="W385" s="4"/>
      <c r="X385" s="4" t="s">
        <v>411</v>
      </c>
      <c r="Y385" s="4"/>
    </row>
    <row r="386" spans="1:25" x14ac:dyDescent="0.25">
      <c r="A386" s="4"/>
      <c r="B386" s="36"/>
      <c r="C386" s="36"/>
      <c r="D386" s="3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>
        <f>SUM(S382:S385)</f>
        <v>0</v>
      </c>
      <c r="T386" s="40">
        <f>SUM(T382:T385)</f>
        <v>375</v>
      </c>
      <c r="U386" s="4"/>
      <c r="V386" s="4"/>
      <c r="W386" s="4"/>
      <c r="X386" s="4"/>
      <c r="Y386" s="4"/>
    </row>
    <row r="387" spans="1:25" x14ac:dyDescent="0.25">
      <c r="A387" s="4"/>
      <c r="B387" s="36"/>
      <c r="C387" s="36"/>
      <c r="D387" s="3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>
        <f>COUNTIF(R6:R381,"B")</f>
        <v>163</v>
      </c>
      <c r="S387" s="4"/>
      <c r="T387" s="4">
        <v>109</v>
      </c>
      <c r="U387" s="4"/>
      <c r="V387" s="4"/>
      <c r="W387" s="4"/>
      <c r="X387" s="4"/>
      <c r="Y387" s="4"/>
    </row>
    <row r="388" spans="1:25" x14ac:dyDescent="0.25">
      <c r="B388" s="7"/>
      <c r="C388" s="7"/>
      <c r="D388" s="8"/>
      <c r="E388" s="4"/>
      <c r="I388" s="9"/>
    </row>
    <row r="389" spans="1:25" x14ac:dyDescent="0.25">
      <c r="B389" s="7"/>
      <c r="C389" s="7"/>
      <c r="D389" s="8"/>
      <c r="E389" s="4"/>
      <c r="I389" s="9"/>
      <c r="J389" s="9"/>
      <c r="K389" s="9"/>
      <c r="W389" t="s">
        <v>474</v>
      </c>
      <c r="X389">
        <v>14</v>
      </c>
    </row>
    <row r="390" spans="1:25" x14ac:dyDescent="0.25">
      <c r="B390" s="7"/>
      <c r="C390" s="7"/>
      <c r="D390" s="8"/>
      <c r="E390" s="4"/>
      <c r="I390" s="9"/>
      <c r="J390" s="9"/>
      <c r="K390" s="9"/>
      <c r="L390" s="9"/>
      <c r="W390" t="s">
        <v>475</v>
      </c>
      <c r="X390">
        <v>43</v>
      </c>
    </row>
    <row r="391" spans="1:25" x14ac:dyDescent="0.25">
      <c r="B391" s="7"/>
      <c r="C391" s="7"/>
      <c r="D391" s="8"/>
      <c r="E391" s="4"/>
      <c r="I391" s="9"/>
      <c r="J391" s="9"/>
      <c r="K391" s="9"/>
      <c r="L391" s="9"/>
      <c r="S391">
        <v>7</v>
      </c>
    </row>
    <row r="392" spans="1:25" x14ac:dyDescent="0.25">
      <c r="B392" s="7"/>
      <c r="C392" s="7"/>
      <c r="D392" s="8"/>
      <c r="E392" s="4"/>
      <c r="I392" s="9"/>
      <c r="J392" s="9"/>
      <c r="K392" s="9"/>
      <c r="L392" s="9"/>
      <c r="S392">
        <v>49</v>
      </c>
      <c r="T392">
        <f>SUM(S391:S392)</f>
        <v>56</v>
      </c>
      <c r="X392">
        <f>SUM(X389:X390)</f>
        <v>57</v>
      </c>
    </row>
    <row r="393" spans="1:25" x14ac:dyDescent="0.25">
      <c r="B393" s="7"/>
      <c r="C393" s="7"/>
      <c r="D393" s="8"/>
      <c r="E393" s="4"/>
      <c r="I393" s="9"/>
      <c r="J393" s="9"/>
      <c r="L393" s="9"/>
    </row>
    <row r="394" spans="1:25" x14ac:dyDescent="0.25">
      <c r="B394" s="7"/>
      <c r="C394" s="7"/>
      <c r="D394" s="8"/>
      <c r="E394" s="4"/>
      <c r="I394" s="9"/>
      <c r="J394" s="9"/>
      <c r="K394" s="9"/>
      <c r="L394" s="9"/>
    </row>
    <row r="395" spans="1:25" x14ac:dyDescent="0.25">
      <c r="B395" s="7"/>
      <c r="C395" s="7"/>
      <c r="D395" s="8"/>
      <c r="E395" s="4"/>
      <c r="I395" s="9"/>
      <c r="J395" s="9"/>
      <c r="K395" s="9"/>
      <c r="L395" s="9"/>
      <c r="S395" t="s">
        <v>477</v>
      </c>
      <c r="T395">
        <v>34</v>
      </c>
    </row>
    <row r="396" spans="1:25" x14ac:dyDescent="0.25">
      <c r="B396" s="7"/>
      <c r="C396" s="7"/>
      <c r="D396" s="8"/>
      <c r="E396" s="4"/>
      <c r="I396" s="9"/>
      <c r="S396">
        <f>SUM(T395:T396)</f>
        <v>65</v>
      </c>
      <c r="T396">
        <v>31</v>
      </c>
    </row>
    <row r="397" spans="1:25" x14ac:dyDescent="0.25">
      <c r="B397" s="7"/>
      <c r="C397" s="7"/>
      <c r="D397" s="8"/>
      <c r="E397" s="4"/>
      <c r="I397" s="9"/>
      <c r="J397" s="9"/>
      <c r="K397" s="9"/>
      <c r="L397" s="9"/>
    </row>
    <row r="398" spans="1:25" x14ac:dyDescent="0.25">
      <c r="B398" s="7"/>
      <c r="C398" s="7"/>
      <c r="D398" s="8"/>
      <c r="E398" s="4"/>
      <c r="S398">
        <v>14</v>
      </c>
    </row>
    <row r="399" spans="1:25" x14ac:dyDescent="0.25">
      <c r="B399" s="7"/>
      <c r="C399" s="7"/>
      <c r="D399" s="8"/>
      <c r="E399" s="4"/>
      <c r="I399" s="9"/>
      <c r="J399" s="9"/>
      <c r="K399" s="9"/>
      <c r="L399" s="9"/>
      <c r="S399">
        <v>43</v>
      </c>
    </row>
    <row r="400" spans="1:25" x14ac:dyDescent="0.25">
      <c r="B400" s="7"/>
      <c r="C400" s="7"/>
      <c r="D400" s="8"/>
      <c r="E400" s="4"/>
      <c r="I400" s="9"/>
      <c r="J400" s="9"/>
      <c r="K400" s="9"/>
      <c r="S400">
        <f>SUM(S398:S399)</f>
        <v>57</v>
      </c>
    </row>
    <row r="401" spans="2:12" x14ac:dyDescent="0.25">
      <c r="B401" s="7"/>
      <c r="C401" s="7"/>
      <c r="D401" s="8"/>
      <c r="E401" s="4"/>
    </row>
    <row r="402" spans="2:12" x14ac:dyDescent="0.25">
      <c r="B402" s="7"/>
      <c r="C402" s="7"/>
      <c r="D402" s="8"/>
      <c r="E402" s="4"/>
      <c r="I402" s="9"/>
      <c r="J402" s="9"/>
      <c r="K402" s="9"/>
      <c r="L402" s="9"/>
    </row>
  </sheetData>
  <mergeCells count="7">
    <mergeCell ref="T4:T5"/>
    <mergeCell ref="E4:H4"/>
    <mergeCell ref="I4:N4"/>
    <mergeCell ref="A4:A5"/>
    <mergeCell ref="B4:B5"/>
    <mergeCell ref="D4:D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I46"/>
  <sheetViews>
    <sheetView topLeftCell="A40" workbookViewId="0">
      <selection activeCell="H38" sqref="H38"/>
    </sheetView>
  </sheetViews>
  <sheetFormatPr defaultRowHeight="15" x14ac:dyDescent="0.25"/>
  <cols>
    <col min="3" max="3" width="12.7109375" customWidth="1"/>
    <col min="4" max="4" width="17.7109375" customWidth="1"/>
    <col min="8" max="8" width="8" customWidth="1"/>
    <col min="9" max="9" width="8.140625" customWidth="1"/>
    <col min="11" max="11" width="10" customWidth="1"/>
    <col min="12" max="12" width="11.85546875" bestFit="1" customWidth="1"/>
    <col min="13" max="13" width="13.42578125" customWidth="1"/>
    <col min="14" max="14" width="10.140625" customWidth="1"/>
    <col min="17" max="17" width="7.42578125" customWidth="1"/>
    <col min="18" max="18" width="7.140625" customWidth="1"/>
    <col min="22" max="22" width="10.42578125" customWidth="1"/>
    <col min="26" max="26" width="7.5703125" customWidth="1"/>
  </cols>
  <sheetData>
    <row r="3" spans="2:35" x14ac:dyDescent="0.25">
      <c r="B3" s="32" t="s">
        <v>426</v>
      </c>
      <c r="C3" s="32" t="s">
        <v>422</v>
      </c>
      <c r="D3" s="32" t="s">
        <v>427</v>
      </c>
      <c r="E3" s="32" t="s">
        <v>423</v>
      </c>
      <c r="F3" s="32" t="s">
        <v>428</v>
      </c>
      <c r="G3" s="32" t="s">
        <v>425</v>
      </c>
      <c r="H3" s="32" t="s">
        <v>418</v>
      </c>
      <c r="I3" s="32" t="s">
        <v>419</v>
      </c>
    </row>
    <row r="4" spans="2:35" ht="18.75" x14ac:dyDescent="0.3">
      <c r="B4" s="1">
        <v>0</v>
      </c>
      <c r="C4" s="1" t="s">
        <v>2</v>
      </c>
      <c r="D4" s="1"/>
      <c r="E4" s="1">
        <v>376</v>
      </c>
      <c r="F4" s="1">
        <v>225</v>
      </c>
      <c r="G4" s="1">
        <v>151</v>
      </c>
      <c r="H4" s="1">
        <f>((-F4/E4)*IMLOG2(F4/E4)+(-G4/E4)*IMLOG2(G4/E4))</f>
        <v>0.97187639512997759</v>
      </c>
      <c r="I4" s="1"/>
      <c r="K4" s="21" t="s">
        <v>493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8"/>
      <c r="AE4" s="18"/>
      <c r="AF4" s="18"/>
      <c r="AG4" s="18"/>
      <c r="AH4" s="18"/>
      <c r="AI4" s="18"/>
    </row>
    <row r="5" spans="2:35" ht="18.75" x14ac:dyDescent="0.3">
      <c r="B5" s="1"/>
      <c r="C5" s="1"/>
      <c r="D5" s="1"/>
      <c r="E5" s="1"/>
      <c r="F5" s="1"/>
      <c r="G5" s="1"/>
      <c r="H5" s="1"/>
      <c r="I5" s="1">
        <f>(H4)-((E6/E4)*H6)-((E7/E4)*H7)</f>
        <v>1.0705518667126851E-2</v>
      </c>
      <c r="K5" s="21" t="s">
        <v>492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18"/>
      <c r="AE5" s="18"/>
      <c r="AF5" s="18"/>
      <c r="AG5" s="18"/>
      <c r="AH5" s="18"/>
      <c r="AI5" s="18"/>
    </row>
    <row r="6" spans="2:35" ht="18.75" x14ac:dyDescent="0.3">
      <c r="B6" s="1"/>
      <c r="C6" s="1" t="s">
        <v>429</v>
      </c>
      <c r="D6" s="1" t="s">
        <v>7</v>
      </c>
      <c r="E6" s="1">
        <v>319</v>
      </c>
      <c r="F6" s="1">
        <v>182</v>
      </c>
      <c r="G6" s="1">
        <v>137</v>
      </c>
      <c r="H6" s="1">
        <f>((-F6/E4)*IMLOG2(F6/E4)+(-G6/E4)*IMLOG2(G6/E4))</f>
        <v>1.0374064462856678</v>
      </c>
      <c r="I6" s="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8"/>
      <c r="AE6" s="18"/>
      <c r="AF6" s="18"/>
      <c r="AG6" s="18"/>
      <c r="AH6" s="18"/>
      <c r="AI6" s="18"/>
    </row>
    <row r="7" spans="2:35" x14ac:dyDescent="0.25">
      <c r="B7" s="1"/>
      <c r="C7" s="1"/>
      <c r="D7" s="1" t="s">
        <v>8</v>
      </c>
      <c r="E7" s="1">
        <v>57</v>
      </c>
      <c r="F7" s="1">
        <v>43</v>
      </c>
      <c r="G7" s="1">
        <v>14</v>
      </c>
      <c r="H7" s="1">
        <f>((-F7/E4)*IMLOG2(F7/E4)+(-G7/E4)*IMLOG2(G7/E4))</f>
        <v>0.53451917868252297</v>
      </c>
      <c r="I7" s="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2:35" x14ac:dyDescent="0.25">
      <c r="B8" s="1"/>
      <c r="C8" s="1"/>
      <c r="D8" s="1"/>
      <c r="E8" s="1"/>
      <c r="F8" s="1"/>
      <c r="G8" s="1"/>
      <c r="H8" s="1"/>
      <c r="I8" s="1">
        <f>(H4)-((E9/E4)*H9)-((E10/E4)*H10)-((E11/E4)*H11)-((E12/E4)*H12)</f>
        <v>0.16886796528881409</v>
      </c>
    </row>
    <row r="9" spans="2:35" x14ac:dyDescent="0.25">
      <c r="B9" s="1"/>
      <c r="C9" s="1" t="s">
        <v>1</v>
      </c>
      <c r="D9" s="1" t="s">
        <v>11</v>
      </c>
      <c r="E9" s="1">
        <v>66</v>
      </c>
      <c r="F9" s="1">
        <v>63</v>
      </c>
      <c r="G9" s="1">
        <v>3</v>
      </c>
      <c r="H9" s="1">
        <f>((-F9/E4)*IMLOG2(F9/E4)+(-G9/E4)*IMLOG2(G9/E4))</f>
        <v>0.48744505725549414</v>
      </c>
      <c r="I9" s="1"/>
      <c r="K9" s="18" t="s">
        <v>512</v>
      </c>
      <c r="L9" s="18"/>
      <c r="M9" s="18"/>
      <c r="N9" s="18"/>
      <c r="O9" s="18"/>
      <c r="P9" s="18"/>
      <c r="Q9" s="18"/>
      <c r="R9" s="18"/>
      <c r="S9" s="18"/>
    </row>
    <row r="10" spans="2:35" x14ac:dyDescent="0.25">
      <c r="B10" s="1"/>
      <c r="C10" s="1"/>
      <c r="D10" s="1" t="s">
        <v>9</v>
      </c>
      <c r="E10" s="1">
        <v>240</v>
      </c>
      <c r="F10" s="1">
        <v>156</v>
      </c>
      <c r="G10" s="1">
        <v>84</v>
      </c>
      <c r="H10" s="1">
        <f>((-F10/E4)*IMLOG2(F10/E4)+(-G10/E4)*IMLOG2(G10/E4))</f>
        <v>1.0096380711348585</v>
      </c>
      <c r="I10" s="1"/>
    </row>
    <row r="11" spans="2:35" ht="18.75" x14ac:dyDescent="0.3">
      <c r="B11" s="1"/>
      <c r="C11" s="1"/>
      <c r="D11" s="1" t="s">
        <v>5</v>
      </c>
      <c r="E11" s="1">
        <v>56</v>
      </c>
      <c r="F11" s="1">
        <v>7</v>
      </c>
      <c r="G11" s="1">
        <v>49</v>
      </c>
      <c r="H11" s="1">
        <f>((-F11/E4)*IMLOG2(F11/E4)+(-G11/E4)*IMLOG2(G11/E4))</f>
        <v>0.49011890659015772</v>
      </c>
      <c r="I11" s="1"/>
      <c r="K11" s="21" t="s">
        <v>511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8"/>
      <c r="Y11" s="18"/>
      <c r="Z11" s="18"/>
    </row>
    <row r="12" spans="2:35" x14ac:dyDescent="0.25">
      <c r="B12" s="1"/>
      <c r="C12" s="1"/>
      <c r="D12" s="1" t="s">
        <v>417</v>
      </c>
      <c r="E12" s="1">
        <v>14</v>
      </c>
      <c r="F12" s="1">
        <v>0</v>
      </c>
      <c r="G12" s="1">
        <v>14</v>
      </c>
      <c r="H12" s="1">
        <v>0</v>
      </c>
      <c r="I12" s="1"/>
    </row>
    <row r="13" spans="2:35" x14ac:dyDescent="0.25">
      <c r="B13" s="1"/>
      <c r="C13" s="1"/>
      <c r="D13" s="1"/>
      <c r="E13" s="1"/>
      <c r="F13" s="1"/>
      <c r="G13" s="1"/>
      <c r="H13" s="1"/>
      <c r="I13" s="1">
        <f>(H4)-((E14/E4)*H14)-((E15/E4)*H15)-((E16/E4)*H16)-((E17/E4)*H17)</f>
        <v>0.62961228044433859</v>
      </c>
    </row>
    <row r="14" spans="2:35" x14ac:dyDescent="0.25">
      <c r="B14" s="1"/>
      <c r="C14" s="1" t="s">
        <v>430</v>
      </c>
      <c r="D14" s="1" t="s">
        <v>12</v>
      </c>
      <c r="E14" s="1">
        <v>34</v>
      </c>
      <c r="F14" s="1">
        <v>34</v>
      </c>
      <c r="G14" s="1">
        <v>0</v>
      </c>
      <c r="H14" s="1">
        <v>0</v>
      </c>
      <c r="I14" s="1"/>
    </row>
    <row r="15" spans="2:35" x14ac:dyDescent="0.25">
      <c r="B15" s="1"/>
      <c r="C15" s="1"/>
      <c r="D15" s="1" t="s">
        <v>10</v>
      </c>
      <c r="E15" s="1">
        <v>163</v>
      </c>
      <c r="F15" s="1">
        <v>162</v>
      </c>
      <c r="G15" s="1">
        <v>1</v>
      </c>
      <c r="H15" s="1">
        <f>((-F15/E4)*IMLOG2(F15/E4)+(-G15/E4)*IMLOG2(G15/E4))</f>
        <v>0.54612309137272674</v>
      </c>
      <c r="I15" s="1"/>
    </row>
    <row r="16" spans="2:35" x14ac:dyDescent="0.25">
      <c r="B16" s="1"/>
      <c r="C16" s="1"/>
      <c r="D16" s="1" t="s">
        <v>6</v>
      </c>
      <c r="E16" s="1">
        <v>65</v>
      </c>
      <c r="F16" s="1">
        <v>31</v>
      </c>
      <c r="G16" s="1">
        <v>34</v>
      </c>
      <c r="H16" s="1">
        <f>((-F16/E4)*IMLOG2(F16/E4)+(-G16/E4)*IMLOG2(G16/E4))</f>
        <v>0.61035758812378127</v>
      </c>
      <c r="I16" s="1"/>
    </row>
    <row r="17" spans="2:27" x14ac:dyDescent="0.25">
      <c r="B17" s="1"/>
      <c r="C17" s="1"/>
      <c r="D17" s="1" t="s">
        <v>13</v>
      </c>
      <c r="E17" s="1">
        <v>114</v>
      </c>
      <c r="F17" s="1">
        <v>0</v>
      </c>
      <c r="G17" s="1">
        <v>114</v>
      </c>
      <c r="H17" s="1">
        <v>0</v>
      </c>
      <c r="I17" s="1"/>
    </row>
    <row r="22" spans="2:27" x14ac:dyDescent="0.25">
      <c r="B22" t="s">
        <v>503</v>
      </c>
    </row>
    <row r="24" spans="2:27" ht="15.75" x14ac:dyDescent="0.25">
      <c r="B24" s="29" t="s">
        <v>426</v>
      </c>
      <c r="C24" s="29" t="s">
        <v>422</v>
      </c>
      <c r="D24" s="29" t="s">
        <v>427</v>
      </c>
      <c r="E24" s="29" t="s">
        <v>423</v>
      </c>
      <c r="F24" s="29" t="s">
        <v>428</v>
      </c>
      <c r="G24" s="29" t="s">
        <v>425</v>
      </c>
      <c r="H24" s="29" t="s">
        <v>418</v>
      </c>
      <c r="I24" s="29" t="s">
        <v>419</v>
      </c>
      <c r="K24" s="1" t="s">
        <v>426</v>
      </c>
      <c r="L24" s="1" t="s">
        <v>422</v>
      </c>
      <c r="M24" s="1" t="s">
        <v>427</v>
      </c>
      <c r="N24" s="1" t="s">
        <v>423</v>
      </c>
      <c r="O24" s="1" t="s">
        <v>428</v>
      </c>
      <c r="P24" s="1" t="s">
        <v>425</v>
      </c>
      <c r="Q24" s="1" t="s">
        <v>418</v>
      </c>
      <c r="R24" s="1" t="s">
        <v>419</v>
      </c>
      <c r="T24" s="1" t="s">
        <v>426</v>
      </c>
      <c r="U24" s="1" t="s">
        <v>422</v>
      </c>
      <c r="V24" s="1" t="s">
        <v>427</v>
      </c>
      <c r="W24" s="1" t="s">
        <v>423</v>
      </c>
      <c r="X24" s="1" t="s">
        <v>428</v>
      </c>
      <c r="Y24" s="1" t="s">
        <v>425</v>
      </c>
      <c r="Z24" s="1" t="s">
        <v>418</v>
      </c>
      <c r="AA24" s="1" t="s">
        <v>419</v>
      </c>
    </row>
    <row r="25" spans="2:27" x14ac:dyDescent="0.25">
      <c r="B25" s="1">
        <v>1</v>
      </c>
      <c r="C25" s="1" t="s">
        <v>430</v>
      </c>
      <c r="D25" s="1" t="s">
        <v>6</v>
      </c>
      <c r="E25" s="1">
        <v>65</v>
      </c>
      <c r="F25" s="1">
        <v>31</v>
      </c>
      <c r="G25" s="1">
        <v>34</v>
      </c>
      <c r="H25" s="1">
        <f>((-F25/E25)*IMLOG2(F25/E25)+(-G25/E25)*IMLOG2(G25/E25))</f>
        <v>0.99846285572838289</v>
      </c>
      <c r="I25" s="1"/>
      <c r="K25" s="1">
        <v>1</v>
      </c>
      <c r="L25" s="1" t="s">
        <v>430</v>
      </c>
      <c r="M25" s="1" t="s">
        <v>6</v>
      </c>
      <c r="N25" s="1"/>
      <c r="O25" s="1"/>
      <c r="P25" s="1"/>
      <c r="Q25" s="1"/>
      <c r="R25" s="1"/>
      <c r="T25" s="1">
        <v>1</v>
      </c>
      <c r="U25" s="1" t="s">
        <v>430</v>
      </c>
      <c r="V25" s="1" t="s">
        <v>10</v>
      </c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>
        <f>(H25)-((E27/E25)*H27)-((E28/E25)*H28)</f>
        <v>1.9681350739652798E-2</v>
      </c>
      <c r="K26" s="1"/>
      <c r="L26" s="1" t="s">
        <v>1</v>
      </c>
      <c r="M26" s="1" t="s">
        <v>11</v>
      </c>
      <c r="N26" s="1">
        <v>9</v>
      </c>
      <c r="O26" s="1">
        <v>7</v>
      </c>
      <c r="P26" s="1">
        <v>2</v>
      </c>
      <c r="Q26" s="1">
        <f>((-O26/N26)*IMLOG2(O26/N26)+(-P26/N26)*IMLOG2(P26/N26))</f>
        <v>0.76420450650861949</v>
      </c>
      <c r="R26" s="1"/>
      <c r="T26" s="1"/>
      <c r="U26" s="1" t="s">
        <v>1</v>
      </c>
      <c r="V26" s="1" t="s">
        <v>517</v>
      </c>
      <c r="W26" s="1">
        <v>52</v>
      </c>
      <c r="X26" s="1">
        <v>22</v>
      </c>
      <c r="Y26" s="1">
        <v>30</v>
      </c>
      <c r="Z26" s="1">
        <f>((-X26/W26)*IMLOG2(X26/W26)+(-Y26/W26)*IMLOG2(Y26/W26))</f>
        <v>0.98285868971270807</v>
      </c>
      <c r="AA26" s="1"/>
    </row>
    <row r="27" spans="2:27" x14ac:dyDescent="0.25">
      <c r="B27" s="1"/>
      <c r="C27" s="1" t="s">
        <v>429</v>
      </c>
      <c r="D27" s="1" t="s">
        <v>61</v>
      </c>
      <c r="E27" s="1">
        <v>49</v>
      </c>
      <c r="F27" s="1">
        <v>23</v>
      </c>
      <c r="G27" s="1">
        <v>26</v>
      </c>
      <c r="H27" s="1">
        <f>((-F27/E25)*IMLOG2(F27/E25)+((-G27/E25)*IMLOG2(G27/E25)))</f>
        <v>1.0591179258063765</v>
      </c>
      <c r="I27" s="1"/>
      <c r="K27" s="1"/>
      <c r="L27" s="1"/>
      <c r="M27" s="1"/>
      <c r="N27" s="1"/>
      <c r="O27" s="1"/>
      <c r="P27" s="1"/>
      <c r="Q27" s="1"/>
      <c r="R27" s="1">
        <f>(Q26)-((N28/N26)*Q28)-((N29/N26)*Q29)</f>
        <v>3.0406975074620063E-2</v>
      </c>
      <c r="T27" s="1"/>
      <c r="U27" s="1"/>
      <c r="V27" s="1"/>
      <c r="W27" s="1"/>
      <c r="X27" s="1"/>
      <c r="Y27" s="1"/>
      <c r="Z27" s="1"/>
      <c r="AA27" s="1">
        <f>(Z26)-((W28/W26)*Z28)-((W29/W26)*Z29)</f>
        <v>1.1970510101280252E-2</v>
      </c>
    </row>
    <row r="28" spans="2:27" x14ac:dyDescent="0.25">
      <c r="B28" s="1"/>
      <c r="C28" s="1"/>
      <c r="D28" s="1" t="s">
        <v>89</v>
      </c>
      <c r="E28" s="1">
        <v>16</v>
      </c>
      <c r="F28" s="1">
        <v>6</v>
      </c>
      <c r="G28" s="1">
        <v>10</v>
      </c>
      <c r="H28" s="1">
        <f>((-F28/E25)*IMLOG2(F28/E25)+(-G28/E25)*IMLOG2(G28/E25))</f>
        <v>0.73275121623468764</v>
      </c>
      <c r="I28" s="1"/>
      <c r="K28" s="1"/>
      <c r="L28" s="1" t="s">
        <v>7</v>
      </c>
      <c r="M28" s="1"/>
      <c r="N28" s="1">
        <v>7</v>
      </c>
      <c r="O28" s="1">
        <v>6</v>
      </c>
      <c r="P28" s="1">
        <v>1</v>
      </c>
      <c r="Q28" s="1">
        <f>((-O28/N26)*IMLOG2(O28/N26)+(-P28/N26)*IMLOG2(P28/N26))</f>
        <v>0.74218888952991613</v>
      </c>
      <c r="R28" s="1"/>
      <c r="T28" s="1"/>
      <c r="U28" s="1" t="s">
        <v>518</v>
      </c>
      <c r="V28" s="1" t="s">
        <v>7</v>
      </c>
      <c r="W28" s="1">
        <v>40</v>
      </c>
      <c r="X28" s="1">
        <v>17</v>
      </c>
      <c r="Y28" s="1">
        <v>23</v>
      </c>
      <c r="Z28" s="1">
        <f>((-X28/W26)*IMLOG2(X28/W26)+(-Y28/W26)*IMLOG2(Y28/W26))</f>
        <v>1.0478614506745498</v>
      </c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>
        <f>(H25)-((E30/E25)*H30)-((E31/E25)*H31)-((E32/E25)*H32)-((E33/E25)*H33)</f>
        <v>9.4062406420863387E-2</v>
      </c>
      <c r="K29" s="1"/>
      <c r="L29" s="1"/>
      <c r="M29" s="1"/>
      <c r="N29" s="1">
        <v>2</v>
      </c>
      <c r="O29" s="1">
        <v>1</v>
      </c>
      <c r="P29" s="1">
        <v>1</v>
      </c>
      <c r="Q29" s="1">
        <f>((-O29/N26)*IMLOG2(O29/N26)+(-P29/N26)*IMLOG2(P29/N26))</f>
        <v>0.70442777809829105</v>
      </c>
      <c r="R29" s="1"/>
      <c r="T29" s="1"/>
      <c r="U29" s="1"/>
      <c r="V29" s="1" t="s">
        <v>8</v>
      </c>
      <c r="W29" s="1">
        <v>12</v>
      </c>
      <c r="X29" s="1">
        <v>5</v>
      </c>
      <c r="Y29" s="1">
        <v>7</v>
      </c>
      <c r="Z29" s="1">
        <f>((-X29/W26)*IMLOG2(X29/W26)+(-Y29/W26)*IMLOG2(Y29/W26))</f>
        <v>0.71431060940102076</v>
      </c>
      <c r="AA29" s="1"/>
    </row>
    <row r="30" spans="2:27" x14ac:dyDescent="0.25">
      <c r="B30" s="1"/>
      <c r="C30" s="1" t="s">
        <v>1</v>
      </c>
      <c r="D30" s="1" t="s">
        <v>11</v>
      </c>
      <c r="E30" s="1">
        <v>9</v>
      </c>
      <c r="F30" s="1">
        <v>7</v>
      </c>
      <c r="G30" s="1">
        <v>2</v>
      </c>
      <c r="H30" s="1">
        <f>((-F30/E25)*IMLOG2(F30/E25)+(-G30/E25)*IMLOG2(G30/E25))</f>
        <v>0.50076655173619811</v>
      </c>
      <c r="I30" s="1"/>
    </row>
    <row r="31" spans="2:27" x14ac:dyDescent="0.25">
      <c r="B31" s="1"/>
      <c r="C31" s="1"/>
      <c r="D31" s="1" t="s">
        <v>9</v>
      </c>
      <c r="E31" s="1">
        <v>52</v>
      </c>
      <c r="F31" s="1">
        <v>22</v>
      </c>
      <c r="G31" s="1">
        <v>30</v>
      </c>
      <c r="H31" s="1">
        <f>((-F31/E25)*IMLOG2(F31/E25)+(-G31/E25)*IMLOG2(G31/E25))</f>
        <v>1.0438294276800573</v>
      </c>
      <c r="I31" s="1"/>
    </row>
    <row r="32" spans="2:27" x14ac:dyDescent="0.25">
      <c r="B32" s="1"/>
      <c r="C32" s="1"/>
      <c r="D32" s="1" t="s">
        <v>5</v>
      </c>
      <c r="E32" s="1">
        <v>3</v>
      </c>
      <c r="F32" s="1">
        <v>0</v>
      </c>
      <c r="G32" s="1">
        <v>3</v>
      </c>
      <c r="H32" s="1">
        <v>0</v>
      </c>
      <c r="I32" s="1"/>
    </row>
    <row r="33" spans="2:18" x14ac:dyDescent="0.25">
      <c r="B33" s="1"/>
      <c r="C33" s="1"/>
      <c r="D33" s="1" t="s">
        <v>417</v>
      </c>
      <c r="E33" s="1">
        <v>0</v>
      </c>
      <c r="F33" s="1">
        <v>0</v>
      </c>
      <c r="G33" s="1">
        <v>0</v>
      </c>
      <c r="H33" s="1">
        <v>0</v>
      </c>
      <c r="I33" s="1"/>
      <c r="K33" s="1" t="s">
        <v>426</v>
      </c>
      <c r="L33" s="1" t="s">
        <v>422</v>
      </c>
      <c r="M33" s="1" t="s">
        <v>427</v>
      </c>
      <c r="N33" s="1" t="s">
        <v>423</v>
      </c>
      <c r="O33" s="1" t="s">
        <v>428</v>
      </c>
      <c r="P33" s="1" t="s">
        <v>425</v>
      </c>
      <c r="Q33" s="1" t="s">
        <v>418</v>
      </c>
      <c r="R33" s="1" t="s">
        <v>419</v>
      </c>
    </row>
    <row r="34" spans="2:18" x14ac:dyDescent="0.25">
      <c r="K34" s="1">
        <v>2</v>
      </c>
      <c r="L34" s="1" t="s">
        <v>430</v>
      </c>
      <c r="M34" s="1" t="s">
        <v>10</v>
      </c>
      <c r="N34" s="1"/>
      <c r="O34" s="1"/>
      <c r="P34" s="1"/>
      <c r="Q34" s="1"/>
      <c r="R34" s="1"/>
    </row>
    <row r="35" spans="2:18" x14ac:dyDescent="0.25">
      <c r="K35" s="1"/>
      <c r="L35" s="1" t="s">
        <v>1</v>
      </c>
      <c r="M35" s="1" t="s">
        <v>5</v>
      </c>
      <c r="N35" s="1">
        <v>7</v>
      </c>
      <c r="O35" s="1">
        <v>6</v>
      </c>
      <c r="P35" s="1">
        <v>1</v>
      </c>
      <c r="Q35" s="1">
        <f>((-O35/N35)*IMLOG2(O35/N35)+(-P35/N35)*IMLOG2(P35/N35))</f>
        <v>0.59167277858232681</v>
      </c>
      <c r="R35" s="1"/>
    </row>
    <row r="36" spans="2:18" x14ac:dyDescent="0.25">
      <c r="B36" t="s">
        <v>487</v>
      </c>
      <c r="K36" s="1"/>
      <c r="L36" s="1"/>
      <c r="M36" s="1"/>
      <c r="N36" s="1"/>
      <c r="O36" s="1"/>
      <c r="P36" s="1"/>
      <c r="Q36" s="1"/>
      <c r="R36" s="1">
        <f>(Q35)-((N37/N35)*Q37)-((N38/N35)*Q38)</f>
        <v>0</v>
      </c>
    </row>
    <row r="37" spans="2:18" ht="15.75" x14ac:dyDescent="0.25">
      <c r="B37" s="29" t="s">
        <v>480</v>
      </c>
      <c r="C37" s="29" t="s">
        <v>422</v>
      </c>
      <c r="D37" s="29" t="s">
        <v>427</v>
      </c>
      <c r="E37" s="29" t="s">
        <v>423</v>
      </c>
      <c r="F37" s="29" t="s">
        <v>428</v>
      </c>
      <c r="G37" s="29" t="s">
        <v>425</v>
      </c>
      <c r="H37" s="29" t="s">
        <v>418</v>
      </c>
      <c r="I37" s="29" t="s">
        <v>419</v>
      </c>
      <c r="K37" s="1"/>
      <c r="L37" s="1" t="s">
        <v>429</v>
      </c>
      <c r="M37" s="1" t="s">
        <v>7</v>
      </c>
      <c r="N37" s="1">
        <v>7</v>
      </c>
      <c r="O37" s="1">
        <v>6</v>
      </c>
      <c r="P37" s="1">
        <v>1</v>
      </c>
      <c r="Q37" s="1">
        <f>((-O37/N35)*IMLOG2(O37/N35)+(-P37/N35)*IMLOG2(P37/N35))</f>
        <v>0.59167277858232681</v>
      </c>
      <c r="R37" s="1"/>
    </row>
    <row r="38" spans="2:18" x14ac:dyDescent="0.25">
      <c r="B38" s="1">
        <v>1</v>
      </c>
      <c r="C38" s="1" t="s">
        <v>504</v>
      </c>
      <c r="D38" s="1" t="s">
        <v>10</v>
      </c>
      <c r="E38" s="1">
        <v>163</v>
      </c>
      <c r="F38" s="1">
        <v>162</v>
      </c>
      <c r="G38" s="1">
        <v>1</v>
      </c>
      <c r="H38" s="1">
        <f>((-F38/E38)*IMLOG2(F38/E38)+(-G38/E38)*IMLOG2(G38/E38))</f>
        <v>5.3907905965376868E-2</v>
      </c>
      <c r="I38" s="1"/>
      <c r="K38" s="1"/>
      <c r="L38" s="1"/>
      <c r="M38" s="1" t="s">
        <v>8</v>
      </c>
      <c r="N38" s="1">
        <v>0</v>
      </c>
      <c r="O38" s="1">
        <v>0</v>
      </c>
      <c r="P38" s="1">
        <v>0</v>
      </c>
      <c r="Q38" s="1">
        <v>0</v>
      </c>
      <c r="R38" s="1"/>
    </row>
    <row r="39" spans="2:18" x14ac:dyDescent="0.25">
      <c r="B39" s="1"/>
      <c r="C39" s="1"/>
      <c r="D39" s="1"/>
      <c r="E39" s="1"/>
      <c r="F39" s="1"/>
      <c r="G39" s="1"/>
      <c r="H39" s="1"/>
      <c r="I39" s="1">
        <f>(H38)-((E40/E38)*H40)-((E41/E38)*H41)</f>
        <v>-0.187813228316557</v>
      </c>
    </row>
    <row r="40" spans="2:18" x14ac:dyDescent="0.25">
      <c r="B40" s="1"/>
      <c r="C40" s="1" t="s">
        <v>429</v>
      </c>
      <c r="D40" s="1" t="s">
        <v>61</v>
      </c>
      <c r="E40" s="1">
        <v>132</v>
      </c>
      <c r="F40" s="1">
        <v>131</v>
      </c>
      <c r="G40" s="1">
        <v>1</v>
      </c>
      <c r="H40" s="1">
        <f>((-F40/E38)*IMLOG2(F40/E38)+(-G40/E38)*IMLOG2(G40/E38))</f>
        <v>0.29848897642390321</v>
      </c>
      <c r="I40" s="1"/>
    </row>
    <row r="41" spans="2:18" x14ac:dyDescent="0.25">
      <c r="B41" s="1"/>
      <c r="C41" s="1"/>
      <c r="D41" s="1" t="s">
        <v>89</v>
      </c>
      <c r="E41" s="1">
        <v>31</v>
      </c>
      <c r="F41" s="1">
        <v>31</v>
      </c>
      <c r="G41" s="1">
        <v>0</v>
      </c>
      <c r="H41" s="1">
        <v>0</v>
      </c>
      <c r="I41" s="1"/>
    </row>
    <row r="42" spans="2:18" x14ac:dyDescent="0.25">
      <c r="B42" s="1"/>
      <c r="C42" s="1"/>
      <c r="D42" s="1"/>
      <c r="E42" s="1"/>
      <c r="F42" s="1"/>
      <c r="G42" s="1"/>
      <c r="H42" s="1"/>
      <c r="I42" s="1">
        <f>(H38)-((E43/E38)*H43)-((E44/E38)*H44)-((E45/E38)*H45)-((E46/E38)*H46)</f>
        <v>4.444126233832902E-2</v>
      </c>
    </row>
    <row r="43" spans="2:18" x14ac:dyDescent="0.25">
      <c r="B43" s="1"/>
      <c r="C43" s="1" t="s">
        <v>1</v>
      </c>
      <c r="D43" s="1" t="s">
        <v>11</v>
      </c>
      <c r="E43" s="1">
        <v>36</v>
      </c>
      <c r="F43" s="1">
        <v>36</v>
      </c>
      <c r="G43" s="1">
        <v>0</v>
      </c>
      <c r="H43" s="1">
        <v>0</v>
      </c>
      <c r="I43" s="1"/>
    </row>
    <row r="44" spans="2:18" x14ac:dyDescent="0.25">
      <c r="B44" s="1"/>
      <c r="C44" s="1"/>
      <c r="D44" s="1" t="s">
        <v>9</v>
      </c>
      <c r="E44" s="1">
        <v>120</v>
      </c>
      <c r="F44" s="1">
        <v>120</v>
      </c>
      <c r="G44" s="1">
        <v>0</v>
      </c>
      <c r="H44" s="1">
        <v>0</v>
      </c>
      <c r="I44" s="1"/>
    </row>
    <row r="45" spans="2:18" x14ac:dyDescent="0.25">
      <c r="B45" s="1"/>
      <c r="C45" s="1"/>
      <c r="D45" s="1" t="s">
        <v>5</v>
      </c>
      <c r="E45" s="1">
        <v>7</v>
      </c>
      <c r="F45" s="1">
        <v>6</v>
      </c>
      <c r="G45" s="1">
        <v>1</v>
      </c>
      <c r="H45" s="1">
        <f>((-F45/E38)*IMLOG2(F45/E38)+(-G45/E38)*IMLOG2(G45/E38))</f>
        <v>0.22043755874411414</v>
      </c>
      <c r="I45" s="1"/>
    </row>
    <row r="46" spans="2:18" x14ac:dyDescent="0.25">
      <c r="B46" s="1"/>
      <c r="C46" s="1"/>
      <c r="D46" s="1" t="s">
        <v>417</v>
      </c>
      <c r="E46" s="1">
        <v>0</v>
      </c>
      <c r="F46" s="1">
        <v>0</v>
      </c>
      <c r="G46" s="1">
        <v>0</v>
      </c>
      <c r="H46" s="1">
        <v>0</v>
      </c>
      <c r="I4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R172"/>
  <sheetViews>
    <sheetView zoomScale="90" zoomScaleNormal="90" workbookViewId="0">
      <selection activeCell="O59" sqref="O59"/>
    </sheetView>
  </sheetViews>
  <sheetFormatPr defaultRowHeight="15" x14ac:dyDescent="0.25"/>
  <cols>
    <col min="2" max="2" width="15.42578125" customWidth="1"/>
    <col min="13" max="13" width="12.85546875" customWidth="1"/>
    <col min="14" max="14" width="14" customWidth="1"/>
    <col min="15" max="15" width="22.85546875" customWidth="1"/>
    <col min="16" max="16" width="12.85546875" customWidth="1"/>
    <col min="17" max="17" width="19.28515625" customWidth="1"/>
    <col min="18" max="18" width="14.28515625" customWidth="1"/>
  </cols>
  <sheetData>
    <row r="4" spans="1:18" x14ac:dyDescent="0.25">
      <c r="B4" s="53" t="s">
        <v>63</v>
      </c>
      <c r="C4" s="55" t="s">
        <v>1</v>
      </c>
      <c r="D4" s="55"/>
      <c r="E4" s="55"/>
      <c r="F4" s="55"/>
      <c r="G4" s="50" t="s">
        <v>416</v>
      </c>
      <c r="H4" s="51"/>
      <c r="I4" s="51"/>
      <c r="J4" s="51"/>
      <c r="K4" s="51"/>
      <c r="L4" s="52"/>
      <c r="M4" s="32" t="s">
        <v>402</v>
      </c>
      <c r="N4" s="32" t="s">
        <v>402</v>
      </c>
      <c r="O4" s="33" t="s">
        <v>399</v>
      </c>
      <c r="P4" s="33" t="s">
        <v>399</v>
      </c>
      <c r="Q4" s="33" t="s">
        <v>401</v>
      </c>
      <c r="R4" s="53" t="s">
        <v>398</v>
      </c>
    </row>
    <row r="5" spans="1:18" x14ac:dyDescent="0.25">
      <c r="B5" s="54"/>
      <c r="C5" s="34">
        <v>1</v>
      </c>
      <c r="D5" s="34">
        <v>2</v>
      </c>
      <c r="E5" s="34">
        <v>3</v>
      </c>
      <c r="F5" s="34">
        <v>4</v>
      </c>
      <c r="G5" s="34">
        <v>1</v>
      </c>
      <c r="H5" s="34">
        <v>2</v>
      </c>
      <c r="I5" s="34">
        <v>3</v>
      </c>
      <c r="J5" s="34">
        <v>4</v>
      </c>
      <c r="K5" s="34">
        <v>5</v>
      </c>
      <c r="L5" s="34">
        <v>6</v>
      </c>
      <c r="M5" s="32" t="s">
        <v>1</v>
      </c>
      <c r="N5" s="32" t="s">
        <v>505</v>
      </c>
      <c r="O5" s="33" t="s">
        <v>1</v>
      </c>
      <c r="P5" s="33" t="s">
        <v>416</v>
      </c>
      <c r="Q5" s="33" t="s">
        <v>415</v>
      </c>
      <c r="R5" s="54"/>
    </row>
    <row r="6" spans="1:18" x14ac:dyDescent="0.25">
      <c r="A6">
        <v>1</v>
      </c>
      <c r="B6" s="10" t="s">
        <v>61</v>
      </c>
      <c r="C6" s="2">
        <v>1.84</v>
      </c>
      <c r="D6" s="2">
        <v>1.47</v>
      </c>
      <c r="E6" s="2">
        <v>1.71</v>
      </c>
      <c r="F6" s="2">
        <v>1.91</v>
      </c>
      <c r="G6" s="2">
        <v>2</v>
      </c>
      <c r="H6" s="2">
        <v>2</v>
      </c>
      <c r="I6" s="2">
        <v>2.5</v>
      </c>
      <c r="J6" s="2">
        <v>2</v>
      </c>
      <c r="K6" s="2">
        <v>2.5</v>
      </c>
      <c r="L6" s="2">
        <v>2</v>
      </c>
      <c r="M6" s="2">
        <f t="shared" ref="M6:M69" si="0">AVERAGE(C6:F6)</f>
        <v>1.7324999999999999</v>
      </c>
      <c r="N6" s="2">
        <f>AVERAGE(G6:L6)</f>
        <v>2.1666666666666665</v>
      </c>
      <c r="O6" s="46" t="str">
        <f t="shared" ref="O6:O69" si="1">IF(M6&lt;1,"CUKUP",IF(M6&lt;2,"MEMUASKAN",IF(M6&lt;3,"SANGAT MEMUASKAN",IF(M6&lt;4,"DENGAN PUJIAN"))))</f>
        <v>MEMUASKAN</v>
      </c>
      <c r="P6" s="28" t="str">
        <f t="shared" ref="P6:P69" si="2">IF(N6&lt;1,"D",IF(N6&lt;2,"C",IF(N6&lt;3,"B",IF(N6&lt;4,"A"))))</f>
        <v>B</v>
      </c>
      <c r="Q6" s="2">
        <f t="shared" ref="Q6:Q69" si="3">AVERAGE(C6:L6)</f>
        <v>1.9929999999999999</v>
      </c>
      <c r="R6" s="2" t="str">
        <f t="shared" ref="R6:R52" si="4">IF(Q6&lt;2,"TIDAK TEPAT","LULUS TEPAT")</f>
        <v>TIDAK TEPAT</v>
      </c>
    </row>
    <row r="7" spans="1:18" x14ac:dyDescent="0.25">
      <c r="A7">
        <v>2</v>
      </c>
      <c r="B7" s="10" t="s">
        <v>61</v>
      </c>
      <c r="C7" s="2">
        <v>2.67</v>
      </c>
      <c r="D7" s="2">
        <v>2.71</v>
      </c>
      <c r="E7" s="2">
        <v>2.69</v>
      </c>
      <c r="F7" s="2">
        <v>2.68</v>
      </c>
      <c r="G7" s="12">
        <v>3.75</v>
      </c>
      <c r="H7" s="12">
        <v>2.5</v>
      </c>
      <c r="I7" s="12">
        <v>2</v>
      </c>
      <c r="J7" s="12">
        <v>2</v>
      </c>
      <c r="K7" s="12">
        <v>2.5</v>
      </c>
      <c r="L7" s="12">
        <v>3</v>
      </c>
      <c r="M7" s="2">
        <f t="shared" si="0"/>
        <v>2.6875</v>
      </c>
      <c r="N7" s="2">
        <f t="shared" ref="N7:N70" si="5">AVERAGE(G7:L7)</f>
        <v>2.625</v>
      </c>
      <c r="O7" s="2" t="str">
        <f t="shared" si="1"/>
        <v>SANGAT MEMUASKAN</v>
      </c>
      <c r="P7" s="28" t="str">
        <f t="shared" si="2"/>
        <v>B</v>
      </c>
      <c r="Q7" s="2">
        <f t="shared" si="3"/>
        <v>2.65</v>
      </c>
      <c r="R7" s="2" t="str">
        <f t="shared" si="4"/>
        <v>LULUS TEPAT</v>
      </c>
    </row>
    <row r="8" spans="1:18" x14ac:dyDescent="0.25">
      <c r="A8">
        <v>3</v>
      </c>
      <c r="B8" s="16" t="s">
        <v>89</v>
      </c>
      <c r="C8" s="6">
        <v>3.08</v>
      </c>
      <c r="D8" s="6">
        <v>2.98</v>
      </c>
      <c r="E8" s="6">
        <v>2.99</v>
      </c>
      <c r="F8" s="6">
        <v>2.97</v>
      </c>
      <c r="G8" s="17">
        <v>2</v>
      </c>
      <c r="H8" s="17">
        <v>2</v>
      </c>
      <c r="I8" s="17">
        <v>2</v>
      </c>
      <c r="J8" s="17">
        <v>3</v>
      </c>
      <c r="K8" s="17">
        <v>3</v>
      </c>
      <c r="L8" s="17">
        <v>2.5</v>
      </c>
      <c r="M8" s="6">
        <f t="shared" si="0"/>
        <v>3.0050000000000003</v>
      </c>
      <c r="N8" s="6">
        <f t="shared" si="5"/>
        <v>2.4166666666666665</v>
      </c>
      <c r="O8" s="6" t="str">
        <f t="shared" si="1"/>
        <v>DENGAN PUJIAN</v>
      </c>
      <c r="P8" s="6" t="str">
        <f t="shared" si="2"/>
        <v>B</v>
      </c>
      <c r="Q8" s="6">
        <f t="shared" si="3"/>
        <v>2.6520000000000001</v>
      </c>
      <c r="R8" s="6" t="str">
        <f t="shared" si="4"/>
        <v>LULUS TEPAT</v>
      </c>
    </row>
    <row r="9" spans="1:18" x14ac:dyDescent="0.25">
      <c r="A9">
        <v>4</v>
      </c>
      <c r="B9" s="10" t="s">
        <v>61</v>
      </c>
      <c r="C9" s="2">
        <v>2.5</v>
      </c>
      <c r="D9" s="2">
        <v>2.75</v>
      </c>
      <c r="E9" s="2">
        <v>2.8</v>
      </c>
      <c r="F9" s="2">
        <v>2.76</v>
      </c>
      <c r="G9" s="12">
        <v>2</v>
      </c>
      <c r="H9" s="12">
        <v>2</v>
      </c>
      <c r="I9" s="12">
        <v>2</v>
      </c>
      <c r="J9" s="12">
        <v>2</v>
      </c>
      <c r="K9" s="12">
        <v>3</v>
      </c>
      <c r="L9" s="12">
        <v>3.5</v>
      </c>
      <c r="M9" s="2">
        <f t="shared" si="0"/>
        <v>2.7025000000000001</v>
      </c>
      <c r="N9" s="2">
        <f t="shared" si="5"/>
        <v>2.4166666666666665</v>
      </c>
      <c r="O9" s="2" t="str">
        <f t="shared" si="1"/>
        <v>SANGAT MEMUASKAN</v>
      </c>
      <c r="P9" s="28" t="str">
        <f t="shared" si="2"/>
        <v>B</v>
      </c>
      <c r="Q9" s="2">
        <f t="shared" si="3"/>
        <v>2.5310000000000001</v>
      </c>
      <c r="R9" s="2" t="str">
        <f t="shared" si="4"/>
        <v>LULUS TEPAT</v>
      </c>
    </row>
    <row r="10" spans="1:18" x14ac:dyDescent="0.25">
      <c r="A10">
        <v>5</v>
      </c>
      <c r="B10" s="10" t="s">
        <v>61</v>
      </c>
      <c r="C10" s="2">
        <v>3.31</v>
      </c>
      <c r="D10" s="2">
        <v>3.3</v>
      </c>
      <c r="E10" s="2">
        <v>3.29</v>
      </c>
      <c r="F10" s="2">
        <v>3.21</v>
      </c>
      <c r="G10" s="12">
        <v>3.5</v>
      </c>
      <c r="H10" s="12">
        <v>2.5</v>
      </c>
      <c r="I10" s="12">
        <v>2.5</v>
      </c>
      <c r="J10" s="12">
        <v>2.5</v>
      </c>
      <c r="K10" s="12">
        <v>3</v>
      </c>
      <c r="L10" s="12">
        <v>3.5</v>
      </c>
      <c r="M10" s="2">
        <f t="shared" si="0"/>
        <v>3.2774999999999999</v>
      </c>
      <c r="N10" s="2">
        <f t="shared" si="5"/>
        <v>2.9166666666666665</v>
      </c>
      <c r="O10" s="2" t="str">
        <f t="shared" si="1"/>
        <v>DENGAN PUJIAN</v>
      </c>
      <c r="P10" s="28" t="str">
        <f t="shared" si="2"/>
        <v>B</v>
      </c>
      <c r="Q10" s="2">
        <f t="shared" si="3"/>
        <v>3.0609999999999999</v>
      </c>
      <c r="R10" s="2" t="str">
        <f t="shared" si="4"/>
        <v>LULUS TEPAT</v>
      </c>
    </row>
    <row r="11" spans="1:18" x14ac:dyDescent="0.25">
      <c r="A11">
        <v>6</v>
      </c>
      <c r="B11" s="10" t="s">
        <v>61</v>
      </c>
      <c r="C11" s="2">
        <v>3</v>
      </c>
      <c r="D11" s="2">
        <v>3.06</v>
      </c>
      <c r="E11" s="2">
        <v>2.96</v>
      </c>
      <c r="F11" s="2">
        <v>2.87</v>
      </c>
      <c r="G11" s="12">
        <v>2</v>
      </c>
      <c r="H11" s="12">
        <v>3</v>
      </c>
      <c r="I11" s="12">
        <v>2</v>
      </c>
      <c r="J11" s="12">
        <v>2</v>
      </c>
      <c r="K11" s="12">
        <v>3.75</v>
      </c>
      <c r="L11" s="12">
        <v>3.5</v>
      </c>
      <c r="M11" s="2">
        <f t="shared" si="0"/>
        <v>2.9725000000000001</v>
      </c>
      <c r="N11" s="2">
        <f t="shared" si="5"/>
        <v>2.7083333333333335</v>
      </c>
      <c r="O11" s="2" t="str">
        <f t="shared" si="1"/>
        <v>SANGAT MEMUASKAN</v>
      </c>
      <c r="P11" s="28" t="str">
        <f t="shared" si="2"/>
        <v>B</v>
      </c>
      <c r="Q11" s="2">
        <f t="shared" si="3"/>
        <v>2.8140000000000001</v>
      </c>
      <c r="R11" s="2" t="str">
        <f t="shared" si="4"/>
        <v>LULUS TEPAT</v>
      </c>
    </row>
    <row r="12" spans="1:18" x14ac:dyDescent="0.25">
      <c r="A12">
        <v>7</v>
      </c>
      <c r="B12" s="16" t="s">
        <v>89</v>
      </c>
      <c r="C12" s="6">
        <v>3.06</v>
      </c>
      <c r="D12" s="6">
        <v>3.01</v>
      </c>
      <c r="E12" s="6">
        <v>2.94</v>
      </c>
      <c r="F12" s="6">
        <v>2.95</v>
      </c>
      <c r="G12" s="17">
        <v>2</v>
      </c>
      <c r="H12" s="17">
        <v>2.5</v>
      </c>
      <c r="I12" s="17">
        <v>2</v>
      </c>
      <c r="J12" s="17">
        <v>2</v>
      </c>
      <c r="K12" s="17">
        <v>3</v>
      </c>
      <c r="L12" s="17">
        <v>3.5</v>
      </c>
      <c r="M12" s="6">
        <f t="shared" si="0"/>
        <v>2.99</v>
      </c>
      <c r="N12" s="6">
        <f t="shared" si="5"/>
        <v>2.5</v>
      </c>
      <c r="O12" s="6" t="str">
        <f t="shared" si="1"/>
        <v>SANGAT MEMUASKAN</v>
      </c>
      <c r="P12" s="6" t="str">
        <f t="shared" si="2"/>
        <v>B</v>
      </c>
      <c r="Q12" s="6">
        <f t="shared" si="3"/>
        <v>2.6960000000000002</v>
      </c>
      <c r="R12" s="6" t="str">
        <f t="shared" si="4"/>
        <v>LULUS TEPAT</v>
      </c>
    </row>
    <row r="13" spans="1:18" x14ac:dyDescent="0.25">
      <c r="A13">
        <v>8</v>
      </c>
      <c r="B13" s="10" t="s">
        <v>61</v>
      </c>
      <c r="C13" s="2">
        <v>3.19</v>
      </c>
      <c r="D13" s="2">
        <v>3.24</v>
      </c>
      <c r="E13" s="2">
        <v>3.18</v>
      </c>
      <c r="F13" s="2">
        <v>3.11</v>
      </c>
      <c r="G13" s="12">
        <v>3</v>
      </c>
      <c r="H13" s="12">
        <v>2.5</v>
      </c>
      <c r="I13" s="12">
        <v>2.5</v>
      </c>
      <c r="J13" s="12">
        <v>2</v>
      </c>
      <c r="K13" s="12">
        <v>3.75</v>
      </c>
      <c r="L13" s="12">
        <v>3.75</v>
      </c>
      <c r="M13" s="2">
        <f t="shared" si="0"/>
        <v>3.1799999999999997</v>
      </c>
      <c r="N13" s="2">
        <f t="shared" si="5"/>
        <v>2.9166666666666665</v>
      </c>
      <c r="O13" s="2" t="str">
        <f t="shared" si="1"/>
        <v>DENGAN PUJIAN</v>
      </c>
      <c r="P13" s="28" t="str">
        <f t="shared" si="2"/>
        <v>B</v>
      </c>
      <c r="Q13" s="2">
        <f t="shared" si="3"/>
        <v>3.0219999999999998</v>
      </c>
      <c r="R13" s="2" t="str">
        <f t="shared" si="4"/>
        <v>LULUS TEPAT</v>
      </c>
    </row>
    <row r="14" spans="1:18" x14ac:dyDescent="0.25">
      <c r="A14">
        <v>9</v>
      </c>
      <c r="B14" s="10" t="s">
        <v>61</v>
      </c>
      <c r="C14" s="2">
        <v>2.5</v>
      </c>
      <c r="D14" s="2">
        <v>2.41</v>
      </c>
      <c r="E14" s="2">
        <v>2.4</v>
      </c>
      <c r="F14" s="2">
        <v>2.25</v>
      </c>
      <c r="G14" s="12">
        <v>2</v>
      </c>
      <c r="H14" s="12">
        <v>0</v>
      </c>
      <c r="I14" s="12">
        <v>2</v>
      </c>
      <c r="J14" s="12">
        <v>2.5</v>
      </c>
      <c r="K14" s="12">
        <v>3</v>
      </c>
      <c r="L14" s="12">
        <v>2.5</v>
      </c>
      <c r="M14" s="2">
        <f t="shared" si="0"/>
        <v>2.39</v>
      </c>
      <c r="N14" s="2">
        <f t="shared" si="5"/>
        <v>2</v>
      </c>
      <c r="O14" s="2" t="str">
        <f t="shared" si="1"/>
        <v>SANGAT MEMUASKAN</v>
      </c>
      <c r="P14" s="28" t="str">
        <f t="shared" si="2"/>
        <v>B</v>
      </c>
      <c r="Q14" s="2">
        <f t="shared" si="3"/>
        <v>2.1560000000000001</v>
      </c>
      <c r="R14" s="2" t="str">
        <f t="shared" si="4"/>
        <v>LULUS TEPAT</v>
      </c>
    </row>
    <row r="15" spans="1:18" x14ac:dyDescent="0.25">
      <c r="A15">
        <v>10</v>
      </c>
      <c r="B15" s="10" t="s">
        <v>61</v>
      </c>
      <c r="C15" s="2">
        <v>2.64</v>
      </c>
      <c r="D15" s="2">
        <v>2.35</v>
      </c>
      <c r="E15" s="2">
        <v>2.5299999999999998</v>
      </c>
      <c r="F15" s="2">
        <v>2.4300000000000002</v>
      </c>
      <c r="G15" s="2">
        <v>2</v>
      </c>
      <c r="H15" s="2">
        <v>2</v>
      </c>
      <c r="I15" s="12">
        <v>3</v>
      </c>
      <c r="J15" s="12">
        <v>2</v>
      </c>
      <c r="K15" s="12">
        <v>3.5</v>
      </c>
      <c r="L15" s="2">
        <v>3.5</v>
      </c>
      <c r="M15" s="2">
        <f t="shared" si="0"/>
        <v>2.4874999999999998</v>
      </c>
      <c r="N15" s="2">
        <f t="shared" si="5"/>
        <v>2.6666666666666665</v>
      </c>
      <c r="O15" s="2" t="str">
        <f t="shared" si="1"/>
        <v>SANGAT MEMUASKAN</v>
      </c>
      <c r="P15" s="28" t="str">
        <f t="shared" si="2"/>
        <v>B</v>
      </c>
      <c r="Q15" s="2">
        <f t="shared" si="3"/>
        <v>2.5949999999999998</v>
      </c>
      <c r="R15" s="2" t="str">
        <f t="shared" si="4"/>
        <v>LULUS TEPAT</v>
      </c>
    </row>
    <row r="16" spans="1:18" x14ac:dyDescent="0.25">
      <c r="A16">
        <v>11</v>
      </c>
      <c r="B16" s="10" t="s">
        <v>61</v>
      </c>
      <c r="C16" s="2">
        <v>2.39</v>
      </c>
      <c r="D16" s="2">
        <v>2.6</v>
      </c>
      <c r="E16" s="2">
        <v>2.78</v>
      </c>
      <c r="F16" s="2">
        <v>2.84</v>
      </c>
      <c r="G16" s="2">
        <v>2</v>
      </c>
      <c r="H16" s="2">
        <v>3</v>
      </c>
      <c r="I16" s="2">
        <v>2.5</v>
      </c>
      <c r="J16" s="2">
        <v>2</v>
      </c>
      <c r="K16" s="2">
        <v>3</v>
      </c>
      <c r="L16" s="2">
        <v>2</v>
      </c>
      <c r="M16" s="2">
        <f t="shared" si="0"/>
        <v>2.6524999999999999</v>
      </c>
      <c r="N16" s="2">
        <f t="shared" si="5"/>
        <v>2.4166666666666665</v>
      </c>
      <c r="O16" s="2" t="str">
        <f t="shared" si="1"/>
        <v>SANGAT MEMUASKAN</v>
      </c>
      <c r="P16" s="28" t="str">
        <f t="shared" si="2"/>
        <v>B</v>
      </c>
      <c r="Q16" s="2">
        <f t="shared" si="3"/>
        <v>2.5110000000000001</v>
      </c>
      <c r="R16" s="2" t="str">
        <f t="shared" si="4"/>
        <v>LULUS TEPAT</v>
      </c>
    </row>
    <row r="17" spans="1:18" x14ac:dyDescent="0.25">
      <c r="A17">
        <v>12</v>
      </c>
      <c r="B17" s="16" t="s">
        <v>89</v>
      </c>
      <c r="C17" s="6">
        <v>3.11</v>
      </c>
      <c r="D17" s="6">
        <v>3.15</v>
      </c>
      <c r="E17" s="6">
        <v>3.05</v>
      </c>
      <c r="F17" s="6">
        <v>2.63</v>
      </c>
      <c r="G17" s="17">
        <v>2</v>
      </c>
      <c r="H17" s="17">
        <v>2</v>
      </c>
      <c r="I17" s="17">
        <v>2</v>
      </c>
      <c r="J17" s="17">
        <v>2</v>
      </c>
      <c r="K17" s="17">
        <v>2.5</v>
      </c>
      <c r="L17" s="17">
        <v>2.5</v>
      </c>
      <c r="M17" s="6">
        <f t="shared" si="0"/>
        <v>2.9849999999999994</v>
      </c>
      <c r="N17" s="6">
        <f t="shared" si="5"/>
        <v>2.1666666666666665</v>
      </c>
      <c r="O17" s="6" t="str">
        <f t="shared" si="1"/>
        <v>SANGAT MEMUASKAN</v>
      </c>
      <c r="P17" s="6" t="str">
        <f t="shared" si="2"/>
        <v>B</v>
      </c>
      <c r="Q17" s="6">
        <f t="shared" si="3"/>
        <v>2.4939999999999998</v>
      </c>
      <c r="R17" s="6" t="str">
        <f t="shared" si="4"/>
        <v>LULUS TEPAT</v>
      </c>
    </row>
    <row r="18" spans="1:18" x14ac:dyDescent="0.25">
      <c r="A18">
        <v>13</v>
      </c>
      <c r="B18" s="10" t="s">
        <v>61</v>
      </c>
      <c r="C18" s="2">
        <v>2.67</v>
      </c>
      <c r="D18" s="2">
        <v>2.96</v>
      </c>
      <c r="E18" s="2">
        <v>3.03</v>
      </c>
      <c r="F18" s="2">
        <v>3.06</v>
      </c>
      <c r="G18" s="12">
        <v>3.5</v>
      </c>
      <c r="H18" s="12">
        <v>3</v>
      </c>
      <c r="I18" s="12">
        <v>2.5</v>
      </c>
      <c r="J18" s="12">
        <v>2</v>
      </c>
      <c r="K18" s="12">
        <v>2</v>
      </c>
      <c r="L18" s="12">
        <v>3.5</v>
      </c>
      <c r="M18" s="2">
        <f t="shared" si="0"/>
        <v>2.93</v>
      </c>
      <c r="N18" s="2">
        <f t="shared" si="5"/>
        <v>2.75</v>
      </c>
      <c r="O18" s="2" t="str">
        <f t="shared" si="1"/>
        <v>SANGAT MEMUASKAN</v>
      </c>
      <c r="P18" s="28" t="str">
        <f t="shared" si="2"/>
        <v>B</v>
      </c>
      <c r="Q18" s="2">
        <f t="shared" si="3"/>
        <v>2.8220000000000001</v>
      </c>
      <c r="R18" s="2" t="str">
        <f t="shared" si="4"/>
        <v>LULUS TEPAT</v>
      </c>
    </row>
    <row r="19" spans="1:18" x14ac:dyDescent="0.25">
      <c r="A19">
        <v>14</v>
      </c>
      <c r="B19" s="10" t="s">
        <v>61</v>
      </c>
      <c r="C19" s="2">
        <v>2.5</v>
      </c>
      <c r="D19" s="2">
        <v>2.65</v>
      </c>
      <c r="E19" s="2">
        <v>2.76</v>
      </c>
      <c r="F19" s="2">
        <v>2.84</v>
      </c>
      <c r="G19" s="2">
        <v>2</v>
      </c>
      <c r="H19" s="2">
        <v>2.5</v>
      </c>
      <c r="I19" s="2">
        <v>2.5</v>
      </c>
      <c r="J19" s="2">
        <v>2</v>
      </c>
      <c r="K19" s="2">
        <v>3.5</v>
      </c>
      <c r="L19" s="2">
        <v>2.5</v>
      </c>
      <c r="M19" s="2">
        <f t="shared" si="0"/>
        <v>2.6875</v>
      </c>
      <c r="N19" s="2">
        <f t="shared" si="5"/>
        <v>2.5</v>
      </c>
      <c r="O19" s="2" t="str">
        <f t="shared" si="1"/>
        <v>SANGAT MEMUASKAN</v>
      </c>
      <c r="P19" s="28" t="str">
        <f t="shared" si="2"/>
        <v>B</v>
      </c>
      <c r="Q19" s="2">
        <f t="shared" si="3"/>
        <v>2.5750000000000002</v>
      </c>
      <c r="R19" s="2" t="str">
        <f t="shared" si="4"/>
        <v>LULUS TEPAT</v>
      </c>
    </row>
    <row r="20" spans="1:18" x14ac:dyDescent="0.25">
      <c r="A20">
        <v>15</v>
      </c>
      <c r="B20" s="10" t="s">
        <v>61</v>
      </c>
      <c r="C20" s="2">
        <v>2.78</v>
      </c>
      <c r="D20" s="2">
        <v>3.08</v>
      </c>
      <c r="E20" s="2">
        <v>2.97</v>
      </c>
      <c r="F20" s="2">
        <v>2.89</v>
      </c>
      <c r="G20" s="2">
        <v>2.5</v>
      </c>
      <c r="H20" s="2">
        <v>2</v>
      </c>
      <c r="I20" s="2">
        <v>2</v>
      </c>
      <c r="J20" s="2">
        <v>2</v>
      </c>
      <c r="K20" s="2">
        <v>2.5</v>
      </c>
      <c r="L20" s="2">
        <v>2.5</v>
      </c>
      <c r="M20" s="2">
        <f t="shared" si="0"/>
        <v>2.93</v>
      </c>
      <c r="N20" s="2">
        <f t="shared" si="5"/>
        <v>2.25</v>
      </c>
      <c r="O20" s="2" t="str">
        <f t="shared" si="1"/>
        <v>SANGAT MEMUASKAN</v>
      </c>
      <c r="P20" s="28" t="str">
        <f t="shared" si="2"/>
        <v>B</v>
      </c>
      <c r="Q20" s="2">
        <f t="shared" si="3"/>
        <v>2.5219999999999998</v>
      </c>
      <c r="R20" s="2" t="str">
        <f t="shared" si="4"/>
        <v>LULUS TEPAT</v>
      </c>
    </row>
    <row r="21" spans="1:18" x14ac:dyDescent="0.25">
      <c r="A21">
        <v>16</v>
      </c>
      <c r="B21" s="10" t="s">
        <v>61</v>
      </c>
      <c r="C21" s="2">
        <v>2.25</v>
      </c>
      <c r="D21" s="2">
        <v>2.76</v>
      </c>
      <c r="E21" s="2">
        <v>2.78</v>
      </c>
      <c r="F21" s="2">
        <v>2.65</v>
      </c>
      <c r="G21" s="12">
        <v>2.5</v>
      </c>
      <c r="H21" s="12">
        <v>2</v>
      </c>
      <c r="I21" s="12">
        <v>0</v>
      </c>
      <c r="J21" s="12">
        <v>2.5</v>
      </c>
      <c r="K21" s="12">
        <v>2.5</v>
      </c>
      <c r="L21" s="12">
        <v>3.5</v>
      </c>
      <c r="M21" s="2">
        <f t="shared" si="0"/>
        <v>2.61</v>
      </c>
      <c r="N21" s="2">
        <f t="shared" si="5"/>
        <v>2.1666666666666665</v>
      </c>
      <c r="O21" s="2" t="str">
        <f t="shared" si="1"/>
        <v>SANGAT MEMUASKAN</v>
      </c>
      <c r="P21" s="28" t="str">
        <f t="shared" si="2"/>
        <v>B</v>
      </c>
      <c r="Q21" s="2">
        <f t="shared" si="3"/>
        <v>2.3439999999999999</v>
      </c>
      <c r="R21" s="2" t="str">
        <f t="shared" si="4"/>
        <v>LULUS TEPAT</v>
      </c>
    </row>
    <row r="22" spans="1:18" x14ac:dyDescent="0.25">
      <c r="A22">
        <v>17</v>
      </c>
      <c r="B22" s="10" t="s">
        <v>61</v>
      </c>
      <c r="C22" s="2">
        <v>2.65</v>
      </c>
      <c r="D22" s="2">
        <v>2.8</v>
      </c>
      <c r="E22" s="2">
        <v>2.87</v>
      </c>
      <c r="F22" s="2">
        <v>2.87</v>
      </c>
      <c r="G22" s="12">
        <v>2</v>
      </c>
      <c r="H22" s="12">
        <v>2.5</v>
      </c>
      <c r="I22" s="12">
        <v>2</v>
      </c>
      <c r="J22" s="12">
        <v>2.5</v>
      </c>
      <c r="K22" s="12">
        <v>3</v>
      </c>
      <c r="L22" s="12">
        <v>2</v>
      </c>
      <c r="M22" s="2">
        <f t="shared" si="0"/>
        <v>2.7975000000000003</v>
      </c>
      <c r="N22" s="2">
        <f t="shared" si="5"/>
        <v>2.3333333333333335</v>
      </c>
      <c r="O22" s="2" t="str">
        <f t="shared" si="1"/>
        <v>SANGAT MEMUASKAN</v>
      </c>
      <c r="P22" s="28" t="str">
        <f t="shared" si="2"/>
        <v>B</v>
      </c>
      <c r="Q22" s="2">
        <f t="shared" si="3"/>
        <v>2.5190000000000001</v>
      </c>
      <c r="R22" s="2" t="str">
        <f t="shared" si="4"/>
        <v>LULUS TEPAT</v>
      </c>
    </row>
    <row r="23" spans="1:18" x14ac:dyDescent="0.25">
      <c r="A23">
        <v>18</v>
      </c>
      <c r="B23" s="16" t="s">
        <v>89</v>
      </c>
      <c r="C23" s="6">
        <v>2.94</v>
      </c>
      <c r="D23" s="6">
        <v>2.91</v>
      </c>
      <c r="E23" s="6">
        <v>3.11</v>
      </c>
      <c r="F23" s="6">
        <v>3.03</v>
      </c>
      <c r="G23" s="17">
        <v>2.5</v>
      </c>
      <c r="H23" s="17">
        <v>2.5</v>
      </c>
      <c r="I23" s="17">
        <v>2.5</v>
      </c>
      <c r="J23" s="17">
        <v>2.5</v>
      </c>
      <c r="K23" s="17">
        <v>2.5</v>
      </c>
      <c r="L23" s="17">
        <v>3</v>
      </c>
      <c r="M23" s="6">
        <f t="shared" si="0"/>
        <v>2.9974999999999996</v>
      </c>
      <c r="N23" s="6">
        <f t="shared" si="5"/>
        <v>2.5833333333333335</v>
      </c>
      <c r="O23" s="6" t="str">
        <f t="shared" si="1"/>
        <v>SANGAT MEMUASKAN</v>
      </c>
      <c r="P23" s="6" t="str">
        <f t="shared" si="2"/>
        <v>B</v>
      </c>
      <c r="Q23" s="6">
        <f t="shared" si="3"/>
        <v>2.7489999999999997</v>
      </c>
      <c r="R23" s="6" t="str">
        <f t="shared" si="4"/>
        <v>LULUS TEPAT</v>
      </c>
    </row>
    <row r="24" spans="1:18" x14ac:dyDescent="0.25">
      <c r="A24">
        <v>19</v>
      </c>
      <c r="B24" s="10" t="s">
        <v>61</v>
      </c>
      <c r="C24" s="2">
        <v>2.2999999999999998</v>
      </c>
      <c r="D24" s="2">
        <v>2.12</v>
      </c>
      <c r="E24" s="2">
        <v>2.2599999999999998</v>
      </c>
      <c r="F24" s="2">
        <v>2.31</v>
      </c>
      <c r="G24" s="2">
        <v>2.5</v>
      </c>
      <c r="H24" s="2">
        <v>2</v>
      </c>
      <c r="I24" s="2">
        <v>2.5</v>
      </c>
      <c r="J24" s="2">
        <v>2.5</v>
      </c>
      <c r="K24" s="2">
        <v>2</v>
      </c>
      <c r="L24" s="2">
        <v>2</v>
      </c>
      <c r="M24" s="2">
        <f t="shared" si="0"/>
        <v>2.2475000000000001</v>
      </c>
      <c r="N24" s="2">
        <f t="shared" si="5"/>
        <v>2.25</v>
      </c>
      <c r="O24" s="2" t="str">
        <f t="shared" si="1"/>
        <v>SANGAT MEMUASKAN</v>
      </c>
      <c r="P24" s="28" t="str">
        <f t="shared" si="2"/>
        <v>B</v>
      </c>
      <c r="Q24" s="2">
        <f t="shared" si="3"/>
        <v>2.2490000000000001</v>
      </c>
      <c r="R24" s="2" t="str">
        <f t="shared" si="4"/>
        <v>LULUS TEPAT</v>
      </c>
    </row>
    <row r="25" spans="1:18" x14ac:dyDescent="0.25">
      <c r="A25">
        <v>20</v>
      </c>
      <c r="B25" s="10" t="s">
        <v>61</v>
      </c>
      <c r="C25" s="2">
        <v>2.63</v>
      </c>
      <c r="D25" s="2">
        <v>3.08</v>
      </c>
      <c r="E25" s="2">
        <v>3.09</v>
      </c>
      <c r="F25" s="2">
        <v>3.01</v>
      </c>
      <c r="G25" s="12">
        <v>3</v>
      </c>
      <c r="H25" s="12">
        <v>2.5</v>
      </c>
      <c r="I25" s="12">
        <v>2</v>
      </c>
      <c r="J25" s="12">
        <v>3</v>
      </c>
      <c r="K25" s="12">
        <v>3.75</v>
      </c>
      <c r="L25" s="12">
        <v>3</v>
      </c>
      <c r="M25" s="2">
        <f t="shared" si="0"/>
        <v>2.9525000000000001</v>
      </c>
      <c r="N25" s="2">
        <f t="shared" si="5"/>
        <v>2.875</v>
      </c>
      <c r="O25" s="2" t="str">
        <f t="shared" si="1"/>
        <v>SANGAT MEMUASKAN</v>
      </c>
      <c r="P25" s="28" t="str">
        <f t="shared" si="2"/>
        <v>B</v>
      </c>
      <c r="Q25" s="2">
        <f t="shared" si="3"/>
        <v>2.9060000000000001</v>
      </c>
      <c r="R25" s="2" t="str">
        <f t="shared" si="4"/>
        <v>LULUS TEPAT</v>
      </c>
    </row>
    <row r="26" spans="1:18" x14ac:dyDescent="0.25">
      <c r="A26">
        <v>21</v>
      </c>
      <c r="B26" s="10" t="s">
        <v>61</v>
      </c>
      <c r="C26" s="2">
        <v>2.69</v>
      </c>
      <c r="D26" s="2">
        <v>2.91</v>
      </c>
      <c r="E26" s="2">
        <v>3.01</v>
      </c>
      <c r="F26" s="2">
        <v>2.96</v>
      </c>
      <c r="G26" s="12">
        <v>3</v>
      </c>
      <c r="H26" s="12">
        <v>3</v>
      </c>
      <c r="I26" s="12">
        <v>2.5</v>
      </c>
      <c r="J26" s="12">
        <v>2.5</v>
      </c>
      <c r="K26" s="12">
        <v>3.75</v>
      </c>
      <c r="L26" s="12">
        <v>2.5</v>
      </c>
      <c r="M26" s="2">
        <f t="shared" si="0"/>
        <v>2.8925000000000001</v>
      </c>
      <c r="N26" s="2">
        <f t="shared" si="5"/>
        <v>2.875</v>
      </c>
      <c r="O26" s="2" t="str">
        <f t="shared" si="1"/>
        <v>SANGAT MEMUASKAN</v>
      </c>
      <c r="P26" s="28" t="str">
        <f t="shared" si="2"/>
        <v>B</v>
      </c>
      <c r="Q26" s="2">
        <f t="shared" si="3"/>
        <v>2.8820000000000001</v>
      </c>
      <c r="R26" s="2" t="str">
        <f t="shared" si="4"/>
        <v>LULUS TEPAT</v>
      </c>
    </row>
    <row r="27" spans="1:18" x14ac:dyDescent="0.25">
      <c r="A27">
        <v>22</v>
      </c>
      <c r="B27" s="10" t="s">
        <v>61</v>
      </c>
      <c r="C27" s="2">
        <v>3.11</v>
      </c>
      <c r="D27" s="2">
        <v>3.24</v>
      </c>
      <c r="E27" s="2">
        <v>3.28</v>
      </c>
      <c r="F27" s="2">
        <v>3.22</v>
      </c>
      <c r="G27" s="12">
        <v>2.5</v>
      </c>
      <c r="H27" s="12">
        <v>2.5</v>
      </c>
      <c r="I27" s="12">
        <v>2.5</v>
      </c>
      <c r="J27" s="12">
        <v>2</v>
      </c>
      <c r="K27" s="12">
        <v>3</v>
      </c>
      <c r="L27" s="12">
        <v>3</v>
      </c>
      <c r="M27" s="2">
        <f t="shared" si="0"/>
        <v>3.2124999999999999</v>
      </c>
      <c r="N27" s="2">
        <f t="shared" si="5"/>
        <v>2.5833333333333335</v>
      </c>
      <c r="O27" s="2" t="str">
        <f t="shared" si="1"/>
        <v>DENGAN PUJIAN</v>
      </c>
      <c r="P27" s="28" t="str">
        <f t="shared" si="2"/>
        <v>B</v>
      </c>
      <c r="Q27" s="2">
        <f t="shared" si="3"/>
        <v>2.835</v>
      </c>
      <c r="R27" s="2" t="str">
        <f t="shared" si="4"/>
        <v>LULUS TEPAT</v>
      </c>
    </row>
    <row r="28" spans="1:18" x14ac:dyDescent="0.25">
      <c r="A28">
        <v>23</v>
      </c>
      <c r="B28" s="10" t="s">
        <v>61</v>
      </c>
      <c r="C28" s="2">
        <v>2.36</v>
      </c>
      <c r="D28" s="2">
        <v>2.7</v>
      </c>
      <c r="E28" s="2">
        <v>2.64</v>
      </c>
      <c r="F28" s="2">
        <v>2.66</v>
      </c>
      <c r="G28" s="2">
        <v>2</v>
      </c>
      <c r="H28" s="2">
        <v>2</v>
      </c>
      <c r="I28" s="2">
        <v>2</v>
      </c>
      <c r="J28" s="2">
        <v>2</v>
      </c>
      <c r="K28" s="2">
        <v>3</v>
      </c>
      <c r="L28" s="2">
        <v>3</v>
      </c>
      <c r="M28" s="2">
        <f t="shared" si="0"/>
        <v>2.5900000000000003</v>
      </c>
      <c r="N28" s="2">
        <f t="shared" si="5"/>
        <v>2.3333333333333335</v>
      </c>
      <c r="O28" s="2" t="str">
        <f t="shared" si="1"/>
        <v>SANGAT MEMUASKAN</v>
      </c>
      <c r="P28" s="28" t="str">
        <f t="shared" si="2"/>
        <v>B</v>
      </c>
      <c r="Q28" s="2">
        <f t="shared" si="3"/>
        <v>2.4359999999999999</v>
      </c>
      <c r="R28" s="2" t="str">
        <f t="shared" si="4"/>
        <v>LULUS TEPAT</v>
      </c>
    </row>
    <row r="29" spans="1:18" x14ac:dyDescent="0.25">
      <c r="A29">
        <v>24</v>
      </c>
      <c r="B29" s="10" t="s">
        <v>61</v>
      </c>
      <c r="C29" s="2">
        <v>2</v>
      </c>
      <c r="D29" s="2">
        <v>2.46</v>
      </c>
      <c r="E29" s="2">
        <v>2.72</v>
      </c>
      <c r="F29" s="2">
        <v>2.68</v>
      </c>
      <c r="G29" s="2">
        <v>2</v>
      </c>
      <c r="H29" s="2">
        <v>2</v>
      </c>
      <c r="I29" s="2">
        <v>2.5</v>
      </c>
      <c r="J29" s="2">
        <v>2</v>
      </c>
      <c r="K29" s="2">
        <v>3.5</v>
      </c>
      <c r="L29" s="2">
        <v>3</v>
      </c>
      <c r="M29" s="2">
        <f t="shared" si="0"/>
        <v>2.4649999999999999</v>
      </c>
      <c r="N29" s="2">
        <f t="shared" si="5"/>
        <v>2.5</v>
      </c>
      <c r="O29" s="2" t="str">
        <f t="shared" si="1"/>
        <v>SANGAT MEMUASKAN</v>
      </c>
      <c r="P29" s="28" t="str">
        <f t="shared" si="2"/>
        <v>B</v>
      </c>
      <c r="Q29" s="2">
        <f t="shared" si="3"/>
        <v>2.4859999999999998</v>
      </c>
      <c r="R29" s="2" t="str">
        <f t="shared" si="4"/>
        <v>LULUS TEPAT</v>
      </c>
    </row>
    <row r="30" spans="1:18" x14ac:dyDescent="0.25">
      <c r="A30">
        <v>25</v>
      </c>
      <c r="B30" s="16" t="s">
        <v>89</v>
      </c>
      <c r="C30" s="6">
        <v>2.56</v>
      </c>
      <c r="D30" s="6">
        <v>2.29</v>
      </c>
      <c r="E30" s="6">
        <v>2.2000000000000002</v>
      </c>
      <c r="F30" s="6">
        <v>2.14</v>
      </c>
      <c r="G30" s="17">
        <v>2.5</v>
      </c>
      <c r="H30" s="17">
        <v>3</v>
      </c>
      <c r="I30" s="17">
        <v>0</v>
      </c>
      <c r="J30" s="17">
        <v>2</v>
      </c>
      <c r="K30" s="17">
        <v>2.5</v>
      </c>
      <c r="L30" s="17">
        <v>2</v>
      </c>
      <c r="M30" s="6">
        <f t="shared" si="0"/>
        <v>2.2974999999999999</v>
      </c>
      <c r="N30" s="6">
        <f t="shared" si="5"/>
        <v>2</v>
      </c>
      <c r="O30" s="6" t="str">
        <f t="shared" si="1"/>
        <v>SANGAT MEMUASKAN</v>
      </c>
      <c r="P30" s="6" t="str">
        <f t="shared" si="2"/>
        <v>B</v>
      </c>
      <c r="Q30" s="6">
        <f t="shared" si="3"/>
        <v>2.1189999999999998</v>
      </c>
      <c r="R30" s="6" t="str">
        <f t="shared" si="4"/>
        <v>LULUS TEPAT</v>
      </c>
    </row>
    <row r="31" spans="1:18" x14ac:dyDescent="0.25">
      <c r="A31">
        <v>26</v>
      </c>
      <c r="B31" s="10" t="s">
        <v>61</v>
      </c>
      <c r="C31" s="2">
        <v>2.06</v>
      </c>
      <c r="D31" s="2">
        <v>2.44</v>
      </c>
      <c r="E31" s="2">
        <v>2.5099999999999998</v>
      </c>
      <c r="F31" s="2">
        <v>2.39</v>
      </c>
      <c r="G31" s="12">
        <v>2.5</v>
      </c>
      <c r="H31" s="12">
        <v>2.5</v>
      </c>
      <c r="I31" s="12">
        <v>3</v>
      </c>
      <c r="J31" s="12">
        <v>2.5</v>
      </c>
      <c r="K31" s="12">
        <v>2</v>
      </c>
      <c r="L31" s="12">
        <v>3</v>
      </c>
      <c r="M31" s="2">
        <f t="shared" si="0"/>
        <v>2.35</v>
      </c>
      <c r="N31" s="2">
        <f t="shared" si="5"/>
        <v>2.5833333333333335</v>
      </c>
      <c r="O31" s="2" t="str">
        <f t="shared" si="1"/>
        <v>SANGAT MEMUASKAN</v>
      </c>
      <c r="P31" s="28" t="str">
        <f t="shared" si="2"/>
        <v>B</v>
      </c>
      <c r="Q31" s="2">
        <f t="shared" si="3"/>
        <v>2.4899999999999998</v>
      </c>
      <c r="R31" s="2" t="str">
        <f t="shared" si="4"/>
        <v>LULUS TEPAT</v>
      </c>
    </row>
    <row r="32" spans="1:18" x14ac:dyDescent="0.25">
      <c r="A32">
        <v>27</v>
      </c>
      <c r="B32" s="10" t="s">
        <v>61</v>
      </c>
      <c r="C32" s="2">
        <v>2.17</v>
      </c>
      <c r="D32" s="2">
        <v>2.38</v>
      </c>
      <c r="E32" s="2">
        <v>2.46</v>
      </c>
      <c r="F32" s="2">
        <v>2.4900000000000002</v>
      </c>
      <c r="G32" s="12">
        <v>2</v>
      </c>
      <c r="H32" s="12">
        <v>2</v>
      </c>
      <c r="I32" s="12">
        <v>2</v>
      </c>
      <c r="J32" s="12">
        <v>3</v>
      </c>
      <c r="K32" s="12">
        <v>2.5</v>
      </c>
      <c r="L32" s="12">
        <v>3</v>
      </c>
      <c r="M32" s="2">
        <f t="shared" si="0"/>
        <v>2.375</v>
      </c>
      <c r="N32" s="2">
        <f t="shared" si="5"/>
        <v>2.4166666666666665</v>
      </c>
      <c r="O32" s="2" t="str">
        <f t="shared" si="1"/>
        <v>SANGAT MEMUASKAN</v>
      </c>
      <c r="P32" s="28" t="str">
        <f t="shared" si="2"/>
        <v>B</v>
      </c>
      <c r="Q32" s="2">
        <f t="shared" si="3"/>
        <v>2.4</v>
      </c>
      <c r="R32" s="2" t="str">
        <f t="shared" si="4"/>
        <v>LULUS TEPAT</v>
      </c>
    </row>
    <row r="33" spans="1:18" x14ac:dyDescent="0.25">
      <c r="A33">
        <v>28</v>
      </c>
      <c r="B33" s="10" t="s">
        <v>61</v>
      </c>
      <c r="C33" s="2">
        <v>2.5</v>
      </c>
      <c r="D33" s="2">
        <v>2.7</v>
      </c>
      <c r="E33" s="2">
        <v>2.84</v>
      </c>
      <c r="F33" s="2">
        <v>2.84</v>
      </c>
      <c r="G33" s="12">
        <v>2</v>
      </c>
      <c r="H33" s="12">
        <v>2.5</v>
      </c>
      <c r="I33" s="12">
        <v>2</v>
      </c>
      <c r="J33" s="12">
        <v>2</v>
      </c>
      <c r="K33" s="12">
        <v>2</v>
      </c>
      <c r="L33" s="12">
        <v>2.5</v>
      </c>
      <c r="M33" s="2">
        <f t="shared" si="0"/>
        <v>2.7199999999999998</v>
      </c>
      <c r="N33" s="2">
        <f t="shared" si="5"/>
        <v>2.1666666666666665</v>
      </c>
      <c r="O33" s="2" t="str">
        <f t="shared" si="1"/>
        <v>SANGAT MEMUASKAN</v>
      </c>
      <c r="P33" s="28" t="str">
        <f t="shared" si="2"/>
        <v>B</v>
      </c>
      <c r="Q33" s="2">
        <f t="shared" si="3"/>
        <v>2.3879999999999999</v>
      </c>
      <c r="R33" s="2" t="str">
        <f t="shared" si="4"/>
        <v>LULUS TEPAT</v>
      </c>
    </row>
    <row r="34" spans="1:18" x14ac:dyDescent="0.25">
      <c r="A34">
        <v>29</v>
      </c>
      <c r="B34" s="10" t="s">
        <v>61</v>
      </c>
      <c r="C34" s="2">
        <v>2.08</v>
      </c>
      <c r="D34" s="2">
        <v>2.5299999999999998</v>
      </c>
      <c r="E34" s="2">
        <v>2.64</v>
      </c>
      <c r="F34" s="2">
        <v>2.65</v>
      </c>
      <c r="G34" s="2">
        <v>2.5</v>
      </c>
      <c r="H34" s="2">
        <v>2.5</v>
      </c>
      <c r="I34" s="2">
        <v>3</v>
      </c>
      <c r="J34" s="2">
        <v>2</v>
      </c>
      <c r="K34" s="2">
        <v>2</v>
      </c>
      <c r="L34" s="2">
        <v>2.5</v>
      </c>
      <c r="M34" s="2">
        <f t="shared" si="0"/>
        <v>2.4750000000000001</v>
      </c>
      <c r="N34" s="2">
        <f t="shared" si="5"/>
        <v>2.4166666666666665</v>
      </c>
      <c r="O34" s="2" t="str">
        <f t="shared" si="1"/>
        <v>SANGAT MEMUASKAN</v>
      </c>
      <c r="P34" s="28" t="str">
        <f t="shared" si="2"/>
        <v>B</v>
      </c>
      <c r="Q34" s="2">
        <f t="shared" si="3"/>
        <v>2.44</v>
      </c>
      <c r="R34" s="2" t="str">
        <f t="shared" si="4"/>
        <v>LULUS TEPAT</v>
      </c>
    </row>
    <row r="35" spans="1:18" x14ac:dyDescent="0.25">
      <c r="A35">
        <v>30</v>
      </c>
      <c r="B35" s="16" t="s">
        <v>89</v>
      </c>
      <c r="C35" s="6">
        <v>2.97</v>
      </c>
      <c r="D35" s="6">
        <v>2.96</v>
      </c>
      <c r="E35" s="6">
        <v>2.95</v>
      </c>
      <c r="F35" s="6">
        <v>2.95</v>
      </c>
      <c r="G35" s="17">
        <v>2</v>
      </c>
      <c r="H35" s="17">
        <v>2</v>
      </c>
      <c r="I35" s="17">
        <v>2</v>
      </c>
      <c r="J35" s="17">
        <v>2</v>
      </c>
      <c r="K35" s="17">
        <v>2</v>
      </c>
      <c r="L35" s="17">
        <v>2</v>
      </c>
      <c r="M35" s="6">
        <f t="shared" si="0"/>
        <v>2.9574999999999996</v>
      </c>
      <c r="N35" s="6">
        <f t="shared" si="5"/>
        <v>2</v>
      </c>
      <c r="O35" s="6" t="str">
        <f t="shared" si="1"/>
        <v>SANGAT MEMUASKAN</v>
      </c>
      <c r="P35" s="6" t="str">
        <f t="shared" si="2"/>
        <v>B</v>
      </c>
      <c r="Q35" s="6">
        <f t="shared" si="3"/>
        <v>2.383</v>
      </c>
      <c r="R35" s="6" t="str">
        <f t="shared" si="4"/>
        <v>LULUS TEPAT</v>
      </c>
    </row>
    <row r="36" spans="1:18" x14ac:dyDescent="0.25">
      <c r="A36">
        <v>31</v>
      </c>
      <c r="B36" s="10" t="s">
        <v>61</v>
      </c>
      <c r="C36" s="2">
        <v>2</v>
      </c>
      <c r="D36" s="2">
        <v>2.75</v>
      </c>
      <c r="E36" s="2">
        <v>2.39</v>
      </c>
      <c r="F36" s="2">
        <v>2.36</v>
      </c>
      <c r="G36" s="12">
        <v>3</v>
      </c>
      <c r="H36" s="12">
        <v>2.5</v>
      </c>
      <c r="I36" s="12">
        <v>3</v>
      </c>
      <c r="J36" s="12">
        <v>0</v>
      </c>
      <c r="K36" s="12">
        <v>3</v>
      </c>
      <c r="L36" s="12">
        <v>3.5</v>
      </c>
      <c r="M36" s="2">
        <f t="shared" si="0"/>
        <v>2.375</v>
      </c>
      <c r="N36" s="2">
        <f t="shared" si="5"/>
        <v>2.5</v>
      </c>
      <c r="O36" s="2" t="str">
        <f t="shared" si="1"/>
        <v>SANGAT MEMUASKAN</v>
      </c>
      <c r="P36" s="28" t="str">
        <f t="shared" si="2"/>
        <v>B</v>
      </c>
      <c r="Q36" s="2">
        <f t="shared" si="3"/>
        <v>2.4500000000000002</v>
      </c>
      <c r="R36" s="2" t="str">
        <f t="shared" si="4"/>
        <v>LULUS TEPAT</v>
      </c>
    </row>
    <row r="37" spans="1:18" x14ac:dyDescent="0.25">
      <c r="A37">
        <v>32</v>
      </c>
      <c r="B37" s="16" t="s">
        <v>89</v>
      </c>
      <c r="C37" s="6">
        <v>2.89</v>
      </c>
      <c r="D37" s="6">
        <v>3.06</v>
      </c>
      <c r="E37" s="6">
        <v>3.13</v>
      </c>
      <c r="F37" s="6">
        <v>3.17</v>
      </c>
      <c r="G37" s="6">
        <v>3</v>
      </c>
      <c r="H37" s="6">
        <v>3</v>
      </c>
      <c r="I37" s="6">
        <v>2.5</v>
      </c>
      <c r="J37" s="6">
        <v>2.5</v>
      </c>
      <c r="K37" s="6">
        <v>2.5</v>
      </c>
      <c r="L37" s="6">
        <v>2.5</v>
      </c>
      <c r="M37" s="6">
        <f t="shared" si="0"/>
        <v>3.0625</v>
      </c>
      <c r="N37" s="6">
        <f t="shared" si="5"/>
        <v>2.6666666666666665</v>
      </c>
      <c r="O37" s="6" t="str">
        <f t="shared" si="1"/>
        <v>DENGAN PUJIAN</v>
      </c>
      <c r="P37" s="6" t="str">
        <f t="shared" si="2"/>
        <v>B</v>
      </c>
      <c r="Q37" s="6">
        <f t="shared" si="3"/>
        <v>2.8250000000000002</v>
      </c>
      <c r="R37" s="6" t="str">
        <f t="shared" si="4"/>
        <v>LULUS TEPAT</v>
      </c>
    </row>
    <row r="38" spans="1:18" x14ac:dyDescent="0.25">
      <c r="A38">
        <v>33</v>
      </c>
      <c r="B38" s="16" t="s">
        <v>89</v>
      </c>
      <c r="C38" s="6">
        <v>3.61</v>
      </c>
      <c r="D38" s="6">
        <v>3.66</v>
      </c>
      <c r="E38" s="6">
        <v>3.66</v>
      </c>
      <c r="F38" s="6">
        <v>3.63</v>
      </c>
      <c r="G38" s="17">
        <v>3.75</v>
      </c>
      <c r="H38" s="17">
        <v>3.5</v>
      </c>
      <c r="I38" s="17">
        <v>3.5</v>
      </c>
      <c r="J38" s="17">
        <v>2.5</v>
      </c>
      <c r="K38" s="17">
        <v>2</v>
      </c>
      <c r="L38" s="17">
        <v>2.5</v>
      </c>
      <c r="M38" s="6">
        <f t="shared" si="0"/>
        <v>3.6399999999999997</v>
      </c>
      <c r="N38" s="6">
        <f t="shared" si="5"/>
        <v>2.9583333333333335</v>
      </c>
      <c r="O38" s="6" t="str">
        <f t="shared" si="1"/>
        <v>DENGAN PUJIAN</v>
      </c>
      <c r="P38" s="6" t="str">
        <f t="shared" si="2"/>
        <v>B</v>
      </c>
      <c r="Q38" s="6">
        <f t="shared" si="3"/>
        <v>3.2310000000000003</v>
      </c>
      <c r="R38" s="6" t="str">
        <f t="shared" si="4"/>
        <v>LULUS TEPAT</v>
      </c>
    </row>
    <row r="39" spans="1:18" x14ac:dyDescent="0.25">
      <c r="A39">
        <v>34</v>
      </c>
      <c r="B39" s="10" t="s">
        <v>61</v>
      </c>
      <c r="C39" s="2">
        <v>2.59</v>
      </c>
      <c r="D39" s="2">
        <v>2.57</v>
      </c>
      <c r="E39" s="2">
        <v>2.77</v>
      </c>
      <c r="F39" s="2">
        <v>2.88</v>
      </c>
      <c r="G39" s="12">
        <v>2.5</v>
      </c>
      <c r="H39" s="12" t="s">
        <v>396</v>
      </c>
      <c r="I39" s="12">
        <v>3</v>
      </c>
      <c r="J39" s="12">
        <v>2</v>
      </c>
      <c r="K39" s="12">
        <v>3.5</v>
      </c>
      <c r="L39" s="12">
        <v>3</v>
      </c>
      <c r="M39" s="2">
        <f t="shared" si="0"/>
        <v>2.7024999999999997</v>
      </c>
      <c r="N39" s="2">
        <f t="shared" si="5"/>
        <v>2.8</v>
      </c>
      <c r="O39" s="2" t="str">
        <f t="shared" si="1"/>
        <v>SANGAT MEMUASKAN</v>
      </c>
      <c r="P39" s="28" t="str">
        <f t="shared" si="2"/>
        <v>B</v>
      </c>
      <c r="Q39" s="2">
        <f t="shared" si="3"/>
        <v>2.7566666666666664</v>
      </c>
      <c r="R39" s="2" t="str">
        <f t="shared" si="4"/>
        <v>LULUS TEPAT</v>
      </c>
    </row>
    <row r="40" spans="1:18" x14ac:dyDescent="0.25">
      <c r="A40">
        <v>35</v>
      </c>
      <c r="B40" s="10" t="s">
        <v>61</v>
      </c>
      <c r="C40" s="2">
        <v>2.64</v>
      </c>
      <c r="D40" s="2">
        <v>2.85</v>
      </c>
      <c r="E40" s="2">
        <v>2.82</v>
      </c>
      <c r="F40" s="2">
        <v>2.86</v>
      </c>
      <c r="G40" s="12">
        <v>2</v>
      </c>
      <c r="H40" s="12">
        <v>2.5</v>
      </c>
      <c r="I40" s="12">
        <v>3</v>
      </c>
      <c r="J40" s="12">
        <v>3</v>
      </c>
      <c r="K40" s="12">
        <v>3.5</v>
      </c>
      <c r="L40" s="12">
        <v>3.75</v>
      </c>
      <c r="M40" s="2">
        <f t="shared" si="0"/>
        <v>2.7925</v>
      </c>
      <c r="N40" s="2">
        <f t="shared" si="5"/>
        <v>2.9583333333333335</v>
      </c>
      <c r="O40" s="2" t="str">
        <f t="shared" si="1"/>
        <v>SANGAT MEMUASKAN</v>
      </c>
      <c r="P40" s="28" t="str">
        <f t="shared" si="2"/>
        <v>B</v>
      </c>
      <c r="Q40" s="2">
        <f t="shared" si="3"/>
        <v>2.8920000000000003</v>
      </c>
      <c r="R40" s="2" t="str">
        <f t="shared" si="4"/>
        <v>LULUS TEPAT</v>
      </c>
    </row>
    <row r="41" spans="1:18" x14ac:dyDescent="0.25">
      <c r="A41">
        <v>36</v>
      </c>
      <c r="B41" s="10" t="s">
        <v>61</v>
      </c>
      <c r="C41" s="2">
        <v>2.75</v>
      </c>
      <c r="D41" s="2">
        <v>2.2999999999999998</v>
      </c>
      <c r="E41" s="2">
        <v>2.34</v>
      </c>
      <c r="F41" s="2">
        <v>2.38</v>
      </c>
      <c r="G41" s="12">
        <v>2</v>
      </c>
      <c r="H41" s="12">
        <v>2.5</v>
      </c>
      <c r="I41" s="12">
        <v>2.5</v>
      </c>
      <c r="J41" s="12">
        <v>2</v>
      </c>
      <c r="K41" s="12">
        <v>2.5</v>
      </c>
      <c r="L41" s="12">
        <v>2.5</v>
      </c>
      <c r="M41" s="2">
        <f t="shared" si="0"/>
        <v>2.4424999999999999</v>
      </c>
      <c r="N41" s="2">
        <f t="shared" si="5"/>
        <v>2.3333333333333335</v>
      </c>
      <c r="O41" s="2" t="str">
        <f t="shared" si="1"/>
        <v>SANGAT MEMUASKAN</v>
      </c>
      <c r="P41" s="28" t="str">
        <f t="shared" si="2"/>
        <v>B</v>
      </c>
      <c r="Q41" s="2">
        <f t="shared" si="3"/>
        <v>2.3769999999999998</v>
      </c>
      <c r="R41" s="2" t="str">
        <f t="shared" si="4"/>
        <v>LULUS TEPAT</v>
      </c>
    </row>
    <row r="42" spans="1:18" x14ac:dyDescent="0.25">
      <c r="A42">
        <v>37</v>
      </c>
      <c r="B42" s="16" t="s">
        <v>89</v>
      </c>
      <c r="C42" s="6">
        <v>3.11</v>
      </c>
      <c r="D42" s="6">
        <v>3.25</v>
      </c>
      <c r="E42" s="6">
        <v>3.24</v>
      </c>
      <c r="F42" s="6">
        <v>3.22</v>
      </c>
      <c r="G42" s="17">
        <v>3.5</v>
      </c>
      <c r="H42" s="17">
        <v>3</v>
      </c>
      <c r="I42" s="17">
        <v>2</v>
      </c>
      <c r="J42" s="17">
        <v>2</v>
      </c>
      <c r="K42" s="17">
        <v>3.75</v>
      </c>
      <c r="L42" s="17">
        <v>2.5</v>
      </c>
      <c r="M42" s="6">
        <f t="shared" si="0"/>
        <v>3.2050000000000001</v>
      </c>
      <c r="N42" s="6">
        <f t="shared" si="5"/>
        <v>2.7916666666666665</v>
      </c>
      <c r="O42" s="6" t="str">
        <f t="shared" si="1"/>
        <v>DENGAN PUJIAN</v>
      </c>
      <c r="P42" s="6" t="str">
        <f t="shared" si="2"/>
        <v>B</v>
      </c>
      <c r="Q42" s="6">
        <f t="shared" si="3"/>
        <v>2.9569999999999999</v>
      </c>
      <c r="R42" s="6" t="str">
        <f t="shared" si="4"/>
        <v>LULUS TEPAT</v>
      </c>
    </row>
    <row r="43" spans="1:18" x14ac:dyDescent="0.25">
      <c r="A43">
        <v>38</v>
      </c>
      <c r="B43" s="10" t="s">
        <v>61</v>
      </c>
      <c r="C43" s="2">
        <v>2.66</v>
      </c>
      <c r="D43" s="2">
        <v>2.75</v>
      </c>
      <c r="E43" s="2">
        <v>2.81</v>
      </c>
      <c r="F43" s="2">
        <v>2.8</v>
      </c>
      <c r="G43" s="12">
        <v>3.75</v>
      </c>
      <c r="H43" s="12">
        <v>3.5</v>
      </c>
      <c r="I43" s="12">
        <v>2</v>
      </c>
      <c r="J43" s="12">
        <v>2.5</v>
      </c>
      <c r="K43" s="12">
        <v>2</v>
      </c>
      <c r="L43" s="12">
        <v>3</v>
      </c>
      <c r="M43" s="2">
        <f t="shared" si="0"/>
        <v>2.7549999999999999</v>
      </c>
      <c r="N43" s="2">
        <f t="shared" si="5"/>
        <v>2.7916666666666665</v>
      </c>
      <c r="O43" s="2" t="str">
        <f t="shared" si="1"/>
        <v>SANGAT MEMUASKAN</v>
      </c>
      <c r="P43" s="28" t="str">
        <f t="shared" si="2"/>
        <v>B</v>
      </c>
      <c r="Q43" s="2">
        <f t="shared" si="3"/>
        <v>2.7770000000000001</v>
      </c>
      <c r="R43" s="2" t="str">
        <f t="shared" si="4"/>
        <v>LULUS TEPAT</v>
      </c>
    </row>
    <row r="44" spans="1:18" x14ac:dyDescent="0.25">
      <c r="A44">
        <v>39</v>
      </c>
      <c r="B44" s="10" t="s">
        <v>61</v>
      </c>
      <c r="C44" s="2">
        <v>2.68</v>
      </c>
      <c r="D44" s="2">
        <v>2.73</v>
      </c>
      <c r="E44" s="2">
        <v>2.4300000000000002</v>
      </c>
      <c r="F44" s="2">
        <v>2.12</v>
      </c>
      <c r="G44" s="12">
        <v>3.5</v>
      </c>
      <c r="H44" s="12">
        <v>2.5</v>
      </c>
      <c r="I44" s="12">
        <v>3.75</v>
      </c>
      <c r="J44" s="12">
        <v>2.5</v>
      </c>
      <c r="K44" s="12">
        <v>2.5</v>
      </c>
      <c r="L44" s="12">
        <v>2.5</v>
      </c>
      <c r="M44" s="2">
        <f t="shared" si="0"/>
        <v>2.4900000000000002</v>
      </c>
      <c r="N44" s="2">
        <f t="shared" si="5"/>
        <v>2.875</v>
      </c>
      <c r="O44" s="2" t="str">
        <f t="shared" si="1"/>
        <v>SANGAT MEMUASKAN</v>
      </c>
      <c r="P44" s="28" t="str">
        <f t="shared" si="2"/>
        <v>B</v>
      </c>
      <c r="Q44" s="2">
        <f t="shared" si="3"/>
        <v>2.7210000000000001</v>
      </c>
      <c r="R44" s="2" t="str">
        <f t="shared" si="4"/>
        <v>LULUS TEPAT</v>
      </c>
    </row>
    <row r="45" spans="1:18" x14ac:dyDescent="0.25">
      <c r="A45">
        <v>40</v>
      </c>
      <c r="B45" s="10" t="s">
        <v>89</v>
      </c>
      <c r="C45" s="2">
        <v>3.2</v>
      </c>
      <c r="D45" s="2">
        <v>3.31</v>
      </c>
      <c r="E45" s="2">
        <v>3.34</v>
      </c>
      <c r="F45" s="2">
        <v>3.37</v>
      </c>
      <c r="G45" s="12">
        <v>3</v>
      </c>
      <c r="H45" s="12">
        <v>2.5</v>
      </c>
      <c r="I45" s="12">
        <v>3.5</v>
      </c>
      <c r="J45" s="12">
        <v>2</v>
      </c>
      <c r="K45" s="12">
        <v>3.75</v>
      </c>
      <c r="L45" s="12">
        <v>3</v>
      </c>
      <c r="M45" s="2">
        <f t="shared" si="0"/>
        <v>3.3049999999999997</v>
      </c>
      <c r="N45" s="2">
        <f t="shared" si="5"/>
        <v>2.9583333333333335</v>
      </c>
      <c r="O45" s="2" t="str">
        <f t="shared" si="1"/>
        <v>DENGAN PUJIAN</v>
      </c>
      <c r="P45" s="28" t="str">
        <f t="shared" si="2"/>
        <v>B</v>
      </c>
      <c r="Q45" s="2">
        <f t="shared" si="3"/>
        <v>3.097</v>
      </c>
      <c r="R45" s="2" t="str">
        <f t="shared" si="4"/>
        <v>LULUS TEPAT</v>
      </c>
    </row>
    <row r="46" spans="1:18" x14ac:dyDescent="0.25">
      <c r="A46">
        <v>41</v>
      </c>
      <c r="B46" s="10" t="s">
        <v>61</v>
      </c>
      <c r="C46" s="2">
        <v>1.91</v>
      </c>
      <c r="D46" s="2">
        <v>1.93</v>
      </c>
      <c r="E46" s="2">
        <v>2.1800000000000002</v>
      </c>
      <c r="F46" s="2">
        <v>2.3199999999999998</v>
      </c>
      <c r="G46" s="12">
        <v>2.5</v>
      </c>
      <c r="H46" s="12">
        <v>2.5</v>
      </c>
      <c r="I46" s="12">
        <v>3</v>
      </c>
      <c r="J46" s="12">
        <v>3</v>
      </c>
      <c r="K46" s="12">
        <v>2</v>
      </c>
      <c r="L46" s="12">
        <v>3.75</v>
      </c>
      <c r="M46" s="2">
        <f t="shared" si="0"/>
        <v>2.085</v>
      </c>
      <c r="N46" s="2">
        <f t="shared" si="5"/>
        <v>2.7916666666666665</v>
      </c>
      <c r="O46" s="2" t="str">
        <f t="shared" si="1"/>
        <v>SANGAT MEMUASKAN</v>
      </c>
      <c r="P46" s="28" t="str">
        <f t="shared" si="2"/>
        <v>B</v>
      </c>
      <c r="Q46" s="2">
        <f t="shared" si="3"/>
        <v>2.5089999999999999</v>
      </c>
      <c r="R46" s="2" t="str">
        <f t="shared" si="4"/>
        <v>LULUS TEPAT</v>
      </c>
    </row>
    <row r="47" spans="1:18" x14ac:dyDescent="0.25">
      <c r="A47">
        <v>42</v>
      </c>
      <c r="B47" s="10" t="s">
        <v>61</v>
      </c>
      <c r="C47" s="2">
        <v>2.86</v>
      </c>
      <c r="D47" s="2">
        <v>2.74</v>
      </c>
      <c r="E47" s="2">
        <v>2.73</v>
      </c>
      <c r="F47" s="2">
        <v>2.61</v>
      </c>
      <c r="G47" s="12">
        <v>2.5</v>
      </c>
      <c r="H47" s="12">
        <v>2.5</v>
      </c>
      <c r="I47" s="12">
        <v>2.5</v>
      </c>
      <c r="J47" s="12">
        <v>2.5</v>
      </c>
      <c r="K47" s="12">
        <v>2.5</v>
      </c>
      <c r="L47" s="12">
        <v>3.75</v>
      </c>
      <c r="M47" s="2">
        <f t="shared" si="0"/>
        <v>2.7349999999999999</v>
      </c>
      <c r="N47" s="2">
        <f t="shared" si="5"/>
        <v>2.7083333333333335</v>
      </c>
      <c r="O47" s="2" t="str">
        <f t="shared" si="1"/>
        <v>SANGAT MEMUASKAN</v>
      </c>
      <c r="P47" s="28" t="str">
        <f t="shared" si="2"/>
        <v>B</v>
      </c>
      <c r="Q47" s="2">
        <f t="shared" si="3"/>
        <v>2.7189999999999999</v>
      </c>
      <c r="R47" s="2" t="str">
        <f t="shared" si="4"/>
        <v>LULUS TEPAT</v>
      </c>
    </row>
    <row r="48" spans="1:18" x14ac:dyDescent="0.25">
      <c r="A48">
        <v>43</v>
      </c>
      <c r="B48" s="10" t="s">
        <v>61</v>
      </c>
      <c r="C48" s="2">
        <v>2.95</v>
      </c>
      <c r="D48" s="2">
        <v>2.8</v>
      </c>
      <c r="E48" s="2">
        <v>2.89</v>
      </c>
      <c r="F48" s="2">
        <v>2.89</v>
      </c>
      <c r="G48" s="12">
        <v>2.5</v>
      </c>
      <c r="H48" s="12">
        <v>3</v>
      </c>
      <c r="I48" s="12">
        <v>2.5</v>
      </c>
      <c r="J48" s="12">
        <v>2</v>
      </c>
      <c r="K48" s="12">
        <v>2</v>
      </c>
      <c r="L48" s="12">
        <v>3</v>
      </c>
      <c r="M48" s="2">
        <f t="shared" si="0"/>
        <v>2.8825000000000003</v>
      </c>
      <c r="N48" s="2">
        <f t="shared" si="5"/>
        <v>2.5</v>
      </c>
      <c r="O48" s="2" t="str">
        <f t="shared" si="1"/>
        <v>SANGAT MEMUASKAN</v>
      </c>
      <c r="P48" s="28" t="str">
        <f t="shared" si="2"/>
        <v>B</v>
      </c>
      <c r="Q48" s="2">
        <f t="shared" si="3"/>
        <v>2.653</v>
      </c>
      <c r="R48" s="2" t="str">
        <f t="shared" si="4"/>
        <v>LULUS TEPAT</v>
      </c>
    </row>
    <row r="49" spans="1:18" x14ac:dyDescent="0.25">
      <c r="A49">
        <v>44</v>
      </c>
      <c r="B49" s="10" t="s">
        <v>61</v>
      </c>
      <c r="C49" s="2">
        <v>2.4500000000000002</v>
      </c>
      <c r="D49" s="2">
        <v>2.25</v>
      </c>
      <c r="E49" s="2">
        <v>1.97</v>
      </c>
      <c r="F49" s="2">
        <v>2.08</v>
      </c>
      <c r="G49" s="12">
        <v>2</v>
      </c>
      <c r="H49" s="12">
        <v>2.5</v>
      </c>
      <c r="I49" s="12">
        <v>3.5</v>
      </c>
      <c r="J49" s="12">
        <v>2</v>
      </c>
      <c r="K49" s="12">
        <v>3.5</v>
      </c>
      <c r="L49" s="12">
        <v>2</v>
      </c>
      <c r="M49" s="2">
        <f t="shared" si="0"/>
        <v>2.1875</v>
      </c>
      <c r="N49" s="2">
        <f t="shared" si="5"/>
        <v>2.5833333333333335</v>
      </c>
      <c r="O49" s="2" t="str">
        <f t="shared" si="1"/>
        <v>SANGAT MEMUASKAN</v>
      </c>
      <c r="P49" s="28" t="str">
        <f t="shared" si="2"/>
        <v>B</v>
      </c>
      <c r="Q49" s="2">
        <f t="shared" si="3"/>
        <v>2.4249999999999998</v>
      </c>
      <c r="R49" s="2" t="str">
        <f t="shared" si="4"/>
        <v>LULUS TEPAT</v>
      </c>
    </row>
    <row r="50" spans="1:18" x14ac:dyDescent="0.25">
      <c r="A50">
        <v>45</v>
      </c>
      <c r="B50" s="10" t="s">
        <v>89</v>
      </c>
      <c r="C50" s="2">
        <v>2.93</v>
      </c>
      <c r="D50" s="2">
        <v>2.85</v>
      </c>
      <c r="E50" s="2">
        <v>2.9</v>
      </c>
      <c r="F50" s="2">
        <v>2.9</v>
      </c>
      <c r="G50" s="12">
        <v>2.5</v>
      </c>
      <c r="H50" s="12">
        <v>2.5</v>
      </c>
      <c r="I50" s="12">
        <v>2.5</v>
      </c>
      <c r="J50" s="12">
        <v>3</v>
      </c>
      <c r="K50" s="12">
        <v>2.5</v>
      </c>
      <c r="L50" s="12">
        <v>3</v>
      </c>
      <c r="M50" s="2">
        <f t="shared" si="0"/>
        <v>2.895</v>
      </c>
      <c r="N50" s="2">
        <f t="shared" si="5"/>
        <v>2.6666666666666665</v>
      </c>
      <c r="O50" s="2" t="str">
        <f t="shared" si="1"/>
        <v>SANGAT MEMUASKAN</v>
      </c>
      <c r="P50" s="28" t="str">
        <f t="shared" si="2"/>
        <v>B</v>
      </c>
      <c r="Q50" s="2">
        <f t="shared" si="3"/>
        <v>2.758</v>
      </c>
      <c r="R50" s="2" t="str">
        <f t="shared" si="4"/>
        <v>LULUS TEPAT</v>
      </c>
    </row>
    <row r="51" spans="1:18" x14ac:dyDescent="0.25">
      <c r="A51">
        <v>46</v>
      </c>
      <c r="B51" s="10" t="s">
        <v>61</v>
      </c>
      <c r="C51" s="2">
        <v>2.98</v>
      </c>
      <c r="D51" s="2">
        <v>3.01</v>
      </c>
      <c r="E51" s="2">
        <v>3.06</v>
      </c>
      <c r="F51" s="2">
        <v>2.95</v>
      </c>
      <c r="G51" s="12">
        <v>3</v>
      </c>
      <c r="H51" s="12">
        <v>2.5</v>
      </c>
      <c r="I51" s="12">
        <v>2.5</v>
      </c>
      <c r="J51" s="12">
        <v>2.5</v>
      </c>
      <c r="K51" s="12">
        <v>3</v>
      </c>
      <c r="L51" s="12">
        <v>3.75</v>
      </c>
      <c r="M51" s="2">
        <f t="shared" si="0"/>
        <v>3</v>
      </c>
      <c r="N51" s="2">
        <f t="shared" si="5"/>
        <v>2.875</v>
      </c>
      <c r="O51" s="2" t="str">
        <f t="shared" si="1"/>
        <v>DENGAN PUJIAN</v>
      </c>
      <c r="P51" s="28" t="str">
        <f t="shared" si="2"/>
        <v>B</v>
      </c>
      <c r="Q51" s="2">
        <f t="shared" si="3"/>
        <v>2.9249999999999998</v>
      </c>
      <c r="R51" s="2" t="str">
        <f t="shared" si="4"/>
        <v>LULUS TEPAT</v>
      </c>
    </row>
    <row r="52" spans="1:18" x14ac:dyDescent="0.25">
      <c r="A52">
        <v>47</v>
      </c>
      <c r="B52" s="10" t="s">
        <v>61</v>
      </c>
      <c r="C52" s="2">
        <v>2</v>
      </c>
      <c r="D52" s="2">
        <v>2</v>
      </c>
      <c r="E52" s="2">
        <v>1.97</v>
      </c>
      <c r="F52" s="2">
        <v>2.04</v>
      </c>
      <c r="G52" s="12">
        <v>2</v>
      </c>
      <c r="H52" s="12">
        <v>2.5</v>
      </c>
      <c r="I52" s="12">
        <v>3</v>
      </c>
      <c r="J52" s="12">
        <v>2</v>
      </c>
      <c r="K52" s="12">
        <v>2</v>
      </c>
      <c r="L52" s="12">
        <v>2.5</v>
      </c>
      <c r="M52" s="2">
        <f t="shared" si="0"/>
        <v>2.0024999999999999</v>
      </c>
      <c r="N52" s="2">
        <f t="shared" si="5"/>
        <v>2.3333333333333335</v>
      </c>
      <c r="O52" s="2" t="str">
        <f t="shared" si="1"/>
        <v>SANGAT MEMUASKAN</v>
      </c>
      <c r="P52" s="28" t="str">
        <f t="shared" si="2"/>
        <v>B</v>
      </c>
      <c r="Q52" s="2">
        <f t="shared" si="3"/>
        <v>2.2009999999999996</v>
      </c>
      <c r="R52" s="2" t="str">
        <f t="shared" si="4"/>
        <v>LULUS TEPAT</v>
      </c>
    </row>
    <row r="53" spans="1:18" x14ac:dyDescent="0.25">
      <c r="A53">
        <v>48</v>
      </c>
      <c r="B53" s="10" t="s">
        <v>61</v>
      </c>
      <c r="C53" s="2">
        <v>3.23</v>
      </c>
      <c r="D53" s="2">
        <v>3.14</v>
      </c>
      <c r="E53" s="2">
        <v>3.19</v>
      </c>
      <c r="F53" s="2">
        <v>3.17</v>
      </c>
      <c r="G53" s="12">
        <v>3.5</v>
      </c>
      <c r="H53" s="12">
        <v>3.5</v>
      </c>
      <c r="I53" s="12">
        <v>3.75</v>
      </c>
      <c r="J53" s="12">
        <v>2</v>
      </c>
      <c r="K53" s="12">
        <v>2.5</v>
      </c>
      <c r="L53" s="12">
        <v>2.5</v>
      </c>
      <c r="M53" s="2">
        <f t="shared" si="0"/>
        <v>3.1825000000000001</v>
      </c>
      <c r="N53" s="2">
        <f t="shared" si="5"/>
        <v>2.9583333333333335</v>
      </c>
      <c r="O53" s="2" t="str">
        <f t="shared" si="1"/>
        <v>DENGAN PUJIAN</v>
      </c>
      <c r="P53" s="28" t="str">
        <f t="shared" si="2"/>
        <v>B</v>
      </c>
      <c r="Q53" s="2">
        <f t="shared" si="3"/>
        <v>3.048</v>
      </c>
      <c r="R53" s="2" t="str">
        <f>IF(Q53&lt;2,"TIDAK TEPAT","LULUS TEPAT")</f>
        <v>LULUS TEPAT</v>
      </c>
    </row>
    <row r="54" spans="1:18" x14ac:dyDescent="0.25">
      <c r="A54">
        <v>49</v>
      </c>
      <c r="B54" s="10" t="s">
        <v>89</v>
      </c>
      <c r="C54" s="2">
        <v>3.32</v>
      </c>
      <c r="D54" s="2">
        <v>3.27</v>
      </c>
      <c r="E54" s="2">
        <v>3.37</v>
      </c>
      <c r="F54" s="2">
        <v>3.38</v>
      </c>
      <c r="G54" s="12">
        <v>3</v>
      </c>
      <c r="H54" s="12">
        <v>3.75</v>
      </c>
      <c r="I54" s="12">
        <v>2.5</v>
      </c>
      <c r="J54" s="12">
        <v>2</v>
      </c>
      <c r="K54" s="12">
        <v>2.5</v>
      </c>
      <c r="L54" s="12">
        <v>2.5</v>
      </c>
      <c r="M54" s="2">
        <f t="shared" si="0"/>
        <v>3.335</v>
      </c>
      <c r="N54" s="2">
        <f t="shared" si="5"/>
        <v>2.7083333333333335</v>
      </c>
      <c r="O54" s="2" t="str">
        <f t="shared" si="1"/>
        <v>DENGAN PUJIAN</v>
      </c>
      <c r="P54" s="28" t="str">
        <f t="shared" si="2"/>
        <v>B</v>
      </c>
      <c r="Q54" s="2">
        <f t="shared" si="3"/>
        <v>2.9590000000000001</v>
      </c>
      <c r="R54" s="2" t="str">
        <f t="shared" ref="R54:R117" si="6">IF(Q54&lt;2,"TIDAK TEPAT","LULUS TEPAT")</f>
        <v>LULUS TEPAT</v>
      </c>
    </row>
    <row r="55" spans="1:18" x14ac:dyDescent="0.25">
      <c r="A55">
        <v>50</v>
      </c>
      <c r="B55" s="10" t="s">
        <v>61</v>
      </c>
      <c r="C55" s="2">
        <v>3.05</v>
      </c>
      <c r="D55" s="2">
        <v>2.9</v>
      </c>
      <c r="E55" s="2">
        <v>2.93</v>
      </c>
      <c r="F55" s="2">
        <v>2.96</v>
      </c>
      <c r="G55" s="12">
        <v>2.5</v>
      </c>
      <c r="H55" s="12">
        <v>3</v>
      </c>
      <c r="I55" s="12">
        <v>3</v>
      </c>
      <c r="J55" s="12">
        <v>2</v>
      </c>
      <c r="K55" s="12">
        <v>2.5</v>
      </c>
      <c r="L55" s="12">
        <v>2.5</v>
      </c>
      <c r="M55" s="2">
        <f t="shared" si="0"/>
        <v>2.96</v>
      </c>
      <c r="N55" s="2">
        <f t="shared" si="5"/>
        <v>2.5833333333333335</v>
      </c>
      <c r="O55" s="2" t="str">
        <f t="shared" si="1"/>
        <v>SANGAT MEMUASKAN</v>
      </c>
      <c r="P55" s="28" t="str">
        <f t="shared" si="2"/>
        <v>B</v>
      </c>
      <c r="Q55" s="2">
        <f t="shared" si="3"/>
        <v>2.734</v>
      </c>
      <c r="R55" s="2" t="str">
        <f t="shared" si="6"/>
        <v>LULUS TEPAT</v>
      </c>
    </row>
    <row r="56" spans="1:18" x14ac:dyDescent="0.25">
      <c r="A56">
        <v>51</v>
      </c>
      <c r="B56" s="10" t="s">
        <v>61</v>
      </c>
      <c r="C56" s="2">
        <v>2.95</v>
      </c>
      <c r="D56" s="2">
        <v>2.48</v>
      </c>
      <c r="E56" s="2">
        <v>2.5499999999999998</v>
      </c>
      <c r="F56" s="2">
        <v>2.5299999999999998</v>
      </c>
      <c r="G56" s="12">
        <v>2</v>
      </c>
      <c r="H56" s="12">
        <v>3</v>
      </c>
      <c r="I56" s="12">
        <v>2.5</v>
      </c>
      <c r="J56" s="12">
        <v>2</v>
      </c>
      <c r="K56" s="12">
        <v>2</v>
      </c>
      <c r="L56" s="12">
        <v>3.5</v>
      </c>
      <c r="M56" s="2">
        <f t="shared" si="0"/>
        <v>2.6274999999999999</v>
      </c>
      <c r="N56" s="2">
        <f t="shared" si="5"/>
        <v>2.5</v>
      </c>
      <c r="O56" s="2" t="str">
        <f t="shared" si="1"/>
        <v>SANGAT MEMUASKAN</v>
      </c>
      <c r="P56" s="28" t="str">
        <f t="shared" si="2"/>
        <v>B</v>
      </c>
      <c r="Q56" s="2">
        <f t="shared" si="3"/>
        <v>2.5509999999999997</v>
      </c>
      <c r="R56" s="2" t="str">
        <f t="shared" si="6"/>
        <v>LULUS TEPAT</v>
      </c>
    </row>
    <row r="57" spans="1:18" x14ac:dyDescent="0.25">
      <c r="A57">
        <v>52</v>
      </c>
      <c r="B57" s="10" t="s">
        <v>61</v>
      </c>
      <c r="C57" s="2">
        <v>2.73</v>
      </c>
      <c r="D57" s="2">
        <v>2.73</v>
      </c>
      <c r="E57" s="2">
        <v>2.5499999999999998</v>
      </c>
      <c r="F57" s="2">
        <v>2.65</v>
      </c>
      <c r="G57" s="12">
        <v>2.5</v>
      </c>
      <c r="H57" s="12">
        <v>2.5</v>
      </c>
      <c r="I57" s="12">
        <v>3</v>
      </c>
      <c r="J57" s="12">
        <v>2</v>
      </c>
      <c r="K57" s="12">
        <v>3</v>
      </c>
      <c r="L57" s="12">
        <v>3</v>
      </c>
      <c r="M57" s="2">
        <f t="shared" si="0"/>
        <v>2.665</v>
      </c>
      <c r="N57" s="2">
        <f t="shared" si="5"/>
        <v>2.6666666666666665</v>
      </c>
      <c r="O57" s="2" t="str">
        <f t="shared" si="1"/>
        <v>SANGAT MEMUASKAN</v>
      </c>
      <c r="P57" s="28" t="str">
        <f t="shared" si="2"/>
        <v>B</v>
      </c>
      <c r="Q57" s="2">
        <f t="shared" si="3"/>
        <v>2.6659999999999999</v>
      </c>
      <c r="R57" s="2" t="str">
        <f t="shared" si="6"/>
        <v>LULUS TEPAT</v>
      </c>
    </row>
    <row r="58" spans="1:18" x14ac:dyDescent="0.25">
      <c r="A58">
        <v>53</v>
      </c>
      <c r="B58" s="10" t="s">
        <v>61</v>
      </c>
      <c r="C58" s="2">
        <v>2.5</v>
      </c>
      <c r="D58" s="2">
        <v>2.17</v>
      </c>
      <c r="E58" s="2">
        <v>2.37</v>
      </c>
      <c r="F58" s="2">
        <v>2.4500000000000002</v>
      </c>
      <c r="G58" s="12">
        <v>2</v>
      </c>
      <c r="H58" s="12">
        <v>3</v>
      </c>
      <c r="I58" s="12">
        <v>2</v>
      </c>
      <c r="J58" s="12">
        <v>2</v>
      </c>
      <c r="K58" s="12">
        <v>2</v>
      </c>
      <c r="L58" s="12">
        <v>3</v>
      </c>
      <c r="M58" s="2">
        <f t="shared" si="0"/>
        <v>2.3725000000000001</v>
      </c>
      <c r="N58" s="2">
        <f t="shared" si="5"/>
        <v>2.3333333333333335</v>
      </c>
      <c r="O58" s="2" t="str">
        <f t="shared" si="1"/>
        <v>SANGAT MEMUASKAN</v>
      </c>
      <c r="P58" s="28" t="str">
        <f t="shared" si="2"/>
        <v>B</v>
      </c>
      <c r="Q58" s="2">
        <f t="shared" si="3"/>
        <v>2.3490000000000002</v>
      </c>
      <c r="R58" s="2" t="str">
        <f t="shared" si="6"/>
        <v>LULUS TEPAT</v>
      </c>
    </row>
    <row r="59" spans="1:18" x14ac:dyDescent="0.25">
      <c r="A59">
        <v>54</v>
      </c>
      <c r="B59" s="10" t="s">
        <v>61</v>
      </c>
      <c r="C59" s="2">
        <v>2.35</v>
      </c>
      <c r="D59" s="2">
        <v>1.65</v>
      </c>
      <c r="E59" s="2">
        <v>1.87</v>
      </c>
      <c r="F59" s="2">
        <v>2.0499999999999998</v>
      </c>
      <c r="G59" s="12">
        <v>3.5</v>
      </c>
      <c r="H59" s="12">
        <v>3</v>
      </c>
      <c r="I59" s="12">
        <v>2</v>
      </c>
      <c r="J59" s="12">
        <v>2</v>
      </c>
      <c r="K59" s="12">
        <v>2</v>
      </c>
      <c r="L59" s="12">
        <v>2.5</v>
      </c>
      <c r="M59" s="2">
        <f t="shared" si="0"/>
        <v>1.98</v>
      </c>
      <c r="N59" s="2">
        <f t="shared" si="5"/>
        <v>2.5</v>
      </c>
      <c r="O59" s="46" t="str">
        <f t="shared" si="1"/>
        <v>MEMUASKAN</v>
      </c>
      <c r="P59" s="28" t="str">
        <f t="shared" si="2"/>
        <v>B</v>
      </c>
      <c r="Q59" s="2">
        <f t="shared" si="3"/>
        <v>2.2920000000000003</v>
      </c>
      <c r="R59" s="2" t="str">
        <f t="shared" si="6"/>
        <v>LULUS TEPAT</v>
      </c>
    </row>
    <row r="60" spans="1:18" x14ac:dyDescent="0.25">
      <c r="A60">
        <v>55</v>
      </c>
      <c r="B60" s="10" t="s">
        <v>61</v>
      </c>
      <c r="C60" s="2">
        <v>2.23</v>
      </c>
      <c r="D60" s="2">
        <v>2.21</v>
      </c>
      <c r="E60" s="2">
        <v>2.08</v>
      </c>
      <c r="F60" s="2">
        <v>1.87</v>
      </c>
      <c r="G60" s="12">
        <v>2</v>
      </c>
      <c r="H60" s="12">
        <v>2.5</v>
      </c>
      <c r="I60" s="12">
        <v>3</v>
      </c>
      <c r="J60" s="12">
        <v>2</v>
      </c>
      <c r="K60" s="12">
        <v>2</v>
      </c>
      <c r="L60" s="12">
        <v>2.5</v>
      </c>
      <c r="M60" s="2">
        <f t="shared" si="0"/>
        <v>2.0975000000000001</v>
      </c>
      <c r="N60" s="2">
        <f t="shared" si="5"/>
        <v>2.3333333333333335</v>
      </c>
      <c r="O60" s="2" t="str">
        <f t="shared" si="1"/>
        <v>SANGAT MEMUASKAN</v>
      </c>
      <c r="P60" s="28" t="str">
        <f t="shared" si="2"/>
        <v>B</v>
      </c>
      <c r="Q60" s="2">
        <f t="shared" si="3"/>
        <v>2.2389999999999999</v>
      </c>
      <c r="R60" s="2" t="str">
        <f t="shared" si="6"/>
        <v>LULUS TEPAT</v>
      </c>
    </row>
    <row r="61" spans="1:18" x14ac:dyDescent="0.25">
      <c r="A61">
        <v>56</v>
      </c>
      <c r="B61" s="10" t="s">
        <v>61</v>
      </c>
      <c r="C61" s="2">
        <v>1.91</v>
      </c>
      <c r="D61" s="2">
        <v>1.94</v>
      </c>
      <c r="E61" s="2">
        <v>2.12</v>
      </c>
      <c r="F61" s="2">
        <v>2.23</v>
      </c>
      <c r="G61" s="12">
        <v>2</v>
      </c>
      <c r="H61" s="12">
        <v>2.5</v>
      </c>
      <c r="I61" s="12">
        <v>2</v>
      </c>
      <c r="J61" s="12">
        <v>2</v>
      </c>
      <c r="K61" s="12">
        <v>3</v>
      </c>
      <c r="L61" s="12">
        <v>3</v>
      </c>
      <c r="M61" s="2">
        <f t="shared" si="0"/>
        <v>2.0499999999999998</v>
      </c>
      <c r="N61" s="2">
        <f t="shared" si="5"/>
        <v>2.4166666666666665</v>
      </c>
      <c r="O61" s="2" t="str">
        <f t="shared" si="1"/>
        <v>SANGAT MEMUASKAN</v>
      </c>
      <c r="P61" s="28" t="str">
        <f t="shared" si="2"/>
        <v>B</v>
      </c>
      <c r="Q61" s="2">
        <f t="shared" si="3"/>
        <v>2.27</v>
      </c>
      <c r="R61" s="2" t="str">
        <f t="shared" si="6"/>
        <v>LULUS TEPAT</v>
      </c>
    </row>
    <row r="62" spans="1:18" x14ac:dyDescent="0.25">
      <c r="A62">
        <v>57</v>
      </c>
      <c r="B62" s="10" t="s">
        <v>61</v>
      </c>
      <c r="C62" s="2">
        <v>2.7</v>
      </c>
      <c r="D62" s="2">
        <v>2.42</v>
      </c>
      <c r="E62" s="2">
        <v>2.5099999999999998</v>
      </c>
      <c r="F62" s="2">
        <v>2.34</v>
      </c>
      <c r="G62" s="12">
        <v>3.5</v>
      </c>
      <c r="H62" s="12">
        <v>2.5</v>
      </c>
      <c r="I62" s="12">
        <v>2.5</v>
      </c>
      <c r="J62" s="12">
        <v>3</v>
      </c>
      <c r="K62" s="12">
        <v>2</v>
      </c>
      <c r="L62" s="12">
        <v>2.5</v>
      </c>
      <c r="M62" s="2">
        <f t="shared" si="0"/>
        <v>2.4924999999999997</v>
      </c>
      <c r="N62" s="2">
        <f t="shared" si="5"/>
        <v>2.6666666666666665</v>
      </c>
      <c r="O62" s="2" t="str">
        <f t="shared" si="1"/>
        <v>SANGAT MEMUASKAN</v>
      </c>
      <c r="P62" s="28" t="str">
        <f t="shared" si="2"/>
        <v>B</v>
      </c>
      <c r="Q62" s="2">
        <f t="shared" si="3"/>
        <v>2.597</v>
      </c>
      <c r="R62" s="2" t="str">
        <f t="shared" si="6"/>
        <v>LULUS TEPAT</v>
      </c>
    </row>
    <row r="63" spans="1:18" x14ac:dyDescent="0.25">
      <c r="A63">
        <v>58</v>
      </c>
      <c r="B63" s="10" t="s">
        <v>89</v>
      </c>
      <c r="C63" s="2">
        <v>2.73</v>
      </c>
      <c r="D63" s="2">
        <v>2.46</v>
      </c>
      <c r="E63" s="2">
        <v>2.67</v>
      </c>
      <c r="F63" s="2">
        <v>2.86</v>
      </c>
      <c r="G63" s="12">
        <v>2</v>
      </c>
      <c r="H63" s="12">
        <v>3</v>
      </c>
      <c r="I63" s="12">
        <v>2.5</v>
      </c>
      <c r="J63" s="12">
        <v>2</v>
      </c>
      <c r="K63" s="12">
        <v>2</v>
      </c>
      <c r="L63" s="12">
        <v>3.75</v>
      </c>
      <c r="M63" s="2">
        <f t="shared" si="0"/>
        <v>2.6799999999999997</v>
      </c>
      <c r="N63" s="2">
        <f t="shared" si="5"/>
        <v>2.5416666666666665</v>
      </c>
      <c r="O63" s="2" t="str">
        <f t="shared" si="1"/>
        <v>SANGAT MEMUASKAN</v>
      </c>
      <c r="P63" s="28" t="str">
        <f t="shared" si="2"/>
        <v>B</v>
      </c>
      <c r="Q63" s="2">
        <f t="shared" si="3"/>
        <v>2.597</v>
      </c>
      <c r="R63" s="2" t="str">
        <f t="shared" si="6"/>
        <v>LULUS TEPAT</v>
      </c>
    </row>
    <row r="64" spans="1:18" x14ac:dyDescent="0.25">
      <c r="A64">
        <v>59</v>
      </c>
      <c r="B64" s="10" t="s">
        <v>61</v>
      </c>
      <c r="C64" s="2">
        <v>2.9</v>
      </c>
      <c r="D64" s="2">
        <v>2.2400000000000002</v>
      </c>
      <c r="E64" s="2">
        <v>2.4500000000000002</v>
      </c>
      <c r="F64" s="2">
        <v>2.2799999999999998</v>
      </c>
      <c r="G64" s="12">
        <v>2.5</v>
      </c>
      <c r="H64" s="12">
        <v>2.5</v>
      </c>
      <c r="I64" s="12">
        <v>3</v>
      </c>
      <c r="J64" s="12">
        <v>2</v>
      </c>
      <c r="K64" s="12">
        <v>3</v>
      </c>
      <c r="L64" s="12">
        <v>2</v>
      </c>
      <c r="M64" s="2">
        <f t="shared" si="0"/>
        <v>2.4675000000000002</v>
      </c>
      <c r="N64" s="2">
        <f t="shared" si="5"/>
        <v>2.5</v>
      </c>
      <c r="O64" s="2" t="str">
        <f t="shared" si="1"/>
        <v>SANGAT MEMUASKAN</v>
      </c>
      <c r="P64" s="28" t="str">
        <f t="shared" si="2"/>
        <v>B</v>
      </c>
      <c r="Q64" s="2">
        <f t="shared" si="3"/>
        <v>2.4870000000000001</v>
      </c>
      <c r="R64" s="2" t="str">
        <f t="shared" si="6"/>
        <v>LULUS TEPAT</v>
      </c>
    </row>
    <row r="65" spans="1:18" x14ac:dyDescent="0.25">
      <c r="A65">
        <v>60</v>
      </c>
      <c r="B65" s="10" t="s">
        <v>61</v>
      </c>
      <c r="C65" s="2">
        <v>2.09</v>
      </c>
      <c r="D65" s="2">
        <v>2.2000000000000002</v>
      </c>
      <c r="E65" s="2">
        <v>2.33</v>
      </c>
      <c r="F65" s="2">
        <v>2.41</v>
      </c>
      <c r="G65" s="12">
        <v>2</v>
      </c>
      <c r="H65" s="12">
        <v>3</v>
      </c>
      <c r="I65" s="12">
        <v>3</v>
      </c>
      <c r="J65" s="12">
        <v>2.5</v>
      </c>
      <c r="K65" s="12">
        <v>2</v>
      </c>
      <c r="L65" s="12">
        <v>2.5</v>
      </c>
      <c r="M65" s="2">
        <f t="shared" si="0"/>
        <v>2.2575000000000003</v>
      </c>
      <c r="N65" s="2">
        <f t="shared" si="5"/>
        <v>2.5</v>
      </c>
      <c r="O65" s="2" t="str">
        <f t="shared" si="1"/>
        <v>SANGAT MEMUASKAN</v>
      </c>
      <c r="P65" s="28" t="str">
        <f t="shared" si="2"/>
        <v>B</v>
      </c>
      <c r="Q65" s="2">
        <f t="shared" si="3"/>
        <v>2.403</v>
      </c>
      <c r="R65" s="2" t="str">
        <f t="shared" si="6"/>
        <v>LULUS TEPAT</v>
      </c>
    </row>
    <row r="66" spans="1:18" x14ac:dyDescent="0.25">
      <c r="A66">
        <v>61</v>
      </c>
      <c r="B66" s="10" t="s">
        <v>61</v>
      </c>
      <c r="C66" s="2">
        <v>3.3</v>
      </c>
      <c r="D66" s="2">
        <v>2.74</v>
      </c>
      <c r="E66" s="2">
        <v>2.79</v>
      </c>
      <c r="F66" s="2">
        <v>2.74</v>
      </c>
      <c r="G66" s="12">
        <v>2</v>
      </c>
      <c r="H66" s="12">
        <v>3</v>
      </c>
      <c r="I66" s="12">
        <v>3</v>
      </c>
      <c r="J66" s="12">
        <v>2</v>
      </c>
      <c r="K66" s="12">
        <v>2</v>
      </c>
      <c r="L66" s="12">
        <v>3</v>
      </c>
      <c r="M66" s="2">
        <f t="shared" si="0"/>
        <v>2.8925000000000001</v>
      </c>
      <c r="N66" s="2">
        <f t="shared" si="5"/>
        <v>2.5</v>
      </c>
      <c r="O66" s="2" t="str">
        <f t="shared" si="1"/>
        <v>SANGAT MEMUASKAN</v>
      </c>
      <c r="P66" s="28" t="str">
        <f t="shared" si="2"/>
        <v>B</v>
      </c>
      <c r="Q66" s="2">
        <f t="shared" si="3"/>
        <v>2.657</v>
      </c>
      <c r="R66" s="2" t="str">
        <f t="shared" si="6"/>
        <v>LULUS TEPAT</v>
      </c>
    </row>
    <row r="67" spans="1:18" x14ac:dyDescent="0.25">
      <c r="A67">
        <v>62</v>
      </c>
      <c r="B67" s="10" t="s">
        <v>61</v>
      </c>
      <c r="C67" s="2">
        <v>2.84</v>
      </c>
      <c r="D67" s="2">
        <v>2.4500000000000002</v>
      </c>
      <c r="E67" s="2">
        <v>2.52</v>
      </c>
      <c r="F67" s="2">
        <v>2.54</v>
      </c>
      <c r="G67" s="12">
        <v>2</v>
      </c>
      <c r="H67" s="12">
        <v>2.5</v>
      </c>
      <c r="I67" s="12">
        <v>3</v>
      </c>
      <c r="J67" s="12">
        <v>2</v>
      </c>
      <c r="K67" s="12">
        <v>3</v>
      </c>
      <c r="L67" s="12">
        <v>3.75</v>
      </c>
      <c r="M67" s="2">
        <f t="shared" si="0"/>
        <v>2.5875000000000004</v>
      </c>
      <c r="N67" s="2">
        <f t="shared" si="5"/>
        <v>2.7083333333333335</v>
      </c>
      <c r="O67" s="2" t="str">
        <f t="shared" si="1"/>
        <v>SANGAT MEMUASKAN</v>
      </c>
      <c r="P67" s="28" t="str">
        <f t="shared" si="2"/>
        <v>B</v>
      </c>
      <c r="Q67" s="2">
        <f t="shared" si="3"/>
        <v>2.66</v>
      </c>
      <c r="R67" s="2" t="str">
        <f t="shared" si="6"/>
        <v>LULUS TEPAT</v>
      </c>
    </row>
    <row r="68" spans="1:18" x14ac:dyDescent="0.25">
      <c r="A68">
        <v>63</v>
      </c>
      <c r="B68" s="10" t="s">
        <v>89</v>
      </c>
      <c r="C68" s="2">
        <v>2.75</v>
      </c>
      <c r="D68" s="2">
        <v>2.63</v>
      </c>
      <c r="E68" s="2">
        <v>2.77</v>
      </c>
      <c r="F68" s="2">
        <v>2.87</v>
      </c>
      <c r="G68" s="12">
        <v>2</v>
      </c>
      <c r="H68" s="12">
        <v>3</v>
      </c>
      <c r="I68" s="12">
        <v>2</v>
      </c>
      <c r="J68" s="12">
        <v>2</v>
      </c>
      <c r="K68" s="12">
        <v>2</v>
      </c>
      <c r="L68" s="12">
        <v>3.75</v>
      </c>
      <c r="M68" s="2">
        <f t="shared" si="0"/>
        <v>2.7549999999999999</v>
      </c>
      <c r="N68" s="2">
        <f t="shared" si="5"/>
        <v>2.4583333333333335</v>
      </c>
      <c r="O68" s="2" t="str">
        <f t="shared" si="1"/>
        <v>SANGAT MEMUASKAN</v>
      </c>
      <c r="P68" s="28" t="str">
        <f t="shared" si="2"/>
        <v>B</v>
      </c>
      <c r="Q68" s="2">
        <f t="shared" si="3"/>
        <v>2.577</v>
      </c>
      <c r="R68" s="2" t="str">
        <f t="shared" si="6"/>
        <v>LULUS TEPAT</v>
      </c>
    </row>
    <row r="69" spans="1:18" x14ac:dyDescent="0.25">
      <c r="A69">
        <v>64</v>
      </c>
      <c r="B69" s="10" t="s">
        <v>89</v>
      </c>
      <c r="C69" s="2">
        <v>3.03</v>
      </c>
      <c r="D69" s="2">
        <v>2.79</v>
      </c>
      <c r="E69" s="2">
        <v>2.84</v>
      </c>
      <c r="F69" s="2">
        <v>3.03</v>
      </c>
      <c r="G69" s="12">
        <v>2.5</v>
      </c>
      <c r="H69" s="12">
        <v>2.5</v>
      </c>
      <c r="I69" s="12">
        <v>3</v>
      </c>
      <c r="J69" s="12">
        <v>2.5</v>
      </c>
      <c r="K69" s="12">
        <v>3</v>
      </c>
      <c r="L69" s="12">
        <v>3</v>
      </c>
      <c r="M69" s="2">
        <f t="shared" si="0"/>
        <v>2.9224999999999999</v>
      </c>
      <c r="N69" s="2">
        <f t="shared" si="5"/>
        <v>2.75</v>
      </c>
      <c r="O69" s="2" t="str">
        <f t="shared" si="1"/>
        <v>SANGAT MEMUASKAN</v>
      </c>
      <c r="P69" s="28" t="str">
        <f t="shared" si="2"/>
        <v>B</v>
      </c>
      <c r="Q69" s="2">
        <f t="shared" si="3"/>
        <v>2.819</v>
      </c>
      <c r="R69" s="2" t="str">
        <f t="shared" si="6"/>
        <v>LULUS TEPAT</v>
      </c>
    </row>
    <row r="70" spans="1:18" x14ac:dyDescent="0.25">
      <c r="A70">
        <v>65</v>
      </c>
      <c r="B70" s="10" t="s">
        <v>61</v>
      </c>
      <c r="C70" s="2">
        <v>3.23</v>
      </c>
      <c r="D70" s="2">
        <v>3.1</v>
      </c>
      <c r="E70" s="2">
        <v>3.16</v>
      </c>
      <c r="F70" s="2">
        <v>3.07</v>
      </c>
      <c r="G70" s="12">
        <v>2.5</v>
      </c>
      <c r="H70" s="12">
        <v>3.5</v>
      </c>
      <c r="I70" s="12">
        <v>3.5</v>
      </c>
      <c r="J70" s="12">
        <v>3</v>
      </c>
      <c r="K70" s="12">
        <v>3</v>
      </c>
      <c r="L70" s="12">
        <v>2</v>
      </c>
      <c r="M70" s="2">
        <f t="shared" ref="M70:M133" si="7">AVERAGE(C70:F70)</f>
        <v>3.14</v>
      </c>
      <c r="N70" s="2">
        <f t="shared" si="5"/>
        <v>2.9166666666666665</v>
      </c>
      <c r="O70" s="2" t="str">
        <f t="shared" ref="O70:O133" si="8">IF(M70&lt;1,"CUKUP",IF(M70&lt;2,"MEMUASKAN",IF(M70&lt;3,"SANGAT MEMUASKAN",IF(M70&lt;4,"DENGAN PUJIAN"))))</f>
        <v>DENGAN PUJIAN</v>
      </c>
      <c r="P70" s="28" t="str">
        <f t="shared" ref="P70:P133" si="9">IF(N70&lt;1,"D",IF(N70&lt;2,"C",IF(N70&lt;3,"B",IF(N70&lt;4,"A"))))</f>
        <v>B</v>
      </c>
      <c r="Q70" s="2">
        <f t="shared" ref="Q70:Q133" si="10">AVERAGE(C70:L70)</f>
        <v>3.0060000000000002</v>
      </c>
      <c r="R70" s="2" t="str">
        <f t="shared" si="6"/>
        <v>LULUS TEPAT</v>
      </c>
    </row>
    <row r="71" spans="1:18" x14ac:dyDescent="0.25">
      <c r="A71">
        <v>66</v>
      </c>
      <c r="B71" s="10" t="s">
        <v>61</v>
      </c>
      <c r="C71" s="2">
        <v>3.05</v>
      </c>
      <c r="D71" s="2">
        <v>2.59</v>
      </c>
      <c r="E71" s="2">
        <v>2.76</v>
      </c>
      <c r="F71" s="2">
        <v>2.86</v>
      </c>
      <c r="G71" s="12">
        <v>2</v>
      </c>
      <c r="H71" s="12">
        <v>3</v>
      </c>
      <c r="I71" s="12">
        <v>3</v>
      </c>
      <c r="J71" s="12">
        <v>2.5</v>
      </c>
      <c r="K71" s="12">
        <v>3</v>
      </c>
      <c r="L71" s="12">
        <v>3</v>
      </c>
      <c r="M71" s="2">
        <f t="shared" si="7"/>
        <v>2.8149999999999995</v>
      </c>
      <c r="N71" s="2">
        <f t="shared" ref="N71:N134" si="11">AVERAGE(G71:L71)</f>
        <v>2.75</v>
      </c>
      <c r="O71" s="2" t="str">
        <f t="shared" si="8"/>
        <v>SANGAT MEMUASKAN</v>
      </c>
      <c r="P71" s="28" t="str">
        <f t="shared" si="9"/>
        <v>B</v>
      </c>
      <c r="Q71" s="2">
        <f t="shared" si="10"/>
        <v>2.7759999999999998</v>
      </c>
      <c r="R71" s="2" t="str">
        <f t="shared" si="6"/>
        <v>LULUS TEPAT</v>
      </c>
    </row>
    <row r="72" spans="1:18" x14ac:dyDescent="0.25">
      <c r="A72">
        <v>67</v>
      </c>
      <c r="B72" s="10" t="s">
        <v>61</v>
      </c>
      <c r="C72" s="2">
        <v>3.14</v>
      </c>
      <c r="D72" s="2">
        <v>3.09</v>
      </c>
      <c r="E72" s="2">
        <v>3.09</v>
      </c>
      <c r="F72" s="2">
        <v>2.85</v>
      </c>
      <c r="G72" s="12">
        <v>3.5</v>
      </c>
      <c r="H72" s="12">
        <v>3.5</v>
      </c>
      <c r="I72" s="12">
        <v>2.5</v>
      </c>
      <c r="J72" s="12">
        <v>2</v>
      </c>
      <c r="K72" s="12">
        <v>2.5</v>
      </c>
      <c r="L72" s="12">
        <v>0</v>
      </c>
      <c r="M72" s="2">
        <f t="shared" si="7"/>
        <v>3.0425</v>
      </c>
      <c r="N72" s="2">
        <f t="shared" si="11"/>
        <v>2.3333333333333335</v>
      </c>
      <c r="O72" s="2" t="str">
        <f t="shared" si="8"/>
        <v>DENGAN PUJIAN</v>
      </c>
      <c r="P72" s="28" t="str">
        <f t="shared" si="9"/>
        <v>B</v>
      </c>
      <c r="Q72" s="2">
        <f t="shared" si="10"/>
        <v>2.617</v>
      </c>
      <c r="R72" s="2" t="str">
        <f t="shared" si="6"/>
        <v>LULUS TEPAT</v>
      </c>
    </row>
    <row r="73" spans="1:18" x14ac:dyDescent="0.25">
      <c r="A73">
        <v>68</v>
      </c>
      <c r="B73" s="10" t="s">
        <v>61</v>
      </c>
      <c r="C73" s="2">
        <v>2.95</v>
      </c>
      <c r="D73" s="2">
        <v>2.5499999999999998</v>
      </c>
      <c r="E73" s="2">
        <v>2.25</v>
      </c>
      <c r="F73" s="2">
        <v>2.39</v>
      </c>
      <c r="G73" s="12">
        <v>2</v>
      </c>
      <c r="H73" s="12">
        <v>3</v>
      </c>
      <c r="I73" s="12">
        <v>2.5</v>
      </c>
      <c r="J73" s="12">
        <v>2</v>
      </c>
      <c r="K73" s="12">
        <v>2.5</v>
      </c>
      <c r="L73" s="12">
        <v>3</v>
      </c>
      <c r="M73" s="2">
        <f t="shared" si="7"/>
        <v>2.5350000000000001</v>
      </c>
      <c r="N73" s="2">
        <f t="shared" si="11"/>
        <v>2.5</v>
      </c>
      <c r="O73" s="2" t="str">
        <f t="shared" si="8"/>
        <v>SANGAT MEMUASKAN</v>
      </c>
      <c r="P73" s="28" t="str">
        <f t="shared" si="9"/>
        <v>B</v>
      </c>
      <c r="Q73" s="2">
        <f t="shared" si="10"/>
        <v>2.5140000000000002</v>
      </c>
      <c r="R73" s="2" t="str">
        <f t="shared" si="6"/>
        <v>LULUS TEPAT</v>
      </c>
    </row>
    <row r="74" spans="1:18" x14ac:dyDescent="0.25">
      <c r="A74">
        <v>69</v>
      </c>
      <c r="B74" s="10" t="s">
        <v>89</v>
      </c>
      <c r="C74" s="2">
        <v>3.07</v>
      </c>
      <c r="D74" s="2">
        <v>2.98</v>
      </c>
      <c r="E74" s="2">
        <v>3.06</v>
      </c>
      <c r="F74" s="2">
        <v>3.01</v>
      </c>
      <c r="G74" s="12">
        <v>3</v>
      </c>
      <c r="H74" s="12">
        <v>3</v>
      </c>
      <c r="I74" s="12">
        <v>3.5</v>
      </c>
      <c r="J74" s="12">
        <v>2</v>
      </c>
      <c r="K74" s="12">
        <v>3</v>
      </c>
      <c r="L74" s="12">
        <v>3</v>
      </c>
      <c r="M74" s="2">
        <f t="shared" si="7"/>
        <v>3.03</v>
      </c>
      <c r="N74" s="2">
        <f t="shared" si="11"/>
        <v>2.9166666666666665</v>
      </c>
      <c r="O74" s="2" t="str">
        <f t="shared" si="8"/>
        <v>DENGAN PUJIAN</v>
      </c>
      <c r="P74" s="28" t="str">
        <f t="shared" si="9"/>
        <v>B</v>
      </c>
      <c r="Q74" s="2">
        <f t="shared" si="10"/>
        <v>2.9619999999999997</v>
      </c>
      <c r="R74" s="2" t="str">
        <f t="shared" si="6"/>
        <v>LULUS TEPAT</v>
      </c>
    </row>
    <row r="75" spans="1:18" x14ac:dyDescent="0.25">
      <c r="A75">
        <v>70</v>
      </c>
      <c r="B75" s="10" t="s">
        <v>61</v>
      </c>
      <c r="C75" s="2">
        <v>2.52</v>
      </c>
      <c r="D75" s="2">
        <v>2.39</v>
      </c>
      <c r="E75" s="2">
        <v>2.27</v>
      </c>
      <c r="F75" s="2">
        <v>2.4700000000000002</v>
      </c>
      <c r="G75" s="12">
        <v>2</v>
      </c>
      <c r="H75" s="12">
        <v>2.5</v>
      </c>
      <c r="I75" s="12">
        <v>3.75</v>
      </c>
      <c r="J75" s="12">
        <v>3</v>
      </c>
      <c r="K75" s="2">
        <v>0</v>
      </c>
      <c r="L75" s="12">
        <v>2</v>
      </c>
      <c r="M75" s="2">
        <f t="shared" si="7"/>
        <v>2.4125000000000001</v>
      </c>
      <c r="N75" s="2">
        <f t="shared" si="11"/>
        <v>2.2083333333333335</v>
      </c>
      <c r="O75" s="2" t="str">
        <f t="shared" si="8"/>
        <v>SANGAT MEMUASKAN</v>
      </c>
      <c r="P75" s="28" t="str">
        <f t="shared" si="9"/>
        <v>B</v>
      </c>
      <c r="Q75" s="2">
        <f t="shared" si="10"/>
        <v>2.29</v>
      </c>
      <c r="R75" s="2" t="str">
        <f t="shared" si="6"/>
        <v>LULUS TEPAT</v>
      </c>
    </row>
    <row r="76" spans="1:18" x14ac:dyDescent="0.25">
      <c r="A76">
        <v>71</v>
      </c>
      <c r="B76" s="10" t="s">
        <v>61</v>
      </c>
      <c r="C76" s="2">
        <v>2.64</v>
      </c>
      <c r="D76" s="2">
        <v>2.4300000000000002</v>
      </c>
      <c r="E76" s="2">
        <v>2.48</v>
      </c>
      <c r="F76" s="2">
        <v>2.5099999999999998</v>
      </c>
      <c r="G76" s="12">
        <v>2</v>
      </c>
      <c r="H76" s="12">
        <v>2</v>
      </c>
      <c r="I76" s="12">
        <v>3</v>
      </c>
      <c r="J76" s="12">
        <v>0</v>
      </c>
      <c r="K76" s="12">
        <v>3.75</v>
      </c>
      <c r="L76" s="12">
        <v>3</v>
      </c>
      <c r="M76" s="2">
        <f t="shared" si="7"/>
        <v>2.5150000000000001</v>
      </c>
      <c r="N76" s="2">
        <f t="shared" si="11"/>
        <v>2.2916666666666665</v>
      </c>
      <c r="O76" s="2" t="str">
        <f t="shared" si="8"/>
        <v>SANGAT MEMUASKAN</v>
      </c>
      <c r="P76" s="28" t="str">
        <f t="shared" si="9"/>
        <v>B</v>
      </c>
      <c r="Q76" s="2">
        <f t="shared" si="10"/>
        <v>2.3810000000000002</v>
      </c>
      <c r="R76" s="2" t="str">
        <f t="shared" si="6"/>
        <v>LULUS TEPAT</v>
      </c>
    </row>
    <row r="77" spans="1:18" x14ac:dyDescent="0.25">
      <c r="A77">
        <v>72</v>
      </c>
      <c r="B77" s="10" t="s">
        <v>61</v>
      </c>
      <c r="C77" s="2">
        <v>2.5</v>
      </c>
      <c r="D77" s="2">
        <v>2</v>
      </c>
      <c r="E77" s="2">
        <v>1.78</v>
      </c>
      <c r="F77" s="2">
        <v>2.13</v>
      </c>
      <c r="G77" s="12">
        <v>2</v>
      </c>
      <c r="H77" s="12">
        <v>2</v>
      </c>
      <c r="I77" s="12">
        <v>2</v>
      </c>
      <c r="J77" s="12">
        <v>2.5</v>
      </c>
      <c r="K77" s="12">
        <v>2</v>
      </c>
      <c r="L77" s="12">
        <v>3</v>
      </c>
      <c r="M77" s="2">
        <f t="shared" si="7"/>
        <v>2.1025</v>
      </c>
      <c r="N77" s="2">
        <f t="shared" si="11"/>
        <v>2.25</v>
      </c>
      <c r="O77" s="2" t="str">
        <f t="shared" si="8"/>
        <v>SANGAT MEMUASKAN</v>
      </c>
      <c r="P77" s="28" t="str">
        <f t="shared" si="9"/>
        <v>B</v>
      </c>
      <c r="Q77" s="2">
        <f t="shared" si="10"/>
        <v>2.1909999999999998</v>
      </c>
      <c r="R77" s="2" t="str">
        <f t="shared" si="6"/>
        <v>LULUS TEPAT</v>
      </c>
    </row>
    <row r="78" spans="1:18" x14ac:dyDescent="0.25">
      <c r="A78">
        <v>73</v>
      </c>
      <c r="B78" s="10" t="s">
        <v>61</v>
      </c>
      <c r="C78" s="2">
        <v>3</v>
      </c>
      <c r="D78" s="2">
        <v>2.73</v>
      </c>
      <c r="E78" s="2">
        <v>1.78</v>
      </c>
      <c r="F78" s="2">
        <v>2.81</v>
      </c>
      <c r="G78" s="12">
        <v>2.5</v>
      </c>
      <c r="H78" s="12">
        <v>2.5</v>
      </c>
      <c r="I78" s="12">
        <v>2.5</v>
      </c>
      <c r="J78" s="12">
        <v>2</v>
      </c>
      <c r="K78" s="12">
        <v>2</v>
      </c>
      <c r="L78" s="12">
        <v>3.5</v>
      </c>
      <c r="M78" s="2">
        <f t="shared" si="7"/>
        <v>2.58</v>
      </c>
      <c r="N78" s="2">
        <f t="shared" si="11"/>
        <v>2.5</v>
      </c>
      <c r="O78" s="2" t="str">
        <f t="shared" si="8"/>
        <v>SANGAT MEMUASKAN</v>
      </c>
      <c r="P78" s="28" t="str">
        <f t="shared" si="9"/>
        <v>B</v>
      </c>
      <c r="Q78" s="2">
        <f t="shared" si="10"/>
        <v>2.532</v>
      </c>
      <c r="R78" s="2" t="str">
        <f t="shared" si="6"/>
        <v>LULUS TEPAT</v>
      </c>
    </row>
    <row r="79" spans="1:18" x14ac:dyDescent="0.25">
      <c r="A79">
        <v>74</v>
      </c>
      <c r="B79" s="10" t="s">
        <v>61</v>
      </c>
      <c r="C79" s="2">
        <v>2.41</v>
      </c>
      <c r="D79" s="2">
        <v>2.15</v>
      </c>
      <c r="E79" s="2">
        <v>2</v>
      </c>
      <c r="F79" s="2">
        <v>2.2999999999999998</v>
      </c>
      <c r="G79" s="12">
        <v>2</v>
      </c>
      <c r="H79" s="12">
        <v>2</v>
      </c>
      <c r="I79" s="12">
        <v>3</v>
      </c>
      <c r="J79" s="12">
        <v>2</v>
      </c>
      <c r="K79" s="12">
        <v>3</v>
      </c>
      <c r="L79" s="12">
        <v>2.5</v>
      </c>
      <c r="M79" s="2">
        <f t="shared" si="7"/>
        <v>2.2149999999999999</v>
      </c>
      <c r="N79" s="2">
        <f t="shared" si="11"/>
        <v>2.4166666666666665</v>
      </c>
      <c r="O79" s="2" t="str">
        <f t="shared" si="8"/>
        <v>SANGAT MEMUASKAN</v>
      </c>
      <c r="P79" s="28" t="str">
        <f t="shared" si="9"/>
        <v>B</v>
      </c>
      <c r="Q79" s="2">
        <f t="shared" si="10"/>
        <v>2.3359999999999999</v>
      </c>
      <c r="R79" s="2" t="str">
        <f t="shared" si="6"/>
        <v>LULUS TEPAT</v>
      </c>
    </row>
    <row r="80" spans="1:18" x14ac:dyDescent="0.25">
      <c r="A80">
        <v>75</v>
      </c>
      <c r="B80" s="10" t="s">
        <v>61</v>
      </c>
      <c r="C80" s="2">
        <v>2.98</v>
      </c>
      <c r="D80" s="2">
        <v>2.48</v>
      </c>
      <c r="E80" s="2">
        <v>2.5299999999999998</v>
      </c>
      <c r="F80" s="2">
        <v>2.72</v>
      </c>
      <c r="G80" s="12">
        <v>3</v>
      </c>
      <c r="H80" s="12">
        <v>3.5</v>
      </c>
      <c r="I80" s="12">
        <v>3</v>
      </c>
      <c r="J80" s="12">
        <v>2.5</v>
      </c>
      <c r="K80" s="12">
        <v>2</v>
      </c>
      <c r="L80" s="12">
        <v>3</v>
      </c>
      <c r="M80" s="2">
        <f t="shared" si="7"/>
        <v>2.6775000000000002</v>
      </c>
      <c r="N80" s="2">
        <f t="shared" si="11"/>
        <v>2.8333333333333335</v>
      </c>
      <c r="O80" s="2" t="str">
        <f t="shared" si="8"/>
        <v>SANGAT MEMUASKAN</v>
      </c>
      <c r="P80" s="28" t="str">
        <f t="shared" si="9"/>
        <v>B</v>
      </c>
      <c r="Q80" s="2">
        <f t="shared" si="10"/>
        <v>2.7709999999999999</v>
      </c>
      <c r="R80" s="2" t="str">
        <f t="shared" si="6"/>
        <v>LULUS TEPAT</v>
      </c>
    </row>
    <row r="81" spans="1:18" x14ac:dyDescent="0.25">
      <c r="A81">
        <v>76</v>
      </c>
      <c r="B81" s="10" t="s">
        <v>61</v>
      </c>
      <c r="C81" s="2">
        <v>2.36</v>
      </c>
      <c r="D81" s="2">
        <v>2</v>
      </c>
      <c r="E81" s="2">
        <v>2.06</v>
      </c>
      <c r="F81" s="2">
        <v>2.13</v>
      </c>
      <c r="G81" s="12">
        <v>2</v>
      </c>
      <c r="H81" s="12">
        <v>2.5</v>
      </c>
      <c r="I81" s="12">
        <v>2</v>
      </c>
      <c r="J81" s="12">
        <v>2</v>
      </c>
      <c r="K81" s="12">
        <v>2.5</v>
      </c>
      <c r="L81" s="12">
        <v>3</v>
      </c>
      <c r="M81" s="2">
        <f t="shared" si="7"/>
        <v>2.1375000000000002</v>
      </c>
      <c r="N81" s="2">
        <f t="shared" si="11"/>
        <v>2.3333333333333335</v>
      </c>
      <c r="O81" s="2" t="str">
        <f t="shared" si="8"/>
        <v>SANGAT MEMUASKAN</v>
      </c>
      <c r="P81" s="28" t="str">
        <f t="shared" si="9"/>
        <v>B</v>
      </c>
      <c r="Q81" s="2">
        <f t="shared" si="10"/>
        <v>2.2549999999999999</v>
      </c>
      <c r="R81" s="2" t="str">
        <f t="shared" si="6"/>
        <v>LULUS TEPAT</v>
      </c>
    </row>
    <row r="82" spans="1:18" x14ac:dyDescent="0.25">
      <c r="A82">
        <v>77</v>
      </c>
      <c r="B82" s="10" t="s">
        <v>89</v>
      </c>
      <c r="C82" s="2">
        <v>3.2</v>
      </c>
      <c r="D82" s="2">
        <v>2.89</v>
      </c>
      <c r="E82" s="2">
        <v>2.8</v>
      </c>
      <c r="F82" s="2">
        <v>2.98</v>
      </c>
      <c r="G82" s="12">
        <v>2</v>
      </c>
      <c r="H82" s="12">
        <v>2.5</v>
      </c>
      <c r="I82" s="12">
        <v>2</v>
      </c>
      <c r="J82" s="12">
        <v>2</v>
      </c>
      <c r="K82" s="12">
        <v>3.75</v>
      </c>
      <c r="L82" s="12">
        <v>3</v>
      </c>
      <c r="M82" s="2">
        <f t="shared" si="7"/>
        <v>2.9675000000000002</v>
      </c>
      <c r="N82" s="2">
        <f t="shared" si="11"/>
        <v>2.5416666666666665</v>
      </c>
      <c r="O82" s="2" t="str">
        <f t="shared" si="8"/>
        <v>SANGAT MEMUASKAN</v>
      </c>
      <c r="P82" s="28" t="str">
        <f t="shared" si="9"/>
        <v>B</v>
      </c>
      <c r="Q82" s="2">
        <f t="shared" si="10"/>
        <v>2.7120000000000002</v>
      </c>
      <c r="R82" s="2" t="str">
        <f t="shared" si="6"/>
        <v>LULUS TEPAT</v>
      </c>
    </row>
    <row r="83" spans="1:18" x14ac:dyDescent="0.25">
      <c r="A83">
        <v>78</v>
      </c>
      <c r="B83" s="10" t="s">
        <v>61</v>
      </c>
      <c r="C83" s="2">
        <v>3.5</v>
      </c>
      <c r="D83" s="2">
        <v>3.44</v>
      </c>
      <c r="E83" s="2">
        <v>3.44</v>
      </c>
      <c r="F83" s="2">
        <v>3.49</v>
      </c>
      <c r="G83" s="12">
        <v>3</v>
      </c>
      <c r="H83" s="12">
        <v>2.5</v>
      </c>
      <c r="I83" s="12">
        <v>3.5</v>
      </c>
      <c r="J83" s="12">
        <v>3.5</v>
      </c>
      <c r="K83" s="12">
        <v>2</v>
      </c>
      <c r="L83" s="12">
        <v>2.5</v>
      </c>
      <c r="M83" s="2">
        <f t="shared" si="7"/>
        <v>3.4674999999999998</v>
      </c>
      <c r="N83" s="2">
        <f t="shared" si="11"/>
        <v>2.8333333333333335</v>
      </c>
      <c r="O83" s="2" t="str">
        <f t="shared" si="8"/>
        <v>DENGAN PUJIAN</v>
      </c>
      <c r="P83" s="28" t="str">
        <f t="shared" si="9"/>
        <v>B</v>
      </c>
      <c r="Q83" s="2">
        <f t="shared" si="10"/>
        <v>3.0869999999999997</v>
      </c>
      <c r="R83" s="2" t="str">
        <f t="shared" si="6"/>
        <v>LULUS TEPAT</v>
      </c>
    </row>
    <row r="84" spans="1:18" x14ac:dyDescent="0.25">
      <c r="A84">
        <v>79</v>
      </c>
      <c r="B84" s="10" t="s">
        <v>61</v>
      </c>
      <c r="C84" s="2">
        <v>3.2</v>
      </c>
      <c r="D84" s="2">
        <v>3.2</v>
      </c>
      <c r="E84" s="2">
        <v>3.23</v>
      </c>
      <c r="F84" s="2">
        <v>3.31</v>
      </c>
      <c r="G84" s="12">
        <v>3</v>
      </c>
      <c r="H84" s="12">
        <v>2.5</v>
      </c>
      <c r="I84" s="12">
        <v>2</v>
      </c>
      <c r="J84" s="12">
        <v>2</v>
      </c>
      <c r="K84" s="12">
        <v>2.5</v>
      </c>
      <c r="L84" s="12">
        <v>3.5</v>
      </c>
      <c r="M84" s="2">
        <f t="shared" si="7"/>
        <v>3.2350000000000003</v>
      </c>
      <c r="N84" s="2">
        <f t="shared" si="11"/>
        <v>2.5833333333333335</v>
      </c>
      <c r="O84" s="2" t="str">
        <f t="shared" si="8"/>
        <v>DENGAN PUJIAN</v>
      </c>
      <c r="P84" s="28" t="str">
        <f t="shared" si="9"/>
        <v>B</v>
      </c>
      <c r="Q84" s="2">
        <f t="shared" si="10"/>
        <v>2.8440000000000003</v>
      </c>
      <c r="R84" s="2" t="str">
        <f t="shared" si="6"/>
        <v>LULUS TEPAT</v>
      </c>
    </row>
    <row r="85" spans="1:18" x14ac:dyDescent="0.25">
      <c r="A85">
        <v>80</v>
      </c>
      <c r="B85" s="10" t="s">
        <v>61</v>
      </c>
      <c r="C85" s="2">
        <v>3</v>
      </c>
      <c r="D85" s="2">
        <v>2.82</v>
      </c>
      <c r="E85" s="2">
        <v>2.81</v>
      </c>
      <c r="F85" s="2">
        <v>3</v>
      </c>
      <c r="G85" s="12">
        <v>3</v>
      </c>
      <c r="H85" s="12">
        <v>2.5</v>
      </c>
      <c r="I85" s="12">
        <v>2</v>
      </c>
      <c r="J85" s="12">
        <v>2</v>
      </c>
      <c r="K85" s="12">
        <v>2.5</v>
      </c>
      <c r="L85" s="12">
        <v>3.5</v>
      </c>
      <c r="M85" s="2">
        <f t="shared" si="7"/>
        <v>2.9075000000000002</v>
      </c>
      <c r="N85" s="2">
        <f t="shared" si="11"/>
        <v>2.5833333333333335</v>
      </c>
      <c r="O85" s="2" t="str">
        <f t="shared" si="8"/>
        <v>SANGAT MEMUASKAN</v>
      </c>
      <c r="P85" s="28" t="str">
        <f t="shared" si="9"/>
        <v>B</v>
      </c>
      <c r="Q85" s="2">
        <f t="shared" si="10"/>
        <v>2.7130000000000001</v>
      </c>
      <c r="R85" s="2" t="str">
        <f t="shared" si="6"/>
        <v>LULUS TEPAT</v>
      </c>
    </row>
    <row r="86" spans="1:18" x14ac:dyDescent="0.25">
      <c r="A86">
        <v>81</v>
      </c>
      <c r="B86" s="10" t="s">
        <v>89</v>
      </c>
      <c r="C86" s="2">
        <v>3.25</v>
      </c>
      <c r="D86" s="2">
        <v>3.24</v>
      </c>
      <c r="E86" s="2">
        <v>3.22</v>
      </c>
      <c r="F86" s="2">
        <v>3.26</v>
      </c>
      <c r="G86" s="12">
        <v>3.5</v>
      </c>
      <c r="H86" s="12">
        <v>2.5</v>
      </c>
      <c r="I86" s="12">
        <v>3</v>
      </c>
      <c r="J86" s="12">
        <v>2</v>
      </c>
      <c r="K86" s="12">
        <v>2.5</v>
      </c>
      <c r="L86" s="12">
        <v>3.75</v>
      </c>
      <c r="M86" s="2">
        <f t="shared" si="7"/>
        <v>3.2425000000000002</v>
      </c>
      <c r="N86" s="2">
        <f t="shared" si="11"/>
        <v>2.875</v>
      </c>
      <c r="O86" s="2" t="str">
        <f t="shared" si="8"/>
        <v>DENGAN PUJIAN</v>
      </c>
      <c r="P86" s="28" t="str">
        <f t="shared" si="9"/>
        <v>B</v>
      </c>
      <c r="Q86" s="2">
        <f t="shared" si="10"/>
        <v>3.0219999999999998</v>
      </c>
      <c r="R86" s="2" t="str">
        <f t="shared" si="6"/>
        <v>LULUS TEPAT</v>
      </c>
    </row>
    <row r="87" spans="1:18" x14ac:dyDescent="0.25">
      <c r="A87">
        <v>82</v>
      </c>
      <c r="B87" s="10" t="s">
        <v>61</v>
      </c>
      <c r="C87" s="2">
        <v>2.1800000000000002</v>
      </c>
      <c r="D87" s="2">
        <v>2.0499999999999998</v>
      </c>
      <c r="E87" s="2">
        <v>1.81</v>
      </c>
      <c r="F87" s="2">
        <v>2.02</v>
      </c>
      <c r="G87" s="12">
        <v>2.5</v>
      </c>
      <c r="H87" s="12">
        <v>3</v>
      </c>
      <c r="I87" s="12">
        <v>2.5</v>
      </c>
      <c r="J87" s="12">
        <v>2.5</v>
      </c>
      <c r="K87" s="12">
        <v>3</v>
      </c>
      <c r="L87" s="12">
        <v>2</v>
      </c>
      <c r="M87" s="2">
        <f t="shared" si="7"/>
        <v>2.0150000000000001</v>
      </c>
      <c r="N87" s="2">
        <f t="shared" si="11"/>
        <v>2.5833333333333335</v>
      </c>
      <c r="O87" s="2" t="str">
        <f t="shared" si="8"/>
        <v>SANGAT MEMUASKAN</v>
      </c>
      <c r="P87" s="28" t="str">
        <f t="shared" si="9"/>
        <v>B</v>
      </c>
      <c r="Q87" s="2">
        <f t="shared" si="10"/>
        <v>2.3560000000000003</v>
      </c>
      <c r="R87" s="2" t="str">
        <f t="shared" si="6"/>
        <v>LULUS TEPAT</v>
      </c>
    </row>
    <row r="88" spans="1:18" x14ac:dyDescent="0.25">
      <c r="A88">
        <v>83</v>
      </c>
      <c r="B88" s="10" t="s">
        <v>61</v>
      </c>
      <c r="C88" s="2">
        <v>2.0499999999999998</v>
      </c>
      <c r="D88" s="2">
        <v>1.75</v>
      </c>
      <c r="E88" s="2">
        <v>1.94</v>
      </c>
      <c r="F88" s="2">
        <v>2.12</v>
      </c>
      <c r="G88" s="12">
        <v>2.5</v>
      </c>
      <c r="H88" s="12">
        <v>2</v>
      </c>
      <c r="I88" s="12">
        <v>2.5</v>
      </c>
      <c r="J88" s="12">
        <v>2</v>
      </c>
      <c r="K88" s="12">
        <v>2.5</v>
      </c>
      <c r="L88" s="12">
        <v>3</v>
      </c>
      <c r="M88" s="2">
        <f t="shared" si="7"/>
        <v>1.9650000000000001</v>
      </c>
      <c r="N88" s="2">
        <f t="shared" si="11"/>
        <v>2.4166666666666665</v>
      </c>
      <c r="O88" s="46" t="str">
        <f t="shared" si="8"/>
        <v>MEMUASKAN</v>
      </c>
      <c r="P88" s="28" t="str">
        <f t="shared" si="9"/>
        <v>B</v>
      </c>
      <c r="Q88" s="2">
        <f t="shared" si="10"/>
        <v>2.2359999999999998</v>
      </c>
      <c r="R88" s="2" t="str">
        <f t="shared" si="6"/>
        <v>LULUS TEPAT</v>
      </c>
    </row>
    <row r="89" spans="1:18" x14ac:dyDescent="0.25">
      <c r="A89">
        <v>84</v>
      </c>
      <c r="B89" s="10" t="s">
        <v>89</v>
      </c>
      <c r="C89" s="2">
        <v>3.02</v>
      </c>
      <c r="D89" s="2">
        <v>2.66</v>
      </c>
      <c r="E89" s="2">
        <v>2.68</v>
      </c>
      <c r="F89" s="2">
        <v>2.68</v>
      </c>
      <c r="G89" s="12">
        <v>2</v>
      </c>
      <c r="H89" s="12">
        <v>2</v>
      </c>
      <c r="I89" s="12">
        <v>2</v>
      </c>
      <c r="J89" s="12">
        <v>2.5</v>
      </c>
      <c r="K89" s="12">
        <v>2.5</v>
      </c>
      <c r="L89" s="12">
        <v>2.5</v>
      </c>
      <c r="M89" s="2">
        <f t="shared" si="7"/>
        <v>2.76</v>
      </c>
      <c r="N89" s="2">
        <f t="shared" si="11"/>
        <v>2.25</v>
      </c>
      <c r="O89" s="2" t="str">
        <f t="shared" si="8"/>
        <v>SANGAT MEMUASKAN</v>
      </c>
      <c r="P89" s="28" t="str">
        <f t="shared" si="9"/>
        <v>B</v>
      </c>
      <c r="Q89" s="2">
        <f t="shared" si="10"/>
        <v>2.4539999999999997</v>
      </c>
      <c r="R89" s="2" t="str">
        <f t="shared" si="6"/>
        <v>LULUS TEPAT</v>
      </c>
    </row>
    <row r="90" spans="1:18" x14ac:dyDescent="0.25">
      <c r="A90">
        <v>85</v>
      </c>
      <c r="B90" s="10" t="s">
        <v>61</v>
      </c>
      <c r="C90" s="2">
        <v>2.66</v>
      </c>
      <c r="D90" s="2">
        <v>2.5099999999999998</v>
      </c>
      <c r="E90" s="2">
        <v>2.39</v>
      </c>
      <c r="F90" s="2">
        <v>2.5499999999999998</v>
      </c>
      <c r="G90" s="12">
        <v>2</v>
      </c>
      <c r="H90" s="12">
        <v>2.5</v>
      </c>
      <c r="I90" s="12">
        <v>3</v>
      </c>
      <c r="J90" s="12">
        <v>2.5</v>
      </c>
      <c r="K90" s="12">
        <v>3</v>
      </c>
      <c r="L90" s="12">
        <v>3.75</v>
      </c>
      <c r="M90" s="2">
        <f t="shared" si="7"/>
        <v>2.5274999999999999</v>
      </c>
      <c r="N90" s="2">
        <f t="shared" si="11"/>
        <v>2.7916666666666665</v>
      </c>
      <c r="O90" s="2" t="str">
        <f t="shared" si="8"/>
        <v>SANGAT MEMUASKAN</v>
      </c>
      <c r="P90" s="28" t="str">
        <f t="shared" si="9"/>
        <v>B</v>
      </c>
      <c r="Q90" s="2">
        <f t="shared" si="10"/>
        <v>2.6859999999999999</v>
      </c>
      <c r="R90" s="2" t="str">
        <f t="shared" si="6"/>
        <v>LULUS TEPAT</v>
      </c>
    </row>
    <row r="91" spans="1:18" x14ac:dyDescent="0.25">
      <c r="A91">
        <v>86</v>
      </c>
      <c r="B91" s="10" t="s">
        <v>61</v>
      </c>
      <c r="C91" s="2">
        <v>2.1800000000000002</v>
      </c>
      <c r="D91" s="2">
        <v>2.04</v>
      </c>
      <c r="E91" s="2">
        <v>1.99</v>
      </c>
      <c r="F91" s="2">
        <v>2.23</v>
      </c>
      <c r="G91" s="12">
        <v>2.5</v>
      </c>
      <c r="H91" s="12">
        <v>2.5</v>
      </c>
      <c r="I91" s="12">
        <v>3.5</v>
      </c>
      <c r="J91" s="12">
        <v>2.5</v>
      </c>
      <c r="K91" s="12">
        <v>2</v>
      </c>
      <c r="L91" s="12">
        <v>3</v>
      </c>
      <c r="M91" s="2">
        <f t="shared" si="7"/>
        <v>2.1100000000000003</v>
      </c>
      <c r="N91" s="2">
        <f t="shared" si="11"/>
        <v>2.6666666666666665</v>
      </c>
      <c r="O91" s="2" t="str">
        <f t="shared" si="8"/>
        <v>SANGAT MEMUASKAN</v>
      </c>
      <c r="P91" s="28" t="str">
        <f t="shared" si="9"/>
        <v>B</v>
      </c>
      <c r="Q91" s="2">
        <f t="shared" si="10"/>
        <v>2.444</v>
      </c>
      <c r="R91" s="2" t="str">
        <f t="shared" si="6"/>
        <v>LULUS TEPAT</v>
      </c>
    </row>
    <row r="92" spans="1:18" x14ac:dyDescent="0.25">
      <c r="A92">
        <v>87</v>
      </c>
      <c r="B92" s="10" t="s">
        <v>89</v>
      </c>
      <c r="C92" s="2">
        <v>2.39</v>
      </c>
      <c r="D92" s="2">
        <v>2.5099999999999998</v>
      </c>
      <c r="E92" s="2">
        <v>2.56</v>
      </c>
      <c r="F92" s="2">
        <v>2.69</v>
      </c>
      <c r="G92" s="12">
        <v>2</v>
      </c>
      <c r="H92" s="12">
        <v>2</v>
      </c>
      <c r="I92" s="12">
        <v>2</v>
      </c>
      <c r="J92" s="12">
        <v>2</v>
      </c>
      <c r="K92" s="12">
        <v>3</v>
      </c>
      <c r="L92" s="12">
        <v>2</v>
      </c>
      <c r="M92" s="2">
        <f t="shared" si="7"/>
        <v>2.5375000000000001</v>
      </c>
      <c r="N92" s="2">
        <f t="shared" si="11"/>
        <v>2.1666666666666665</v>
      </c>
      <c r="O92" s="2" t="str">
        <f t="shared" si="8"/>
        <v>SANGAT MEMUASKAN</v>
      </c>
      <c r="P92" s="28" t="str">
        <f t="shared" si="9"/>
        <v>B</v>
      </c>
      <c r="Q92" s="2">
        <f t="shared" si="10"/>
        <v>2.3149999999999999</v>
      </c>
      <c r="R92" s="2" t="str">
        <f t="shared" si="6"/>
        <v>LULUS TEPAT</v>
      </c>
    </row>
    <row r="93" spans="1:18" x14ac:dyDescent="0.25">
      <c r="A93">
        <v>88</v>
      </c>
      <c r="B93" s="10" t="s">
        <v>61</v>
      </c>
      <c r="C93" s="2">
        <v>2.64</v>
      </c>
      <c r="D93" s="2">
        <v>2.02</v>
      </c>
      <c r="E93" s="2">
        <v>2.14</v>
      </c>
      <c r="F93" s="2">
        <v>2.02</v>
      </c>
      <c r="G93" s="12">
        <v>2</v>
      </c>
      <c r="H93" s="12">
        <v>2.5</v>
      </c>
      <c r="I93" s="12">
        <v>2</v>
      </c>
      <c r="J93" s="12">
        <v>2</v>
      </c>
      <c r="K93" s="12">
        <v>2</v>
      </c>
      <c r="L93" s="12">
        <v>2.5</v>
      </c>
      <c r="M93" s="2">
        <f t="shared" si="7"/>
        <v>2.2050000000000001</v>
      </c>
      <c r="N93" s="2">
        <f t="shared" si="11"/>
        <v>2.1666666666666665</v>
      </c>
      <c r="O93" s="2" t="str">
        <f t="shared" si="8"/>
        <v>SANGAT MEMUASKAN</v>
      </c>
      <c r="P93" s="28" t="str">
        <f t="shared" si="9"/>
        <v>B</v>
      </c>
      <c r="Q93" s="2">
        <f t="shared" si="10"/>
        <v>2.1819999999999999</v>
      </c>
      <c r="R93" s="2" t="str">
        <f t="shared" si="6"/>
        <v>LULUS TEPAT</v>
      </c>
    </row>
    <row r="94" spans="1:18" x14ac:dyDescent="0.25">
      <c r="A94">
        <v>89</v>
      </c>
      <c r="B94" s="10" t="s">
        <v>89</v>
      </c>
      <c r="C94" s="2">
        <v>2.83</v>
      </c>
      <c r="D94" s="2">
        <v>2.37</v>
      </c>
      <c r="E94" s="2">
        <v>2.39</v>
      </c>
      <c r="F94" s="2">
        <v>2.62</v>
      </c>
      <c r="G94" s="12">
        <v>3.5</v>
      </c>
      <c r="H94" s="12">
        <v>2.5</v>
      </c>
      <c r="I94" s="12">
        <v>2</v>
      </c>
      <c r="J94" s="12">
        <v>2</v>
      </c>
      <c r="K94" s="12">
        <v>3</v>
      </c>
      <c r="L94" s="12">
        <v>2.5</v>
      </c>
      <c r="M94" s="2">
        <f t="shared" si="7"/>
        <v>2.5525000000000002</v>
      </c>
      <c r="N94" s="2">
        <f t="shared" si="11"/>
        <v>2.5833333333333335</v>
      </c>
      <c r="O94" s="2" t="str">
        <f t="shared" si="8"/>
        <v>SANGAT MEMUASKAN</v>
      </c>
      <c r="P94" s="28" t="str">
        <f t="shared" si="9"/>
        <v>B</v>
      </c>
      <c r="Q94" s="2">
        <f t="shared" si="10"/>
        <v>2.5710000000000002</v>
      </c>
      <c r="R94" s="2" t="str">
        <f t="shared" si="6"/>
        <v>LULUS TEPAT</v>
      </c>
    </row>
    <row r="95" spans="1:18" x14ac:dyDescent="0.25">
      <c r="A95">
        <v>90</v>
      </c>
      <c r="B95" s="10" t="s">
        <v>61</v>
      </c>
      <c r="C95" s="2">
        <v>2.95</v>
      </c>
      <c r="D95" s="2">
        <v>2.87</v>
      </c>
      <c r="E95" s="2">
        <v>2.85</v>
      </c>
      <c r="F95" s="2">
        <v>2.87</v>
      </c>
      <c r="G95" s="12">
        <v>2.5</v>
      </c>
      <c r="H95" s="12">
        <v>2</v>
      </c>
      <c r="I95" s="12">
        <v>3</v>
      </c>
      <c r="J95" s="12">
        <v>2</v>
      </c>
      <c r="K95" s="12">
        <v>3.5</v>
      </c>
      <c r="L95" s="12">
        <v>3.75</v>
      </c>
      <c r="M95" s="2">
        <f t="shared" si="7"/>
        <v>2.8849999999999998</v>
      </c>
      <c r="N95" s="2">
        <f t="shared" si="11"/>
        <v>2.7916666666666665</v>
      </c>
      <c r="O95" s="2" t="str">
        <f t="shared" si="8"/>
        <v>SANGAT MEMUASKAN</v>
      </c>
      <c r="P95" s="28" t="str">
        <f t="shared" si="9"/>
        <v>B</v>
      </c>
      <c r="Q95" s="2">
        <f t="shared" si="10"/>
        <v>2.8289999999999997</v>
      </c>
      <c r="R95" s="2" t="str">
        <f t="shared" si="6"/>
        <v>LULUS TEPAT</v>
      </c>
    </row>
    <row r="96" spans="1:18" x14ac:dyDescent="0.25">
      <c r="A96">
        <v>91</v>
      </c>
      <c r="B96" s="10" t="s">
        <v>61</v>
      </c>
      <c r="C96" s="2">
        <v>3.07</v>
      </c>
      <c r="D96" s="2">
        <v>3.01</v>
      </c>
      <c r="E96" s="2">
        <v>3.09</v>
      </c>
      <c r="F96" s="2">
        <v>3.07</v>
      </c>
      <c r="G96" s="12">
        <v>3</v>
      </c>
      <c r="H96" s="12">
        <v>3</v>
      </c>
      <c r="I96" s="12">
        <v>2</v>
      </c>
      <c r="J96" s="12">
        <v>3</v>
      </c>
      <c r="K96" s="12">
        <v>3</v>
      </c>
      <c r="L96" s="12">
        <v>3</v>
      </c>
      <c r="M96" s="2">
        <f t="shared" si="7"/>
        <v>3.06</v>
      </c>
      <c r="N96" s="2">
        <f t="shared" si="11"/>
        <v>2.8333333333333335</v>
      </c>
      <c r="O96" s="2" t="str">
        <f t="shared" si="8"/>
        <v>DENGAN PUJIAN</v>
      </c>
      <c r="P96" s="28" t="str">
        <f t="shared" si="9"/>
        <v>B</v>
      </c>
      <c r="Q96" s="2">
        <f t="shared" si="10"/>
        <v>2.9240000000000004</v>
      </c>
      <c r="R96" s="2" t="str">
        <f t="shared" si="6"/>
        <v>LULUS TEPAT</v>
      </c>
    </row>
    <row r="97" spans="1:18" x14ac:dyDescent="0.25">
      <c r="A97">
        <v>92</v>
      </c>
      <c r="B97" s="10" t="s">
        <v>61</v>
      </c>
      <c r="C97" s="2">
        <v>2.89</v>
      </c>
      <c r="D97" s="2">
        <v>2.79</v>
      </c>
      <c r="E97" s="2">
        <v>2.94</v>
      </c>
      <c r="F97" s="2">
        <v>2.73</v>
      </c>
      <c r="G97" s="12">
        <v>2</v>
      </c>
      <c r="H97" s="12">
        <v>3.5</v>
      </c>
      <c r="I97" s="12">
        <v>3</v>
      </c>
      <c r="J97" s="12">
        <v>3</v>
      </c>
      <c r="K97" s="12">
        <v>2.5</v>
      </c>
      <c r="L97" s="12">
        <v>2.5</v>
      </c>
      <c r="M97" s="2">
        <f t="shared" si="7"/>
        <v>2.8374999999999999</v>
      </c>
      <c r="N97" s="2">
        <f t="shared" si="11"/>
        <v>2.75</v>
      </c>
      <c r="O97" s="2" t="str">
        <f t="shared" si="8"/>
        <v>SANGAT MEMUASKAN</v>
      </c>
      <c r="P97" s="28" t="str">
        <f t="shared" si="9"/>
        <v>B</v>
      </c>
      <c r="Q97" s="2">
        <f t="shared" si="10"/>
        <v>2.7850000000000001</v>
      </c>
      <c r="R97" s="2" t="str">
        <f t="shared" si="6"/>
        <v>LULUS TEPAT</v>
      </c>
    </row>
    <row r="98" spans="1:18" x14ac:dyDescent="0.25">
      <c r="A98">
        <v>93</v>
      </c>
      <c r="B98" s="10" t="s">
        <v>61</v>
      </c>
      <c r="C98" s="2">
        <v>2.98</v>
      </c>
      <c r="D98" s="2">
        <v>2.5099999999999998</v>
      </c>
      <c r="E98" s="2">
        <v>2.4300000000000002</v>
      </c>
      <c r="F98" s="2">
        <v>2.38</v>
      </c>
      <c r="G98" s="12">
        <v>3</v>
      </c>
      <c r="H98" s="12">
        <v>2</v>
      </c>
      <c r="I98" s="12">
        <v>2.5</v>
      </c>
      <c r="J98" s="12">
        <v>3</v>
      </c>
      <c r="K98" s="12">
        <v>2</v>
      </c>
      <c r="L98" s="2">
        <v>2</v>
      </c>
      <c r="M98" s="2">
        <f t="shared" si="7"/>
        <v>2.5750000000000002</v>
      </c>
      <c r="N98" s="2">
        <f t="shared" si="11"/>
        <v>2.4166666666666665</v>
      </c>
      <c r="O98" s="2" t="str">
        <f t="shared" si="8"/>
        <v>SANGAT MEMUASKAN</v>
      </c>
      <c r="P98" s="28" t="str">
        <f t="shared" si="9"/>
        <v>B</v>
      </c>
      <c r="Q98" s="2">
        <f t="shared" si="10"/>
        <v>2.48</v>
      </c>
      <c r="R98" s="2" t="str">
        <f t="shared" si="6"/>
        <v>LULUS TEPAT</v>
      </c>
    </row>
    <row r="99" spans="1:18" x14ac:dyDescent="0.25">
      <c r="A99">
        <v>94</v>
      </c>
      <c r="B99" s="10" t="s">
        <v>89</v>
      </c>
      <c r="C99" s="2">
        <v>3.16</v>
      </c>
      <c r="D99" s="2">
        <v>3.32</v>
      </c>
      <c r="E99" s="2">
        <v>3.29</v>
      </c>
      <c r="F99" s="2">
        <v>3.23</v>
      </c>
      <c r="G99" s="12">
        <v>3</v>
      </c>
      <c r="H99" s="12">
        <v>2.5</v>
      </c>
      <c r="I99" s="12">
        <v>3</v>
      </c>
      <c r="J99" s="12">
        <v>2</v>
      </c>
      <c r="K99" s="12">
        <v>2.5</v>
      </c>
      <c r="L99" s="12">
        <v>2.5</v>
      </c>
      <c r="M99" s="2">
        <f t="shared" si="7"/>
        <v>3.25</v>
      </c>
      <c r="N99" s="2">
        <f t="shared" si="11"/>
        <v>2.5833333333333335</v>
      </c>
      <c r="O99" s="2" t="str">
        <f t="shared" si="8"/>
        <v>DENGAN PUJIAN</v>
      </c>
      <c r="P99" s="28" t="str">
        <f t="shared" si="9"/>
        <v>B</v>
      </c>
      <c r="Q99" s="2">
        <f t="shared" si="10"/>
        <v>2.85</v>
      </c>
      <c r="R99" s="2" t="str">
        <f t="shared" si="6"/>
        <v>LULUS TEPAT</v>
      </c>
    </row>
    <row r="100" spans="1:18" x14ac:dyDescent="0.25">
      <c r="A100">
        <v>95</v>
      </c>
      <c r="B100" s="10" t="s">
        <v>61</v>
      </c>
      <c r="C100" s="2">
        <v>3.18</v>
      </c>
      <c r="D100" s="2">
        <v>2.88</v>
      </c>
      <c r="E100" s="2">
        <v>2.74</v>
      </c>
      <c r="F100" s="2">
        <v>2.79</v>
      </c>
      <c r="G100" s="12">
        <v>3</v>
      </c>
      <c r="H100" s="12">
        <v>3</v>
      </c>
      <c r="I100" s="12">
        <v>3</v>
      </c>
      <c r="J100" s="12">
        <v>3</v>
      </c>
      <c r="K100" s="12">
        <v>2.5</v>
      </c>
      <c r="L100" s="12">
        <v>2</v>
      </c>
      <c r="M100" s="2">
        <f t="shared" si="7"/>
        <v>2.8975</v>
      </c>
      <c r="N100" s="2">
        <f t="shared" si="11"/>
        <v>2.75</v>
      </c>
      <c r="O100" s="2" t="str">
        <f t="shared" si="8"/>
        <v>SANGAT MEMUASKAN</v>
      </c>
      <c r="P100" s="28" t="str">
        <f t="shared" si="9"/>
        <v>B</v>
      </c>
      <c r="Q100" s="2">
        <f t="shared" si="10"/>
        <v>2.8090000000000002</v>
      </c>
      <c r="R100" s="2" t="str">
        <f t="shared" si="6"/>
        <v>LULUS TEPAT</v>
      </c>
    </row>
    <row r="101" spans="1:18" x14ac:dyDescent="0.25">
      <c r="A101">
        <v>96</v>
      </c>
      <c r="B101" s="10" t="s">
        <v>61</v>
      </c>
      <c r="C101" s="2">
        <v>3.16</v>
      </c>
      <c r="D101" s="2">
        <v>2.77</v>
      </c>
      <c r="E101" s="2"/>
      <c r="F101" s="2">
        <v>2.72</v>
      </c>
      <c r="G101" s="12">
        <v>2.5</v>
      </c>
      <c r="H101" s="12">
        <v>2</v>
      </c>
      <c r="I101" s="12">
        <v>2.5</v>
      </c>
      <c r="J101" s="12">
        <v>3</v>
      </c>
      <c r="K101" s="12">
        <v>2.5</v>
      </c>
      <c r="L101" s="12">
        <v>2.5</v>
      </c>
      <c r="M101" s="2">
        <f t="shared" si="7"/>
        <v>2.8833333333333333</v>
      </c>
      <c r="N101" s="2">
        <f t="shared" si="11"/>
        <v>2.5</v>
      </c>
      <c r="O101" s="2" t="str">
        <f t="shared" si="8"/>
        <v>SANGAT MEMUASKAN</v>
      </c>
      <c r="P101" s="28" t="str">
        <f t="shared" si="9"/>
        <v>B</v>
      </c>
      <c r="Q101" s="2">
        <f t="shared" si="10"/>
        <v>2.6277777777777778</v>
      </c>
      <c r="R101" s="2" t="str">
        <f t="shared" si="6"/>
        <v>LULUS TEPAT</v>
      </c>
    </row>
    <row r="102" spans="1:18" x14ac:dyDescent="0.25">
      <c r="A102">
        <v>97</v>
      </c>
      <c r="B102" s="10" t="s">
        <v>61</v>
      </c>
      <c r="C102" s="2">
        <v>2.73</v>
      </c>
      <c r="D102" s="2">
        <v>2.6</v>
      </c>
      <c r="E102" s="2">
        <v>2.58</v>
      </c>
      <c r="F102" s="2">
        <v>2.63</v>
      </c>
      <c r="G102" s="12">
        <v>2.5</v>
      </c>
      <c r="H102" s="12">
        <v>2</v>
      </c>
      <c r="I102" s="12">
        <v>3</v>
      </c>
      <c r="J102" s="12">
        <v>3</v>
      </c>
      <c r="K102" s="12">
        <v>3</v>
      </c>
      <c r="L102" s="12">
        <v>2.5</v>
      </c>
      <c r="M102" s="2">
        <f t="shared" si="7"/>
        <v>2.6349999999999998</v>
      </c>
      <c r="N102" s="2">
        <f t="shared" si="11"/>
        <v>2.6666666666666665</v>
      </c>
      <c r="O102" s="2" t="str">
        <f t="shared" si="8"/>
        <v>SANGAT MEMUASKAN</v>
      </c>
      <c r="P102" s="28" t="str">
        <f t="shared" si="9"/>
        <v>B</v>
      </c>
      <c r="Q102" s="2">
        <f t="shared" si="10"/>
        <v>2.6539999999999999</v>
      </c>
      <c r="R102" s="2" t="str">
        <f t="shared" si="6"/>
        <v>LULUS TEPAT</v>
      </c>
    </row>
    <row r="103" spans="1:18" x14ac:dyDescent="0.25">
      <c r="A103">
        <v>98</v>
      </c>
      <c r="B103" s="10" t="s">
        <v>61</v>
      </c>
      <c r="C103" s="2">
        <v>2.84</v>
      </c>
      <c r="D103" s="2">
        <v>2.63</v>
      </c>
      <c r="E103" s="2">
        <v>2.71</v>
      </c>
      <c r="F103" s="2">
        <v>2.63</v>
      </c>
      <c r="G103" s="12">
        <v>2.5</v>
      </c>
      <c r="H103" s="12">
        <v>3</v>
      </c>
      <c r="I103" s="12">
        <v>2.5</v>
      </c>
      <c r="J103" s="12">
        <v>3</v>
      </c>
      <c r="K103" s="12">
        <v>2.5</v>
      </c>
      <c r="L103" s="12">
        <v>2.5</v>
      </c>
      <c r="M103" s="2">
        <f t="shared" si="7"/>
        <v>2.7024999999999997</v>
      </c>
      <c r="N103" s="2">
        <f t="shared" si="11"/>
        <v>2.6666666666666665</v>
      </c>
      <c r="O103" s="2" t="str">
        <f t="shared" si="8"/>
        <v>SANGAT MEMUASKAN</v>
      </c>
      <c r="P103" s="28" t="str">
        <f t="shared" si="9"/>
        <v>B</v>
      </c>
      <c r="Q103" s="2">
        <f t="shared" si="10"/>
        <v>2.681</v>
      </c>
      <c r="R103" s="2" t="str">
        <f t="shared" si="6"/>
        <v>LULUS TEPAT</v>
      </c>
    </row>
    <row r="104" spans="1:18" x14ac:dyDescent="0.25">
      <c r="A104">
        <v>99</v>
      </c>
      <c r="B104" s="10" t="s">
        <v>61</v>
      </c>
      <c r="C104" s="2">
        <v>2.27</v>
      </c>
      <c r="D104" s="2">
        <v>1.9</v>
      </c>
      <c r="E104" s="2">
        <v>1.92</v>
      </c>
      <c r="F104" s="2">
        <v>1</v>
      </c>
      <c r="G104" s="12">
        <v>2.5</v>
      </c>
      <c r="H104" s="12">
        <v>1</v>
      </c>
      <c r="I104" s="12">
        <v>2.5</v>
      </c>
      <c r="J104" s="12">
        <v>3.5</v>
      </c>
      <c r="K104" s="12">
        <v>3</v>
      </c>
      <c r="L104" s="12">
        <v>3</v>
      </c>
      <c r="M104" s="2">
        <f t="shared" si="7"/>
        <v>1.7725</v>
      </c>
      <c r="N104" s="2">
        <f t="shared" si="11"/>
        <v>2.5833333333333335</v>
      </c>
      <c r="O104" s="46" t="str">
        <f t="shared" si="8"/>
        <v>MEMUASKAN</v>
      </c>
      <c r="P104" s="28" t="str">
        <f t="shared" si="9"/>
        <v>B</v>
      </c>
      <c r="Q104" s="2">
        <f t="shared" si="10"/>
        <v>2.2589999999999999</v>
      </c>
      <c r="R104" s="2" t="str">
        <f t="shared" si="6"/>
        <v>LULUS TEPAT</v>
      </c>
    </row>
    <row r="105" spans="1:18" x14ac:dyDescent="0.25">
      <c r="A105">
        <v>100</v>
      </c>
      <c r="B105" s="10" t="s">
        <v>89</v>
      </c>
      <c r="C105" s="2">
        <v>3.3</v>
      </c>
      <c r="D105" s="2">
        <v>3.1</v>
      </c>
      <c r="E105" s="2">
        <v>3.3</v>
      </c>
      <c r="F105" s="2">
        <v>3.27</v>
      </c>
      <c r="G105" s="12">
        <v>2.5</v>
      </c>
      <c r="H105" s="12">
        <v>3.75</v>
      </c>
      <c r="I105" s="12">
        <v>3</v>
      </c>
      <c r="J105" s="12">
        <v>2</v>
      </c>
      <c r="K105" s="12">
        <v>3</v>
      </c>
      <c r="L105" s="12">
        <v>2.5</v>
      </c>
      <c r="M105" s="2">
        <f t="shared" si="7"/>
        <v>3.2424999999999997</v>
      </c>
      <c r="N105" s="2">
        <f t="shared" si="11"/>
        <v>2.7916666666666665</v>
      </c>
      <c r="O105" s="2" t="str">
        <f t="shared" si="8"/>
        <v>DENGAN PUJIAN</v>
      </c>
      <c r="P105" s="28" t="str">
        <f t="shared" si="9"/>
        <v>B</v>
      </c>
      <c r="Q105" s="2">
        <f t="shared" si="10"/>
        <v>2.972</v>
      </c>
      <c r="R105" s="2" t="str">
        <f t="shared" si="6"/>
        <v>LULUS TEPAT</v>
      </c>
    </row>
    <row r="106" spans="1:18" x14ac:dyDescent="0.25">
      <c r="A106">
        <v>101</v>
      </c>
      <c r="B106" s="10" t="s">
        <v>89</v>
      </c>
      <c r="C106" s="2">
        <v>3.36</v>
      </c>
      <c r="D106" s="2">
        <v>3.34</v>
      </c>
      <c r="E106" s="2">
        <v>3.44</v>
      </c>
      <c r="F106" s="2">
        <v>3.46</v>
      </c>
      <c r="G106" s="12">
        <v>2.5</v>
      </c>
      <c r="H106" s="12">
        <v>3.5</v>
      </c>
      <c r="I106" s="12">
        <v>3</v>
      </c>
      <c r="J106" s="12">
        <v>2.5</v>
      </c>
      <c r="K106" s="12">
        <v>3</v>
      </c>
      <c r="L106" s="12">
        <v>3</v>
      </c>
      <c r="M106" s="2">
        <f t="shared" si="7"/>
        <v>3.3999999999999995</v>
      </c>
      <c r="N106" s="2">
        <f t="shared" si="11"/>
        <v>2.9166666666666665</v>
      </c>
      <c r="O106" s="2" t="str">
        <f t="shared" si="8"/>
        <v>DENGAN PUJIAN</v>
      </c>
      <c r="P106" s="28" t="str">
        <f t="shared" si="9"/>
        <v>B</v>
      </c>
      <c r="Q106" s="2">
        <f t="shared" si="10"/>
        <v>3.11</v>
      </c>
      <c r="R106" s="2" t="str">
        <f t="shared" si="6"/>
        <v>LULUS TEPAT</v>
      </c>
    </row>
    <row r="107" spans="1:18" x14ac:dyDescent="0.25">
      <c r="A107">
        <v>102</v>
      </c>
      <c r="B107" s="10" t="s">
        <v>61</v>
      </c>
      <c r="C107" s="2">
        <v>2.64</v>
      </c>
      <c r="D107" s="2">
        <v>2.73</v>
      </c>
      <c r="E107" s="2">
        <v>2.57</v>
      </c>
      <c r="F107" s="2"/>
      <c r="G107" s="12">
        <v>3</v>
      </c>
      <c r="H107" s="12">
        <v>3</v>
      </c>
      <c r="I107" s="12">
        <v>0</v>
      </c>
      <c r="J107" s="12">
        <v>3</v>
      </c>
      <c r="K107" s="12">
        <v>3</v>
      </c>
      <c r="L107" s="12">
        <v>0</v>
      </c>
      <c r="M107" s="2">
        <f t="shared" si="7"/>
        <v>2.6466666666666665</v>
      </c>
      <c r="N107" s="2">
        <f t="shared" si="11"/>
        <v>2</v>
      </c>
      <c r="O107" s="2" t="str">
        <f t="shared" si="8"/>
        <v>SANGAT MEMUASKAN</v>
      </c>
      <c r="P107" s="28" t="str">
        <f t="shared" si="9"/>
        <v>B</v>
      </c>
      <c r="Q107" s="2">
        <f t="shared" si="10"/>
        <v>2.2155555555555555</v>
      </c>
      <c r="R107" s="2" t="str">
        <f t="shared" si="6"/>
        <v>LULUS TEPAT</v>
      </c>
    </row>
    <row r="108" spans="1:18" x14ac:dyDescent="0.25">
      <c r="A108">
        <v>103</v>
      </c>
      <c r="B108" s="10" t="s">
        <v>61</v>
      </c>
      <c r="C108" s="2">
        <v>3</v>
      </c>
      <c r="D108" s="2">
        <v>2.96</v>
      </c>
      <c r="E108" s="2">
        <v>2.76</v>
      </c>
      <c r="F108" s="2">
        <v>2.63</v>
      </c>
      <c r="G108" s="12">
        <v>3</v>
      </c>
      <c r="H108" s="12">
        <v>2</v>
      </c>
      <c r="I108" s="12">
        <v>2</v>
      </c>
      <c r="J108" s="12">
        <v>2.5</v>
      </c>
      <c r="K108" s="12">
        <v>3</v>
      </c>
      <c r="L108" s="12">
        <v>3.5</v>
      </c>
      <c r="M108" s="2">
        <f t="shared" si="7"/>
        <v>2.8374999999999995</v>
      </c>
      <c r="N108" s="2">
        <f t="shared" si="11"/>
        <v>2.6666666666666665</v>
      </c>
      <c r="O108" s="2" t="str">
        <f t="shared" si="8"/>
        <v>SANGAT MEMUASKAN</v>
      </c>
      <c r="P108" s="28" t="str">
        <f t="shared" si="9"/>
        <v>B</v>
      </c>
      <c r="Q108" s="2">
        <f t="shared" si="10"/>
        <v>2.7349999999999999</v>
      </c>
      <c r="R108" s="2" t="str">
        <f t="shared" si="6"/>
        <v>LULUS TEPAT</v>
      </c>
    </row>
    <row r="109" spans="1:18" x14ac:dyDescent="0.25">
      <c r="A109">
        <v>104</v>
      </c>
      <c r="B109" s="10" t="s">
        <v>89</v>
      </c>
      <c r="C109" s="2">
        <v>3.36</v>
      </c>
      <c r="D109" s="2">
        <v>3.4</v>
      </c>
      <c r="E109" s="2">
        <v>2.76</v>
      </c>
      <c r="F109" s="2">
        <v>3.35</v>
      </c>
      <c r="G109" s="12">
        <v>3.5</v>
      </c>
      <c r="H109" s="12">
        <v>3</v>
      </c>
      <c r="I109" s="12">
        <v>2</v>
      </c>
      <c r="J109" s="12">
        <v>2.5</v>
      </c>
      <c r="K109" s="12">
        <v>2.5</v>
      </c>
      <c r="L109" s="12">
        <v>3.5</v>
      </c>
      <c r="M109" s="2">
        <f t="shared" si="7"/>
        <v>3.2174999999999998</v>
      </c>
      <c r="N109" s="2">
        <f t="shared" si="11"/>
        <v>2.8333333333333335</v>
      </c>
      <c r="O109" s="2" t="str">
        <f t="shared" si="8"/>
        <v>DENGAN PUJIAN</v>
      </c>
      <c r="P109" s="28" t="str">
        <f t="shared" si="9"/>
        <v>B</v>
      </c>
      <c r="Q109" s="2">
        <f t="shared" si="10"/>
        <v>2.9869999999999997</v>
      </c>
      <c r="R109" s="2" t="str">
        <f t="shared" si="6"/>
        <v>LULUS TEPAT</v>
      </c>
    </row>
    <row r="110" spans="1:18" x14ac:dyDescent="0.25">
      <c r="A110">
        <v>105</v>
      </c>
      <c r="B110" s="10" t="s">
        <v>61</v>
      </c>
      <c r="C110" s="2">
        <v>2.93</v>
      </c>
      <c r="D110" s="2">
        <v>2.95</v>
      </c>
      <c r="E110" s="2">
        <v>2.98</v>
      </c>
      <c r="F110" s="2">
        <v>2.94</v>
      </c>
      <c r="G110" s="12">
        <v>3</v>
      </c>
      <c r="H110" s="12">
        <v>3</v>
      </c>
      <c r="I110" s="12">
        <v>2</v>
      </c>
      <c r="J110" s="12">
        <v>3</v>
      </c>
      <c r="K110" s="12">
        <v>3</v>
      </c>
      <c r="L110" s="12">
        <v>3</v>
      </c>
      <c r="M110" s="2">
        <f t="shared" si="7"/>
        <v>2.95</v>
      </c>
      <c r="N110" s="2">
        <f t="shared" si="11"/>
        <v>2.8333333333333335</v>
      </c>
      <c r="O110" s="2" t="str">
        <f t="shared" si="8"/>
        <v>SANGAT MEMUASKAN</v>
      </c>
      <c r="P110" s="28" t="str">
        <f t="shared" si="9"/>
        <v>B</v>
      </c>
      <c r="Q110" s="2">
        <f t="shared" si="10"/>
        <v>2.88</v>
      </c>
      <c r="R110" s="2" t="str">
        <f t="shared" si="6"/>
        <v>LULUS TEPAT</v>
      </c>
    </row>
    <row r="111" spans="1:18" x14ac:dyDescent="0.25">
      <c r="A111">
        <v>106</v>
      </c>
      <c r="B111" s="10" t="s">
        <v>61</v>
      </c>
      <c r="C111" s="2">
        <v>3.07</v>
      </c>
      <c r="D111" s="2">
        <v>3.17</v>
      </c>
      <c r="E111" s="2">
        <v>3.1</v>
      </c>
      <c r="F111" s="2"/>
      <c r="G111" s="12">
        <v>3.75</v>
      </c>
      <c r="H111" s="12">
        <v>3.5</v>
      </c>
      <c r="I111" s="12">
        <v>2</v>
      </c>
      <c r="J111" s="12">
        <v>2.5</v>
      </c>
      <c r="K111" s="12">
        <v>2.5</v>
      </c>
      <c r="L111" s="12">
        <v>3</v>
      </c>
      <c r="M111" s="2">
        <f t="shared" si="7"/>
        <v>3.1133333333333333</v>
      </c>
      <c r="N111" s="2">
        <f t="shared" si="11"/>
        <v>2.875</v>
      </c>
      <c r="O111" s="2" t="str">
        <f t="shared" si="8"/>
        <v>DENGAN PUJIAN</v>
      </c>
      <c r="P111" s="28" t="str">
        <f t="shared" si="9"/>
        <v>B</v>
      </c>
      <c r="Q111" s="2">
        <f t="shared" si="10"/>
        <v>2.9544444444444444</v>
      </c>
      <c r="R111" s="2" t="str">
        <f t="shared" si="6"/>
        <v>LULUS TEPAT</v>
      </c>
    </row>
    <row r="112" spans="1:18" x14ac:dyDescent="0.25">
      <c r="A112">
        <v>107</v>
      </c>
      <c r="B112" s="10" t="s">
        <v>61</v>
      </c>
      <c r="C112" s="2">
        <v>2.77</v>
      </c>
      <c r="D112" s="2">
        <v>2.52</v>
      </c>
      <c r="E112" s="2">
        <v>2.58</v>
      </c>
      <c r="F112" s="2">
        <v>2.44</v>
      </c>
      <c r="G112" s="12">
        <v>3.75</v>
      </c>
      <c r="H112" s="12">
        <v>3</v>
      </c>
      <c r="I112" s="12">
        <v>2.5</v>
      </c>
      <c r="J112" s="12">
        <v>3</v>
      </c>
      <c r="K112" s="12">
        <v>3</v>
      </c>
      <c r="L112" s="12">
        <v>2</v>
      </c>
      <c r="M112" s="2">
        <f t="shared" si="7"/>
        <v>2.5775000000000001</v>
      </c>
      <c r="N112" s="2">
        <f t="shared" si="11"/>
        <v>2.875</v>
      </c>
      <c r="O112" s="2" t="str">
        <f t="shared" si="8"/>
        <v>SANGAT MEMUASKAN</v>
      </c>
      <c r="P112" s="28" t="str">
        <f t="shared" si="9"/>
        <v>B</v>
      </c>
      <c r="Q112" s="2">
        <f t="shared" si="10"/>
        <v>2.7560000000000002</v>
      </c>
      <c r="R112" s="2" t="str">
        <f t="shared" si="6"/>
        <v>LULUS TEPAT</v>
      </c>
    </row>
    <row r="113" spans="1:18" x14ac:dyDescent="0.25">
      <c r="A113">
        <v>108</v>
      </c>
      <c r="B113" s="10" t="s">
        <v>61</v>
      </c>
      <c r="C113" s="2">
        <v>2.73</v>
      </c>
      <c r="D113" s="2">
        <v>2.44</v>
      </c>
      <c r="E113" s="2">
        <v>2.41</v>
      </c>
      <c r="F113" s="2">
        <v>2.4</v>
      </c>
      <c r="G113" s="12">
        <v>3</v>
      </c>
      <c r="H113" s="12">
        <v>2</v>
      </c>
      <c r="I113" s="12">
        <v>2</v>
      </c>
      <c r="J113" s="12">
        <v>3</v>
      </c>
      <c r="K113" s="12">
        <v>3.5</v>
      </c>
      <c r="L113" s="12">
        <v>2.5</v>
      </c>
      <c r="M113" s="2">
        <f t="shared" si="7"/>
        <v>2.4950000000000001</v>
      </c>
      <c r="N113" s="2">
        <f t="shared" si="11"/>
        <v>2.6666666666666665</v>
      </c>
      <c r="O113" s="2" t="str">
        <f t="shared" si="8"/>
        <v>SANGAT MEMUASKAN</v>
      </c>
      <c r="P113" s="28" t="str">
        <f t="shared" si="9"/>
        <v>B</v>
      </c>
      <c r="Q113" s="2">
        <f t="shared" si="10"/>
        <v>2.5979999999999999</v>
      </c>
      <c r="R113" s="2" t="str">
        <f t="shared" si="6"/>
        <v>LULUS TEPAT</v>
      </c>
    </row>
    <row r="114" spans="1:18" x14ac:dyDescent="0.25">
      <c r="A114">
        <v>109</v>
      </c>
      <c r="B114" s="10" t="s">
        <v>61</v>
      </c>
      <c r="C114" s="2">
        <v>3.45</v>
      </c>
      <c r="D114" s="2">
        <v>3.35</v>
      </c>
      <c r="E114" s="2">
        <v>3.23</v>
      </c>
      <c r="F114" s="2">
        <v>3.1</v>
      </c>
      <c r="G114" s="12">
        <v>3.75</v>
      </c>
      <c r="H114" s="12">
        <v>4</v>
      </c>
      <c r="I114" s="12">
        <v>3</v>
      </c>
      <c r="J114" s="12">
        <v>3.5</v>
      </c>
      <c r="K114" s="12">
        <v>0</v>
      </c>
      <c r="L114" s="12">
        <v>0</v>
      </c>
      <c r="M114" s="2">
        <f t="shared" si="7"/>
        <v>3.2825000000000002</v>
      </c>
      <c r="N114" s="2">
        <f t="shared" si="11"/>
        <v>2.375</v>
      </c>
      <c r="O114" s="2" t="str">
        <f t="shared" si="8"/>
        <v>DENGAN PUJIAN</v>
      </c>
      <c r="P114" s="28" t="str">
        <f t="shared" si="9"/>
        <v>B</v>
      </c>
      <c r="Q114" s="2">
        <f t="shared" si="10"/>
        <v>2.7380000000000004</v>
      </c>
      <c r="R114" s="2" t="str">
        <f t="shared" si="6"/>
        <v>LULUS TEPAT</v>
      </c>
    </row>
    <row r="115" spans="1:18" x14ac:dyDescent="0.25">
      <c r="A115">
        <v>110</v>
      </c>
      <c r="B115" s="10" t="s">
        <v>61</v>
      </c>
      <c r="C115" s="2">
        <v>2.77</v>
      </c>
      <c r="D115" s="2">
        <v>2.77</v>
      </c>
      <c r="E115" s="2">
        <v>2.81</v>
      </c>
      <c r="F115" s="2">
        <v>2.85</v>
      </c>
      <c r="G115" s="12">
        <v>3</v>
      </c>
      <c r="H115" s="12">
        <v>3</v>
      </c>
      <c r="I115" s="12">
        <v>2.5</v>
      </c>
      <c r="J115" s="12">
        <v>2.5</v>
      </c>
      <c r="K115" s="12">
        <v>3.75</v>
      </c>
      <c r="L115" s="12">
        <v>2</v>
      </c>
      <c r="M115" s="2">
        <f t="shared" si="7"/>
        <v>2.8</v>
      </c>
      <c r="N115" s="2">
        <f t="shared" si="11"/>
        <v>2.7916666666666665</v>
      </c>
      <c r="O115" s="2" t="str">
        <f t="shared" si="8"/>
        <v>SANGAT MEMUASKAN</v>
      </c>
      <c r="P115" s="28" t="str">
        <f t="shared" si="9"/>
        <v>B</v>
      </c>
      <c r="Q115" s="2">
        <f t="shared" si="10"/>
        <v>2.7949999999999999</v>
      </c>
      <c r="R115" s="2" t="str">
        <f t="shared" si="6"/>
        <v>LULUS TEPAT</v>
      </c>
    </row>
    <row r="116" spans="1:18" x14ac:dyDescent="0.25">
      <c r="A116">
        <v>111</v>
      </c>
      <c r="B116" s="10" t="s">
        <v>61</v>
      </c>
      <c r="C116" s="2">
        <v>1.73</v>
      </c>
      <c r="D116" s="2">
        <v>1.91</v>
      </c>
      <c r="E116" s="2">
        <v>1.85</v>
      </c>
      <c r="F116" s="2">
        <v>1.83</v>
      </c>
      <c r="G116" s="12">
        <v>2</v>
      </c>
      <c r="H116" s="12">
        <v>3</v>
      </c>
      <c r="I116" s="12">
        <v>2</v>
      </c>
      <c r="J116" s="12">
        <v>2.5</v>
      </c>
      <c r="K116" s="12">
        <v>2.5</v>
      </c>
      <c r="L116" s="12">
        <v>2</v>
      </c>
      <c r="M116" s="2">
        <f t="shared" si="7"/>
        <v>1.83</v>
      </c>
      <c r="N116" s="2">
        <f t="shared" si="11"/>
        <v>2.3333333333333335</v>
      </c>
      <c r="O116" s="46" t="str">
        <f t="shared" si="8"/>
        <v>MEMUASKAN</v>
      </c>
      <c r="P116" s="28" t="str">
        <f t="shared" si="9"/>
        <v>B</v>
      </c>
      <c r="Q116" s="2">
        <f t="shared" si="10"/>
        <v>2.1320000000000001</v>
      </c>
      <c r="R116" s="2" t="str">
        <f t="shared" si="6"/>
        <v>LULUS TEPAT</v>
      </c>
    </row>
    <row r="117" spans="1:18" x14ac:dyDescent="0.25">
      <c r="A117">
        <v>112</v>
      </c>
      <c r="B117" s="10" t="s">
        <v>61</v>
      </c>
      <c r="C117" s="2">
        <v>3.3</v>
      </c>
      <c r="D117" s="2">
        <v>3.11</v>
      </c>
      <c r="E117" s="2">
        <v>3.08</v>
      </c>
      <c r="F117" s="2">
        <v>3.06</v>
      </c>
      <c r="G117" s="12">
        <v>3</v>
      </c>
      <c r="H117" s="12">
        <v>2</v>
      </c>
      <c r="I117" s="12">
        <v>2.5</v>
      </c>
      <c r="J117" s="12">
        <v>3</v>
      </c>
      <c r="K117" s="12">
        <v>3.5</v>
      </c>
      <c r="L117" s="12">
        <v>3</v>
      </c>
      <c r="M117" s="2">
        <f t="shared" si="7"/>
        <v>3.1375000000000002</v>
      </c>
      <c r="N117" s="2">
        <f t="shared" si="11"/>
        <v>2.8333333333333335</v>
      </c>
      <c r="O117" s="2" t="str">
        <f t="shared" si="8"/>
        <v>DENGAN PUJIAN</v>
      </c>
      <c r="P117" s="28" t="str">
        <f t="shared" si="9"/>
        <v>B</v>
      </c>
      <c r="Q117" s="2">
        <f t="shared" si="10"/>
        <v>2.9550000000000001</v>
      </c>
      <c r="R117" s="2" t="str">
        <f t="shared" si="6"/>
        <v>LULUS TEPAT</v>
      </c>
    </row>
    <row r="118" spans="1:18" x14ac:dyDescent="0.25">
      <c r="A118">
        <v>113</v>
      </c>
      <c r="B118" s="10" t="s">
        <v>89</v>
      </c>
      <c r="C118" s="2">
        <v>3</v>
      </c>
      <c r="D118" s="2">
        <v>2.92</v>
      </c>
      <c r="E118" s="2">
        <v>3.01</v>
      </c>
      <c r="F118" s="2">
        <v>3.02</v>
      </c>
      <c r="G118" s="12">
        <v>2.5</v>
      </c>
      <c r="H118" s="12">
        <v>3</v>
      </c>
      <c r="I118" s="12">
        <v>3</v>
      </c>
      <c r="J118" s="2">
        <v>2.5</v>
      </c>
      <c r="K118" s="12">
        <v>3.75</v>
      </c>
      <c r="L118" s="12">
        <v>2</v>
      </c>
      <c r="M118" s="2">
        <f t="shared" si="7"/>
        <v>2.9874999999999998</v>
      </c>
      <c r="N118" s="2">
        <f t="shared" si="11"/>
        <v>2.7916666666666665</v>
      </c>
      <c r="O118" s="2" t="str">
        <f t="shared" si="8"/>
        <v>SANGAT MEMUASKAN</v>
      </c>
      <c r="P118" s="28" t="str">
        <f t="shared" si="9"/>
        <v>B</v>
      </c>
      <c r="Q118" s="2">
        <f t="shared" si="10"/>
        <v>2.87</v>
      </c>
      <c r="R118" s="2" t="str">
        <f t="shared" ref="R118:R165" si="12">IF(Q118&lt;2,"TIDAK TEPAT","LULUS TEPAT")</f>
        <v>LULUS TEPAT</v>
      </c>
    </row>
    <row r="119" spans="1:18" x14ac:dyDescent="0.25">
      <c r="A119">
        <v>114</v>
      </c>
      <c r="B119" s="10" t="s">
        <v>61</v>
      </c>
      <c r="C119" s="2">
        <v>2.68</v>
      </c>
      <c r="D119" s="2">
        <v>2.5299999999999998</v>
      </c>
      <c r="E119" s="2">
        <v>2.2200000000000002</v>
      </c>
      <c r="F119" s="2">
        <v>2.15</v>
      </c>
      <c r="G119" s="12">
        <v>2.5</v>
      </c>
      <c r="H119" s="12">
        <v>2</v>
      </c>
      <c r="I119" s="12">
        <v>3</v>
      </c>
      <c r="J119" s="12">
        <v>2</v>
      </c>
      <c r="K119" s="12">
        <v>2</v>
      </c>
      <c r="L119" s="12">
        <v>3</v>
      </c>
      <c r="M119" s="2">
        <f t="shared" si="7"/>
        <v>2.395</v>
      </c>
      <c r="N119" s="2">
        <f t="shared" si="11"/>
        <v>2.4166666666666665</v>
      </c>
      <c r="O119" s="2" t="str">
        <f t="shared" si="8"/>
        <v>SANGAT MEMUASKAN</v>
      </c>
      <c r="P119" s="28" t="str">
        <f t="shared" si="9"/>
        <v>B</v>
      </c>
      <c r="Q119" s="2">
        <f t="shared" si="10"/>
        <v>2.4079999999999999</v>
      </c>
      <c r="R119" s="2" t="str">
        <f t="shared" si="12"/>
        <v>LULUS TEPAT</v>
      </c>
    </row>
    <row r="120" spans="1:18" x14ac:dyDescent="0.25">
      <c r="A120">
        <v>115</v>
      </c>
      <c r="B120" s="10" t="s">
        <v>61</v>
      </c>
      <c r="C120" s="2">
        <v>1.41</v>
      </c>
      <c r="D120" s="2">
        <v>1.77</v>
      </c>
      <c r="E120" s="2">
        <v>2.12</v>
      </c>
      <c r="F120" s="2">
        <v>2.25</v>
      </c>
      <c r="G120" s="12">
        <v>2</v>
      </c>
      <c r="H120" s="12">
        <v>2.5</v>
      </c>
      <c r="I120" s="12">
        <v>2.5</v>
      </c>
      <c r="J120" s="12">
        <v>2.5</v>
      </c>
      <c r="K120" s="12">
        <v>3</v>
      </c>
      <c r="L120" s="12">
        <v>2</v>
      </c>
      <c r="M120" s="2">
        <f t="shared" si="7"/>
        <v>1.8875</v>
      </c>
      <c r="N120" s="2">
        <f t="shared" si="11"/>
        <v>2.4166666666666665</v>
      </c>
      <c r="O120" s="46" t="str">
        <f t="shared" si="8"/>
        <v>MEMUASKAN</v>
      </c>
      <c r="P120" s="28" t="str">
        <f t="shared" si="9"/>
        <v>B</v>
      </c>
      <c r="Q120" s="2">
        <f t="shared" si="10"/>
        <v>2.2050000000000001</v>
      </c>
      <c r="R120" s="2" t="str">
        <f t="shared" si="12"/>
        <v>LULUS TEPAT</v>
      </c>
    </row>
    <row r="121" spans="1:18" x14ac:dyDescent="0.25">
      <c r="A121">
        <v>116</v>
      </c>
      <c r="B121" s="10" t="s">
        <v>61</v>
      </c>
      <c r="C121" s="2">
        <v>2.86</v>
      </c>
      <c r="D121" s="2">
        <v>2.81</v>
      </c>
      <c r="E121" s="2">
        <v>2.78</v>
      </c>
      <c r="F121" s="2">
        <v>2.73</v>
      </c>
      <c r="G121" s="12">
        <v>2.5</v>
      </c>
      <c r="H121" s="12">
        <v>2.5</v>
      </c>
      <c r="I121" s="12">
        <v>3</v>
      </c>
      <c r="J121" s="12">
        <v>2</v>
      </c>
      <c r="K121" s="12">
        <v>3</v>
      </c>
      <c r="L121" s="12">
        <v>3.5</v>
      </c>
      <c r="M121" s="2">
        <f t="shared" si="7"/>
        <v>2.7949999999999999</v>
      </c>
      <c r="N121" s="2">
        <f t="shared" si="11"/>
        <v>2.75</v>
      </c>
      <c r="O121" s="2" t="str">
        <f t="shared" si="8"/>
        <v>SANGAT MEMUASKAN</v>
      </c>
      <c r="P121" s="28" t="str">
        <f t="shared" si="9"/>
        <v>B</v>
      </c>
      <c r="Q121" s="2">
        <f t="shared" si="10"/>
        <v>2.7679999999999998</v>
      </c>
      <c r="R121" s="2" t="str">
        <f t="shared" si="12"/>
        <v>LULUS TEPAT</v>
      </c>
    </row>
    <row r="122" spans="1:18" x14ac:dyDescent="0.25">
      <c r="A122">
        <v>117</v>
      </c>
      <c r="B122" s="10" t="s">
        <v>61</v>
      </c>
      <c r="C122" s="2">
        <v>2.64</v>
      </c>
      <c r="D122" s="2">
        <v>2.71</v>
      </c>
      <c r="E122" s="2">
        <v>2.5299999999999998</v>
      </c>
      <c r="F122" s="2">
        <v>2.48</v>
      </c>
      <c r="G122" s="12">
        <v>2.5</v>
      </c>
      <c r="H122" s="12">
        <v>3.5</v>
      </c>
      <c r="I122" s="12">
        <v>2.5</v>
      </c>
      <c r="J122" s="12">
        <v>2</v>
      </c>
      <c r="K122" s="12">
        <v>3</v>
      </c>
      <c r="L122" s="12">
        <v>3</v>
      </c>
      <c r="M122" s="2">
        <f t="shared" si="7"/>
        <v>2.59</v>
      </c>
      <c r="N122" s="2">
        <f t="shared" si="11"/>
        <v>2.75</v>
      </c>
      <c r="O122" s="2" t="str">
        <f t="shared" si="8"/>
        <v>SANGAT MEMUASKAN</v>
      </c>
      <c r="P122" s="28" t="str">
        <f t="shared" si="9"/>
        <v>B</v>
      </c>
      <c r="Q122" s="2">
        <f t="shared" si="10"/>
        <v>2.6859999999999999</v>
      </c>
      <c r="R122" s="2" t="str">
        <f t="shared" si="12"/>
        <v>LULUS TEPAT</v>
      </c>
    </row>
    <row r="123" spans="1:18" x14ac:dyDescent="0.25">
      <c r="A123">
        <v>118</v>
      </c>
      <c r="B123" s="10" t="s">
        <v>61</v>
      </c>
      <c r="C123" s="2">
        <v>2.77</v>
      </c>
      <c r="D123" s="2">
        <v>2.59</v>
      </c>
      <c r="E123" s="2">
        <v>2.5499999999999998</v>
      </c>
      <c r="F123" s="2">
        <v>2.59</v>
      </c>
      <c r="G123" s="12">
        <v>3</v>
      </c>
      <c r="H123" s="12">
        <v>2</v>
      </c>
      <c r="I123" s="12">
        <v>3</v>
      </c>
      <c r="J123" s="12">
        <v>2</v>
      </c>
      <c r="K123" s="12">
        <v>2.5</v>
      </c>
      <c r="L123" s="12">
        <v>3</v>
      </c>
      <c r="M123" s="2">
        <f t="shared" si="7"/>
        <v>2.625</v>
      </c>
      <c r="N123" s="2">
        <f t="shared" si="11"/>
        <v>2.5833333333333335</v>
      </c>
      <c r="O123" s="2" t="str">
        <f t="shared" si="8"/>
        <v>SANGAT MEMUASKAN</v>
      </c>
      <c r="P123" s="28" t="str">
        <f t="shared" si="9"/>
        <v>B</v>
      </c>
      <c r="Q123" s="2">
        <f t="shared" si="10"/>
        <v>2.6</v>
      </c>
      <c r="R123" s="2" t="str">
        <f t="shared" si="12"/>
        <v>LULUS TEPAT</v>
      </c>
    </row>
    <row r="124" spans="1:18" x14ac:dyDescent="0.25">
      <c r="A124">
        <v>119</v>
      </c>
      <c r="B124" s="10" t="s">
        <v>61</v>
      </c>
      <c r="C124" s="2">
        <v>2.84</v>
      </c>
      <c r="D124" s="2">
        <v>2.63</v>
      </c>
      <c r="E124" s="2">
        <v>2.5499999999999998</v>
      </c>
      <c r="F124" s="2">
        <v>2.48</v>
      </c>
      <c r="G124" s="12">
        <v>2.5</v>
      </c>
      <c r="H124" s="12">
        <v>2</v>
      </c>
      <c r="I124" s="12">
        <v>2.5</v>
      </c>
      <c r="J124" s="12">
        <v>3.5</v>
      </c>
      <c r="K124" s="12">
        <v>3.5</v>
      </c>
      <c r="L124" s="12">
        <v>0</v>
      </c>
      <c r="M124" s="2">
        <f t="shared" si="7"/>
        <v>2.625</v>
      </c>
      <c r="N124" s="2">
        <f t="shared" si="11"/>
        <v>2.3333333333333335</v>
      </c>
      <c r="O124" s="2" t="str">
        <f t="shared" si="8"/>
        <v>SANGAT MEMUASKAN</v>
      </c>
      <c r="P124" s="28" t="str">
        <f t="shared" si="9"/>
        <v>B</v>
      </c>
      <c r="Q124" s="2">
        <f t="shared" si="10"/>
        <v>2.4500000000000002</v>
      </c>
      <c r="R124" s="2" t="str">
        <f t="shared" si="12"/>
        <v>LULUS TEPAT</v>
      </c>
    </row>
    <row r="125" spans="1:18" x14ac:dyDescent="0.25">
      <c r="A125">
        <v>120</v>
      </c>
      <c r="B125" s="10" t="s">
        <v>61</v>
      </c>
      <c r="C125" s="2">
        <v>3.05</v>
      </c>
      <c r="D125" s="2">
        <v>2.98</v>
      </c>
      <c r="E125" s="2">
        <v>3.02</v>
      </c>
      <c r="F125" s="2">
        <v>2.88</v>
      </c>
      <c r="G125" s="12">
        <v>3</v>
      </c>
      <c r="H125" s="12">
        <v>3</v>
      </c>
      <c r="I125" s="12">
        <v>3</v>
      </c>
      <c r="J125" s="12">
        <v>3</v>
      </c>
      <c r="K125" s="12">
        <v>3</v>
      </c>
      <c r="L125" s="12">
        <v>2.5</v>
      </c>
      <c r="M125" s="2">
        <f t="shared" si="7"/>
        <v>2.9824999999999999</v>
      </c>
      <c r="N125" s="2">
        <f t="shared" si="11"/>
        <v>2.9166666666666665</v>
      </c>
      <c r="O125" s="2" t="str">
        <f t="shared" si="8"/>
        <v>SANGAT MEMUASKAN</v>
      </c>
      <c r="P125" s="28" t="str">
        <f t="shared" si="9"/>
        <v>B</v>
      </c>
      <c r="Q125" s="2">
        <f t="shared" si="10"/>
        <v>2.9430000000000001</v>
      </c>
      <c r="R125" s="2" t="str">
        <f t="shared" si="12"/>
        <v>LULUS TEPAT</v>
      </c>
    </row>
    <row r="126" spans="1:18" x14ac:dyDescent="0.25">
      <c r="A126">
        <v>121</v>
      </c>
      <c r="B126" s="10" t="s">
        <v>61</v>
      </c>
      <c r="C126" s="2">
        <v>2.89</v>
      </c>
      <c r="D126" s="2">
        <v>3.06</v>
      </c>
      <c r="E126" s="2">
        <v>3.04</v>
      </c>
      <c r="F126" s="2">
        <v>2.71</v>
      </c>
      <c r="G126" s="12">
        <v>3.75</v>
      </c>
      <c r="H126" s="12">
        <v>3.5</v>
      </c>
      <c r="I126" s="12">
        <v>2</v>
      </c>
      <c r="J126" s="12">
        <v>2</v>
      </c>
      <c r="K126" s="12">
        <v>2.5</v>
      </c>
      <c r="L126" s="12">
        <v>3</v>
      </c>
      <c r="M126" s="2">
        <f t="shared" si="7"/>
        <v>2.9249999999999998</v>
      </c>
      <c r="N126" s="2">
        <f t="shared" si="11"/>
        <v>2.7916666666666665</v>
      </c>
      <c r="O126" s="2" t="str">
        <f t="shared" si="8"/>
        <v>SANGAT MEMUASKAN</v>
      </c>
      <c r="P126" s="28" t="str">
        <f t="shared" si="9"/>
        <v>B</v>
      </c>
      <c r="Q126" s="2">
        <f t="shared" si="10"/>
        <v>2.8449999999999998</v>
      </c>
      <c r="R126" s="2" t="str">
        <f t="shared" si="12"/>
        <v>LULUS TEPAT</v>
      </c>
    </row>
    <row r="127" spans="1:18" x14ac:dyDescent="0.25">
      <c r="A127">
        <v>122</v>
      </c>
      <c r="B127" s="10" t="s">
        <v>61</v>
      </c>
      <c r="C127" s="2">
        <v>2.93</v>
      </c>
      <c r="D127" s="2">
        <v>2.81</v>
      </c>
      <c r="E127" s="2">
        <v>2.62</v>
      </c>
      <c r="F127" s="2">
        <v>2.5</v>
      </c>
      <c r="G127" s="12">
        <v>2.5</v>
      </c>
      <c r="H127" s="12">
        <v>3</v>
      </c>
      <c r="I127" s="12">
        <v>3</v>
      </c>
      <c r="J127" s="12">
        <v>2</v>
      </c>
      <c r="K127" s="12">
        <v>3</v>
      </c>
      <c r="L127" s="12">
        <v>2.5</v>
      </c>
      <c r="M127" s="2">
        <f t="shared" si="7"/>
        <v>2.7149999999999999</v>
      </c>
      <c r="N127" s="2">
        <f t="shared" si="11"/>
        <v>2.6666666666666665</v>
      </c>
      <c r="O127" s="2" t="str">
        <f t="shared" si="8"/>
        <v>SANGAT MEMUASKAN</v>
      </c>
      <c r="P127" s="28" t="str">
        <f t="shared" si="9"/>
        <v>B</v>
      </c>
      <c r="Q127" s="2">
        <f t="shared" si="10"/>
        <v>2.6859999999999999</v>
      </c>
      <c r="R127" s="2" t="str">
        <f t="shared" si="12"/>
        <v>LULUS TEPAT</v>
      </c>
    </row>
    <row r="128" spans="1:18" x14ac:dyDescent="0.25">
      <c r="A128">
        <v>123</v>
      </c>
      <c r="B128" s="10" t="s">
        <v>61</v>
      </c>
      <c r="C128" s="2">
        <v>2.4300000000000002</v>
      </c>
      <c r="D128" s="2">
        <v>2.04</v>
      </c>
      <c r="E128" s="2">
        <v>2.0099999999999998</v>
      </c>
      <c r="F128" s="2">
        <v>1.93</v>
      </c>
      <c r="G128" s="12">
        <v>2.5</v>
      </c>
      <c r="H128" s="12">
        <v>2</v>
      </c>
      <c r="I128" s="12">
        <v>2</v>
      </c>
      <c r="J128" s="12">
        <v>2.5</v>
      </c>
      <c r="K128" s="12">
        <v>3.5</v>
      </c>
      <c r="L128" s="12">
        <v>0</v>
      </c>
      <c r="M128" s="2">
        <f t="shared" si="7"/>
        <v>2.1025</v>
      </c>
      <c r="N128" s="2">
        <f t="shared" si="11"/>
        <v>2.0833333333333335</v>
      </c>
      <c r="O128" s="2" t="str">
        <f t="shared" si="8"/>
        <v>SANGAT MEMUASKAN</v>
      </c>
      <c r="P128" s="28" t="str">
        <f t="shared" si="9"/>
        <v>B</v>
      </c>
      <c r="Q128" s="2">
        <f t="shared" si="10"/>
        <v>2.0910000000000002</v>
      </c>
      <c r="R128" s="2" t="str">
        <f t="shared" si="12"/>
        <v>LULUS TEPAT</v>
      </c>
    </row>
    <row r="129" spans="1:18" x14ac:dyDescent="0.25">
      <c r="A129">
        <v>124</v>
      </c>
      <c r="B129" s="10" t="s">
        <v>61</v>
      </c>
      <c r="C129" s="2">
        <v>3</v>
      </c>
      <c r="D129" s="2">
        <v>2.87</v>
      </c>
      <c r="E129" s="2">
        <v>2.78</v>
      </c>
      <c r="F129" s="2">
        <v>2.58</v>
      </c>
      <c r="G129" s="12">
        <v>2.5</v>
      </c>
      <c r="H129" s="12">
        <v>3</v>
      </c>
      <c r="I129" s="12">
        <v>2.5</v>
      </c>
      <c r="J129" s="12">
        <v>2.5</v>
      </c>
      <c r="K129" s="12">
        <v>3</v>
      </c>
      <c r="L129" s="12">
        <v>3</v>
      </c>
      <c r="M129" s="2">
        <f t="shared" si="7"/>
        <v>2.8075000000000001</v>
      </c>
      <c r="N129" s="2">
        <f t="shared" si="11"/>
        <v>2.75</v>
      </c>
      <c r="O129" s="2" t="str">
        <f t="shared" si="8"/>
        <v>SANGAT MEMUASKAN</v>
      </c>
      <c r="P129" s="28" t="str">
        <f t="shared" si="9"/>
        <v>B</v>
      </c>
      <c r="Q129" s="2">
        <f t="shared" si="10"/>
        <v>2.7730000000000001</v>
      </c>
      <c r="R129" s="2" t="str">
        <f t="shared" si="12"/>
        <v>LULUS TEPAT</v>
      </c>
    </row>
    <row r="130" spans="1:18" x14ac:dyDescent="0.25">
      <c r="A130">
        <v>125</v>
      </c>
      <c r="B130" s="10" t="s">
        <v>61</v>
      </c>
      <c r="C130" s="2">
        <v>1.82</v>
      </c>
      <c r="D130" s="2">
        <v>1.94</v>
      </c>
      <c r="E130" s="2">
        <v>1.83</v>
      </c>
      <c r="F130" s="2">
        <v>2.0299999999999998</v>
      </c>
      <c r="G130" s="12">
        <v>3</v>
      </c>
      <c r="H130" s="12">
        <v>2</v>
      </c>
      <c r="I130" s="12">
        <v>3</v>
      </c>
      <c r="J130" s="12">
        <v>2</v>
      </c>
      <c r="K130" s="12">
        <v>3</v>
      </c>
      <c r="L130" s="12">
        <v>3</v>
      </c>
      <c r="M130" s="2">
        <f t="shared" si="7"/>
        <v>1.9049999999999998</v>
      </c>
      <c r="N130" s="2">
        <f t="shared" si="11"/>
        <v>2.6666666666666665</v>
      </c>
      <c r="O130" s="46" t="str">
        <f t="shared" si="8"/>
        <v>MEMUASKAN</v>
      </c>
      <c r="P130" s="28" t="str">
        <f t="shared" si="9"/>
        <v>B</v>
      </c>
      <c r="Q130" s="2">
        <f t="shared" si="10"/>
        <v>2.3619999999999997</v>
      </c>
      <c r="R130" s="2" t="str">
        <f t="shared" si="12"/>
        <v>LULUS TEPAT</v>
      </c>
    </row>
    <row r="131" spans="1:18" x14ac:dyDescent="0.25">
      <c r="A131">
        <v>126</v>
      </c>
      <c r="B131" s="10" t="s">
        <v>61</v>
      </c>
      <c r="C131" s="2">
        <v>2.64</v>
      </c>
      <c r="D131" s="2">
        <v>2.38</v>
      </c>
      <c r="E131" s="2">
        <v>2.15</v>
      </c>
      <c r="F131" s="2">
        <v>2.02</v>
      </c>
      <c r="G131" s="12">
        <v>2</v>
      </c>
      <c r="H131" s="12">
        <v>3.5</v>
      </c>
      <c r="I131" s="12">
        <v>3</v>
      </c>
      <c r="J131" s="12">
        <v>2.5</v>
      </c>
      <c r="K131" s="12">
        <v>2.5</v>
      </c>
      <c r="L131" s="12">
        <v>0</v>
      </c>
      <c r="M131" s="2">
        <f t="shared" si="7"/>
        <v>2.2974999999999999</v>
      </c>
      <c r="N131" s="2">
        <f t="shared" si="11"/>
        <v>2.25</v>
      </c>
      <c r="O131" s="2" t="str">
        <f t="shared" si="8"/>
        <v>SANGAT MEMUASKAN</v>
      </c>
      <c r="P131" s="28" t="str">
        <f t="shared" si="9"/>
        <v>B</v>
      </c>
      <c r="Q131" s="2">
        <f t="shared" si="10"/>
        <v>2.2689999999999997</v>
      </c>
      <c r="R131" s="2" t="str">
        <f t="shared" si="12"/>
        <v>LULUS TEPAT</v>
      </c>
    </row>
    <row r="132" spans="1:18" x14ac:dyDescent="0.25">
      <c r="A132">
        <v>127</v>
      </c>
      <c r="B132" s="10" t="s">
        <v>61</v>
      </c>
      <c r="C132" s="2">
        <v>3.48</v>
      </c>
      <c r="D132" s="2">
        <v>3.14</v>
      </c>
      <c r="E132" s="2">
        <v>3.28</v>
      </c>
      <c r="F132" s="2">
        <v>2.88</v>
      </c>
      <c r="G132" s="12">
        <v>2</v>
      </c>
      <c r="H132" s="12">
        <v>4</v>
      </c>
      <c r="I132" s="12">
        <v>3.75</v>
      </c>
      <c r="J132" s="12">
        <v>3.75</v>
      </c>
      <c r="K132" s="12">
        <v>0</v>
      </c>
      <c r="L132" s="12">
        <v>3.75</v>
      </c>
      <c r="M132" s="2">
        <f t="shared" si="7"/>
        <v>3.1950000000000003</v>
      </c>
      <c r="N132" s="2">
        <f t="shared" si="11"/>
        <v>2.875</v>
      </c>
      <c r="O132" s="2" t="str">
        <f t="shared" si="8"/>
        <v>DENGAN PUJIAN</v>
      </c>
      <c r="P132" s="28" t="str">
        <f t="shared" si="9"/>
        <v>B</v>
      </c>
      <c r="Q132" s="2">
        <f t="shared" si="10"/>
        <v>3.0030000000000001</v>
      </c>
      <c r="R132" s="2" t="str">
        <f t="shared" si="12"/>
        <v>LULUS TEPAT</v>
      </c>
    </row>
    <row r="133" spans="1:18" x14ac:dyDescent="0.25">
      <c r="A133">
        <v>128</v>
      </c>
      <c r="B133" s="10" t="s">
        <v>61</v>
      </c>
      <c r="C133" s="2">
        <v>1.95</v>
      </c>
      <c r="D133" s="2">
        <v>2.29</v>
      </c>
      <c r="E133" s="2">
        <v>2.31</v>
      </c>
      <c r="F133" s="2">
        <v>2.4700000000000002</v>
      </c>
      <c r="G133" s="2">
        <v>2</v>
      </c>
      <c r="H133" s="2">
        <v>2.5</v>
      </c>
      <c r="I133" s="2">
        <v>3.75</v>
      </c>
      <c r="J133" s="2">
        <v>2</v>
      </c>
      <c r="K133" s="2">
        <v>2.5</v>
      </c>
      <c r="L133" s="2">
        <v>1</v>
      </c>
      <c r="M133" s="2">
        <f t="shared" si="7"/>
        <v>2.2550000000000003</v>
      </c>
      <c r="N133" s="2">
        <f t="shared" si="11"/>
        <v>2.2916666666666665</v>
      </c>
      <c r="O133" s="2" t="str">
        <f t="shared" si="8"/>
        <v>SANGAT MEMUASKAN</v>
      </c>
      <c r="P133" s="28" t="str">
        <f t="shared" si="9"/>
        <v>B</v>
      </c>
      <c r="Q133" s="2">
        <f t="shared" si="10"/>
        <v>2.2770000000000001</v>
      </c>
      <c r="R133" s="2" t="str">
        <f t="shared" si="12"/>
        <v>LULUS TEPAT</v>
      </c>
    </row>
    <row r="134" spans="1:18" x14ac:dyDescent="0.25">
      <c r="A134">
        <v>129</v>
      </c>
      <c r="B134" s="10" t="s">
        <v>89</v>
      </c>
      <c r="C134" s="2">
        <v>3.2</v>
      </c>
      <c r="D134" s="2">
        <v>3.32</v>
      </c>
      <c r="E134" s="2">
        <v>3.4</v>
      </c>
      <c r="F134" s="2">
        <v>3.39</v>
      </c>
      <c r="G134" s="12">
        <v>2.5</v>
      </c>
      <c r="H134" s="12">
        <v>3.5</v>
      </c>
      <c r="I134" s="12">
        <v>3.75</v>
      </c>
      <c r="J134" s="12">
        <v>2</v>
      </c>
      <c r="K134" s="12">
        <v>3</v>
      </c>
      <c r="L134" s="12">
        <v>3</v>
      </c>
      <c r="M134" s="2">
        <f t="shared" ref="M134:M165" si="13">AVERAGE(C134:F134)</f>
        <v>3.3275000000000001</v>
      </c>
      <c r="N134" s="2">
        <f t="shared" si="11"/>
        <v>2.9583333333333335</v>
      </c>
      <c r="O134" s="2" t="str">
        <f t="shared" ref="O134:O165" si="14">IF(M134&lt;1,"CUKUP",IF(M134&lt;2,"MEMUASKAN",IF(M134&lt;3,"SANGAT MEMUASKAN",IF(M134&lt;4,"DENGAN PUJIAN"))))</f>
        <v>DENGAN PUJIAN</v>
      </c>
      <c r="P134" s="28" t="str">
        <f t="shared" ref="P134:P165" si="15">IF(N134&lt;1,"D",IF(N134&lt;2,"C",IF(N134&lt;3,"B",IF(N134&lt;4,"A"))))</f>
        <v>B</v>
      </c>
      <c r="Q134" s="2">
        <f t="shared" ref="Q134:Q165" si="16">AVERAGE(C134:L134)</f>
        <v>3.1060000000000003</v>
      </c>
      <c r="R134" s="2" t="str">
        <f t="shared" si="12"/>
        <v>LULUS TEPAT</v>
      </c>
    </row>
    <row r="135" spans="1:18" x14ac:dyDescent="0.25">
      <c r="A135">
        <v>130</v>
      </c>
      <c r="B135" s="10" t="s">
        <v>61</v>
      </c>
      <c r="C135" s="2">
        <v>2.86</v>
      </c>
      <c r="D135" s="2">
        <v>2.68</v>
      </c>
      <c r="E135" s="2">
        <v>2.79</v>
      </c>
      <c r="F135" s="2">
        <v>2.68</v>
      </c>
      <c r="G135" s="12">
        <v>2</v>
      </c>
      <c r="H135" s="2">
        <v>3</v>
      </c>
      <c r="I135" s="2">
        <v>0</v>
      </c>
      <c r="J135" s="12">
        <v>2</v>
      </c>
      <c r="K135" s="12">
        <v>2.5</v>
      </c>
      <c r="L135" s="12">
        <v>2.5</v>
      </c>
      <c r="M135" s="2">
        <f t="shared" si="13"/>
        <v>2.7524999999999999</v>
      </c>
      <c r="N135" s="2">
        <f t="shared" ref="N135:N165" si="17">AVERAGE(G135:L135)</f>
        <v>2</v>
      </c>
      <c r="O135" s="2" t="str">
        <f t="shared" si="14"/>
        <v>SANGAT MEMUASKAN</v>
      </c>
      <c r="P135" s="28" t="str">
        <f t="shared" si="15"/>
        <v>B</v>
      </c>
      <c r="Q135" s="2">
        <f t="shared" si="16"/>
        <v>2.3009999999999997</v>
      </c>
      <c r="R135" s="2" t="str">
        <f t="shared" si="12"/>
        <v>LULUS TEPAT</v>
      </c>
    </row>
    <row r="136" spans="1:18" x14ac:dyDescent="0.25">
      <c r="A136">
        <v>131</v>
      </c>
      <c r="B136" s="10" t="s">
        <v>61</v>
      </c>
      <c r="C136" s="2">
        <v>2.8</v>
      </c>
      <c r="D136" s="2">
        <v>2.7</v>
      </c>
      <c r="E136" s="2">
        <v>2.95</v>
      </c>
      <c r="F136" s="2">
        <v>2.93</v>
      </c>
      <c r="G136" s="12">
        <v>2</v>
      </c>
      <c r="H136" s="12">
        <v>3.5</v>
      </c>
      <c r="I136" s="12">
        <v>3.5</v>
      </c>
      <c r="J136" s="12">
        <v>2.5</v>
      </c>
      <c r="K136" s="12">
        <v>1</v>
      </c>
      <c r="L136" s="12">
        <v>2.5</v>
      </c>
      <c r="M136" s="2">
        <f t="shared" si="13"/>
        <v>2.8449999999999998</v>
      </c>
      <c r="N136" s="2">
        <f t="shared" si="17"/>
        <v>2.5</v>
      </c>
      <c r="O136" s="2" t="str">
        <f t="shared" si="14"/>
        <v>SANGAT MEMUASKAN</v>
      </c>
      <c r="P136" s="28" t="str">
        <f t="shared" si="15"/>
        <v>B</v>
      </c>
      <c r="Q136" s="2">
        <f t="shared" si="16"/>
        <v>2.6379999999999999</v>
      </c>
      <c r="R136" s="2" t="str">
        <f t="shared" si="12"/>
        <v>LULUS TEPAT</v>
      </c>
    </row>
    <row r="137" spans="1:18" x14ac:dyDescent="0.25">
      <c r="A137">
        <v>132</v>
      </c>
      <c r="B137" s="10" t="s">
        <v>61</v>
      </c>
      <c r="C137" s="2">
        <v>2.35</v>
      </c>
      <c r="D137" s="2">
        <v>2.58</v>
      </c>
      <c r="E137" s="2">
        <v>2.52</v>
      </c>
      <c r="F137" s="2">
        <v>2.7</v>
      </c>
      <c r="G137" s="12">
        <v>2</v>
      </c>
      <c r="H137" s="12">
        <v>3</v>
      </c>
      <c r="I137" s="12">
        <v>3</v>
      </c>
      <c r="J137" s="12">
        <v>3</v>
      </c>
      <c r="K137" s="12">
        <v>1</v>
      </c>
      <c r="L137" s="12">
        <v>2.5</v>
      </c>
      <c r="M137" s="2">
        <f t="shared" si="13"/>
        <v>2.5374999999999996</v>
      </c>
      <c r="N137" s="2">
        <f t="shared" si="17"/>
        <v>2.4166666666666665</v>
      </c>
      <c r="O137" s="2" t="str">
        <f t="shared" si="14"/>
        <v>SANGAT MEMUASKAN</v>
      </c>
      <c r="P137" s="28" t="str">
        <f t="shared" si="15"/>
        <v>B</v>
      </c>
      <c r="Q137" s="2">
        <f t="shared" si="16"/>
        <v>2.4649999999999999</v>
      </c>
      <c r="R137" s="2" t="str">
        <f t="shared" si="12"/>
        <v>LULUS TEPAT</v>
      </c>
    </row>
    <row r="138" spans="1:18" x14ac:dyDescent="0.25">
      <c r="A138">
        <v>133</v>
      </c>
      <c r="B138" s="10" t="s">
        <v>61</v>
      </c>
      <c r="C138" s="2">
        <v>2.75</v>
      </c>
      <c r="D138" s="2">
        <v>2.76</v>
      </c>
      <c r="E138" s="2">
        <v>2.93</v>
      </c>
      <c r="F138" s="2">
        <v>2.96</v>
      </c>
      <c r="G138" s="12">
        <v>2</v>
      </c>
      <c r="H138" s="12">
        <v>3.5</v>
      </c>
      <c r="I138" s="12">
        <v>3.5</v>
      </c>
      <c r="J138" s="12">
        <v>0</v>
      </c>
      <c r="K138" s="12">
        <v>3</v>
      </c>
      <c r="L138" s="12">
        <v>0</v>
      </c>
      <c r="M138" s="2">
        <f t="shared" si="13"/>
        <v>2.8499999999999996</v>
      </c>
      <c r="N138" s="2">
        <f t="shared" si="17"/>
        <v>2</v>
      </c>
      <c r="O138" s="2" t="str">
        <f t="shared" si="14"/>
        <v>SANGAT MEMUASKAN</v>
      </c>
      <c r="P138" s="28" t="str">
        <f t="shared" si="15"/>
        <v>B</v>
      </c>
      <c r="Q138" s="2">
        <f t="shared" si="16"/>
        <v>2.34</v>
      </c>
      <c r="R138" s="2" t="str">
        <f t="shared" si="12"/>
        <v>LULUS TEPAT</v>
      </c>
    </row>
    <row r="139" spans="1:18" x14ac:dyDescent="0.25">
      <c r="A139">
        <v>134</v>
      </c>
      <c r="B139" s="10" t="s">
        <v>61</v>
      </c>
      <c r="C139" s="2">
        <v>3.11</v>
      </c>
      <c r="D139" s="2">
        <v>3.39</v>
      </c>
      <c r="E139" s="2">
        <v>3.46</v>
      </c>
      <c r="F139" s="2">
        <v>3.45</v>
      </c>
      <c r="G139" s="12">
        <v>4</v>
      </c>
      <c r="H139" s="12">
        <v>3.75</v>
      </c>
      <c r="I139" s="12">
        <v>3.75</v>
      </c>
      <c r="J139" s="2">
        <v>0</v>
      </c>
      <c r="K139" s="12">
        <v>3</v>
      </c>
      <c r="L139" s="12">
        <v>3</v>
      </c>
      <c r="M139" s="2">
        <f t="shared" si="13"/>
        <v>3.3525</v>
      </c>
      <c r="N139" s="2">
        <f t="shared" si="17"/>
        <v>2.9166666666666665</v>
      </c>
      <c r="O139" s="2" t="str">
        <f t="shared" si="14"/>
        <v>DENGAN PUJIAN</v>
      </c>
      <c r="P139" s="28" t="str">
        <f t="shared" si="15"/>
        <v>B</v>
      </c>
      <c r="Q139" s="2">
        <f t="shared" si="16"/>
        <v>3.0910000000000002</v>
      </c>
      <c r="R139" s="2" t="str">
        <f t="shared" si="12"/>
        <v>LULUS TEPAT</v>
      </c>
    </row>
    <row r="140" spans="1:18" x14ac:dyDescent="0.25">
      <c r="A140">
        <v>135</v>
      </c>
      <c r="B140" s="10" t="s">
        <v>61</v>
      </c>
      <c r="C140" s="2">
        <v>2.41</v>
      </c>
      <c r="D140" s="2">
        <v>2.94</v>
      </c>
      <c r="E140" s="2">
        <v>2.91</v>
      </c>
      <c r="F140" s="2">
        <v>2.66</v>
      </c>
      <c r="G140" s="12">
        <v>3.75</v>
      </c>
      <c r="H140" s="12">
        <v>3.75</v>
      </c>
      <c r="I140" s="12">
        <v>2</v>
      </c>
      <c r="J140" s="12">
        <v>3</v>
      </c>
      <c r="K140" s="12">
        <v>3</v>
      </c>
      <c r="L140" s="12">
        <v>1</v>
      </c>
      <c r="M140" s="2">
        <f t="shared" si="13"/>
        <v>2.73</v>
      </c>
      <c r="N140" s="2">
        <f t="shared" si="17"/>
        <v>2.75</v>
      </c>
      <c r="O140" s="2" t="str">
        <f t="shared" si="14"/>
        <v>SANGAT MEMUASKAN</v>
      </c>
      <c r="P140" s="28" t="str">
        <f t="shared" si="15"/>
        <v>B</v>
      </c>
      <c r="Q140" s="2">
        <f t="shared" si="16"/>
        <v>2.742</v>
      </c>
      <c r="R140" s="2" t="str">
        <f t="shared" si="12"/>
        <v>LULUS TEPAT</v>
      </c>
    </row>
    <row r="141" spans="1:18" x14ac:dyDescent="0.25">
      <c r="A141">
        <v>136</v>
      </c>
      <c r="B141" s="10" t="s">
        <v>61</v>
      </c>
      <c r="C141" s="2">
        <v>3.2</v>
      </c>
      <c r="D141" s="2">
        <v>3.09</v>
      </c>
      <c r="E141" s="2">
        <v>3.13</v>
      </c>
      <c r="F141" s="2">
        <v>3.31</v>
      </c>
      <c r="G141" s="12">
        <v>3</v>
      </c>
      <c r="H141" s="12">
        <v>2.5</v>
      </c>
      <c r="I141" s="12">
        <v>3</v>
      </c>
      <c r="J141" s="12">
        <v>2</v>
      </c>
      <c r="K141" s="12">
        <v>1</v>
      </c>
      <c r="L141" s="12">
        <v>3</v>
      </c>
      <c r="M141" s="2">
        <f t="shared" si="13"/>
        <v>3.1825000000000001</v>
      </c>
      <c r="N141" s="2">
        <f t="shared" si="17"/>
        <v>2.4166666666666665</v>
      </c>
      <c r="O141" s="2" t="str">
        <f t="shared" si="14"/>
        <v>DENGAN PUJIAN</v>
      </c>
      <c r="P141" s="28" t="str">
        <f t="shared" si="15"/>
        <v>B</v>
      </c>
      <c r="Q141" s="2">
        <f t="shared" si="16"/>
        <v>2.7229999999999999</v>
      </c>
      <c r="R141" s="2" t="str">
        <f t="shared" si="12"/>
        <v>LULUS TEPAT</v>
      </c>
    </row>
    <row r="142" spans="1:18" x14ac:dyDescent="0.25">
      <c r="A142">
        <v>137</v>
      </c>
      <c r="B142" s="10" t="s">
        <v>61</v>
      </c>
      <c r="C142" s="2">
        <v>3</v>
      </c>
      <c r="D142" s="2">
        <v>2.83</v>
      </c>
      <c r="E142" s="2">
        <v>2.93</v>
      </c>
      <c r="F142" s="2">
        <v>3.09</v>
      </c>
      <c r="G142" s="12">
        <v>3</v>
      </c>
      <c r="H142" s="12">
        <v>3</v>
      </c>
      <c r="I142" s="12">
        <v>3</v>
      </c>
      <c r="J142" s="12">
        <v>0</v>
      </c>
      <c r="K142" s="12">
        <v>3</v>
      </c>
      <c r="L142" s="12">
        <v>3</v>
      </c>
      <c r="M142" s="2">
        <f t="shared" si="13"/>
        <v>2.9624999999999999</v>
      </c>
      <c r="N142" s="2">
        <f t="shared" si="17"/>
        <v>2.5</v>
      </c>
      <c r="O142" s="2" t="str">
        <f t="shared" si="14"/>
        <v>SANGAT MEMUASKAN</v>
      </c>
      <c r="P142" s="28" t="str">
        <f t="shared" si="15"/>
        <v>B</v>
      </c>
      <c r="Q142" s="2">
        <f t="shared" si="16"/>
        <v>2.6850000000000001</v>
      </c>
      <c r="R142" s="2" t="str">
        <f t="shared" si="12"/>
        <v>LULUS TEPAT</v>
      </c>
    </row>
    <row r="143" spans="1:18" x14ac:dyDescent="0.25">
      <c r="A143">
        <v>138</v>
      </c>
      <c r="B143" s="10" t="s">
        <v>61</v>
      </c>
      <c r="C143" s="2">
        <v>2.82</v>
      </c>
      <c r="D143" s="2">
        <v>2.2999999999999998</v>
      </c>
      <c r="E143" s="2">
        <v>2.5499999999999998</v>
      </c>
      <c r="F143" s="2">
        <v>2.96</v>
      </c>
      <c r="G143" s="12">
        <v>2</v>
      </c>
      <c r="H143" s="12">
        <v>2.5</v>
      </c>
      <c r="I143" s="12">
        <v>3</v>
      </c>
      <c r="J143" s="12">
        <v>2</v>
      </c>
      <c r="K143" s="12">
        <v>1</v>
      </c>
      <c r="L143" s="12">
        <v>2.5</v>
      </c>
      <c r="M143" s="2">
        <f t="shared" si="13"/>
        <v>2.6574999999999998</v>
      </c>
      <c r="N143" s="2">
        <f t="shared" si="17"/>
        <v>2.1666666666666665</v>
      </c>
      <c r="O143" s="2" t="str">
        <f t="shared" si="14"/>
        <v>SANGAT MEMUASKAN</v>
      </c>
      <c r="P143" s="28" t="str">
        <f t="shared" si="15"/>
        <v>B</v>
      </c>
      <c r="Q143" s="2">
        <f t="shared" si="16"/>
        <v>2.363</v>
      </c>
      <c r="R143" s="2" t="str">
        <f t="shared" si="12"/>
        <v>LULUS TEPAT</v>
      </c>
    </row>
    <row r="144" spans="1:18" x14ac:dyDescent="0.25">
      <c r="A144">
        <v>139</v>
      </c>
      <c r="B144" s="10" t="s">
        <v>61</v>
      </c>
      <c r="C144" s="2">
        <v>2.59</v>
      </c>
      <c r="D144" s="2">
        <v>2.83</v>
      </c>
      <c r="E144" s="2">
        <v>2.59</v>
      </c>
      <c r="F144" s="2">
        <v>2.81</v>
      </c>
      <c r="G144" s="12">
        <v>3</v>
      </c>
      <c r="H144" s="12">
        <v>3</v>
      </c>
      <c r="I144" s="12">
        <v>3</v>
      </c>
      <c r="J144" s="12">
        <v>2</v>
      </c>
      <c r="K144" s="12">
        <v>2.5</v>
      </c>
      <c r="L144" s="12">
        <v>2.5</v>
      </c>
      <c r="M144" s="2">
        <f t="shared" si="13"/>
        <v>2.7050000000000001</v>
      </c>
      <c r="N144" s="2">
        <f t="shared" si="17"/>
        <v>2.6666666666666665</v>
      </c>
      <c r="O144" s="2" t="str">
        <f t="shared" si="14"/>
        <v>SANGAT MEMUASKAN</v>
      </c>
      <c r="P144" s="28" t="str">
        <f t="shared" si="15"/>
        <v>B</v>
      </c>
      <c r="Q144" s="2">
        <f t="shared" si="16"/>
        <v>2.6819999999999999</v>
      </c>
      <c r="R144" s="2" t="str">
        <f t="shared" si="12"/>
        <v>LULUS TEPAT</v>
      </c>
    </row>
    <row r="145" spans="1:18" x14ac:dyDescent="0.25">
      <c r="A145">
        <v>140</v>
      </c>
      <c r="B145" s="10" t="s">
        <v>61</v>
      </c>
      <c r="C145" s="2">
        <v>3.39</v>
      </c>
      <c r="D145" s="2">
        <v>2.46</v>
      </c>
      <c r="E145" s="2">
        <v>2.4300000000000002</v>
      </c>
      <c r="F145" s="2">
        <v>3.35</v>
      </c>
      <c r="G145" s="12">
        <v>3</v>
      </c>
      <c r="H145" s="12">
        <v>3</v>
      </c>
      <c r="I145" s="12">
        <v>3.5</v>
      </c>
      <c r="J145" s="12">
        <v>2</v>
      </c>
      <c r="K145" s="12">
        <v>2.5</v>
      </c>
      <c r="L145" s="12">
        <v>3</v>
      </c>
      <c r="M145" s="2">
        <f t="shared" si="13"/>
        <v>2.9074999999999998</v>
      </c>
      <c r="N145" s="2">
        <f t="shared" si="17"/>
        <v>2.8333333333333335</v>
      </c>
      <c r="O145" s="2" t="str">
        <f t="shared" si="14"/>
        <v>SANGAT MEMUASKAN</v>
      </c>
      <c r="P145" s="28" t="str">
        <f t="shared" si="15"/>
        <v>B</v>
      </c>
      <c r="Q145" s="2">
        <f t="shared" si="16"/>
        <v>2.863</v>
      </c>
      <c r="R145" s="2" t="str">
        <f t="shared" si="12"/>
        <v>LULUS TEPAT</v>
      </c>
    </row>
    <row r="146" spans="1:18" x14ac:dyDescent="0.25">
      <c r="A146">
        <v>141</v>
      </c>
      <c r="B146" s="10" t="s">
        <v>61</v>
      </c>
      <c r="C146" s="2">
        <v>2.8</v>
      </c>
      <c r="D146" s="2">
        <v>2.19</v>
      </c>
      <c r="E146" s="2">
        <v>2.2799999999999998</v>
      </c>
      <c r="F146" s="2">
        <v>2.76</v>
      </c>
      <c r="G146" s="12">
        <v>2.5</v>
      </c>
      <c r="H146" s="12">
        <v>2.5</v>
      </c>
      <c r="I146" s="12">
        <v>3</v>
      </c>
      <c r="J146" s="12">
        <v>1</v>
      </c>
      <c r="K146" s="12">
        <v>1</v>
      </c>
      <c r="L146" s="12">
        <v>2.5</v>
      </c>
      <c r="M146" s="2">
        <f t="shared" si="13"/>
        <v>2.5074999999999998</v>
      </c>
      <c r="N146" s="2">
        <f t="shared" si="17"/>
        <v>2.0833333333333335</v>
      </c>
      <c r="O146" s="2" t="str">
        <f t="shared" si="14"/>
        <v>SANGAT MEMUASKAN</v>
      </c>
      <c r="P146" s="28" t="str">
        <f t="shared" si="15"/>
        <v>B</v>
      </c>
      <c r="Q146" s="2">
        <f t="shared" si="16"/>
        <v>2.2530000000000001</v>
      </c>
      <c r="R146" s="2" t="str">
        <f t="shared" si="12"/>
        <v>LULUS TEPAT</v>
      </c>
    </row>
    <row r="147" spans="1:18" x14ac:dyDescent="0.25">
      <c r="A147">
        <v>142</v>
      </c>
      <c r="B147" s="10" t="s">
        <v>89</v>
      </c>
      <c r="C147" s="2">
        <v>2.82</v>
      </c>
      <c r="D147" s="2">
        <v>2.58</v>
      </c>
      <c r="E147" s="2">
        <v>2.78</v>
      </c>
      <c r="F147" s="2">
        <v>2.69</v>
      </c>
      <c r="G147" s="12">
        <v>2</v>
      </c>
      <c r="H147" s="12">
        <v>2</v>
      </c>
      <c r="I147" s="12">
        <v>2.5</v>
      </c>
      <c r="J147" s="12">
        <v>2</v>
      </c>
      <c r="K147" s="12">
        <v>2</v>
      </c>
      <c r="L147" s="12">
        <v>2.5</v>
      </c>
      <c r="M147" s="2">
        <f t="shared" si="13"/>
        <v>2.7174999999999998</v>
      </c>
      <c r="N147" s="2">
        <f t="shared" si="17"/>
        <v>2.1666666666666665</v>
      </c>
      <c r="O147" s="2" t="str">
        <f t="shared" si="14"/>
        <v>SANGAT MEMUASKAN</v>
      </c>
      <c r="P147" s="28" t="str">
        <f t="shared" si="15"/>
        <v>B</v>
      </c>
      <c r="Q147" s="2">
        <f t="shared" si="16"/>
        <v>2.3869999999999996</v>
      </c>
      <c r="R147" s="2" t="str">
        <f t="shared" si="12"/>
        <v>LULUS TEPAT</v>
      </c>
    </row>
    <row r="148" spans="1:18" x14ac:dyDescent="0.25">
      <c r="A148">
        <v>143</v>
      </c>
      <c r="B148" s="10" t="s">
        <v>61</v>
      </c>
      <c r="C148" s="2">
        <v>2.86</v>
      </c>
      <c r="D148" s="2">
        <v>3.42</v>
      </c>
      <c r="E148" s="2">
        <v>2.97</v>
      </c>
      <c r="F148" s="2">
        <v>2.9</v>
      </c>
      <c r="G148" s="12">
        <v>3</v>
      </c>
      <c r="H148" s="12">
        <v>3</v>
      </c>
      <c r="I148" s="12">
        <v>3</v>
      </c>
      <c r="J148" s="12">
        <v>1</v>
      </c>
      <c r="K148" s="12">
        <v>3</v>
      </c>
      <c r="L148" s="12">
        <v>2.5</v>
      </c>
      <c r="M148" s="2">
        <f t="shared" si="13"/>
        <v>3.0375000000000001</v>
      </c>
      <c r="N148" s="2">
        <f t="shared" si="17"/>
        <v>2.5833333333333335</v>
      </c>
      <c r="O148" s="2" t="str">
        <f t="shared" si="14"/>
        <v>DENGAN PUJIAN</v>
      </c>
      <c r="P148" s="28" t="str">
        <f t="shared" si="15"/>
        <v>B</v>
      </c>
      <c r="Q148" s="2">
        <f t="shared" si="16"/>
        <v>2.7649999999999997</v>
      </c>
      <c r="R148" s="2" t="str">
        <f t="shared" si="12"/>
        <v>LULUS TEPAT</v>
      </c>
    </row>
    <row r="149" spans="1:18" x14ac:dyDescent="0.25">
      <c r="A149">
        <v>144</v>
      </c>
      <c r="B149" s="10" t="s">
        <v>61</v>
      </c>
      <c r="C149" s="2">
        <v>1.95</v>
      </c>
      <c r="D149" s="2">
        <v>2.54</v>
      </c>
      <c r="E149" s="2">
        <v>2.2799999999999998</v>
      </c>
      <c r="F149" s="2">
        <v>2.4300000000000002</v>
      </c>
      <c r="G149" s="12">
        <v>2.5</v>
      </c>
      <c r="H149" s="12">
        <v>3</v>
      </c>
      <c r="I149" s="12">
        <v>3.5</v>
      </c>
      <c r="J149" s="12">
        <v>2</v>
      </c>
      <c r="K149" s="12">
        <v>3</v>
      </c>
      <c r="L149" s="12">
        <v>2.5</v>
      </c>
      <c r="M149" s="2">
        <f t="shared" si="13"/>
        <v>2.2999999999999998</v>
      </c>
      <c r="N149" s="2">
        <f t="shared" si="17"/>
        <v>2.75</v>
      </c>
      <c r="O149" s="2" t="str">
        <f t="shared" si="14"/>
        <v>SANGAT MEMUASKAN</v>
      </c>
      <c r="P149" s="28" t="str">
        <f t="shared" si="15"/>
        <v>B</v>
      </c>
      <c r="Q149" s="2">
        <f t="shared" si="16"/>
        <v>2.57</v>
      </c>
      <c r="R149" s="2" t="str">
        <f t="shared" si="12"/>
        <v>LULUS TEPAT</v>
      </c>
    </row>
    <row r="150" spans="1:18" x14ac:dyDescent="0.25">
      <c r="A150">
        <v>145</v>
      </c>
      <c r="B150" s="10" t="s">
        <v>61</v>
      </c>
      <c r="C150" s="2">
        <v>2.84</v>
      </c>
      <c r="D150" s="2">
        <v>2.48</v>
      </c>
      <c r="E150" s="2">
        <v>2.78</v>
      </c>
      <c r="F150" s="2">
        <v>2.78</v>
      </c>
      <c r="G150" s="12">
        <v>2</v>
      </c>
      <c r="H150" s="12">
        <v>2.5</v>
      </c>
      <c r="I150" s="12">
        <v>3.5</v>
      </c>
      <c r="J150" s="12">
        <v>2</v>
      </c>
      <c r="K150" s="12">
        <v>2.5</v>
      </c>
      <c r="L150" s="12">
        <v>2</v>
      </c>
      <c r="M150" s="2">
        <f t="shared" si="13"/>
        <v>2.7199999999999998</v>
      </c>
      <c r="N150" s="2">
        <f t="shared" si="17"/>
        <v>2.4166666666666665</v>
      </c>
      <c r="O150" s="2" t="str">
        <f t="shared" si="14"/>
        <v>SANGAT MEMUASKAN</v>
      </c>
      <c r="P150" s="28" t="str">
        <f t="shared" si="15"/>
        <v>B</v>
      </c>
      <c r="Q150" s="2">
        <f t="shared" si="16"/>
        <v>2.5379999999999998</v>
      </c>
      <c r="R150" s="2" t="str">
        <f t="shared" si="12"/>
        <v>LULUS TEPAT</v>
      </c>
    </row>
    <row r="151" spans="1:18" x14ac:dyDescent="0.25">
      <c r="A151">
        <v>146</v>
      </c>
      <c r="B151" s="10" t="s">
        <v>61</v>
      </c>
      <c r="C151" s="2">
        <v>2.7</v>
      </c>
      <c r="D151" s="2">
        <v>1.63</v>
      </c>
      <c r="E151" s="2">
        <v>2.81</v>
      </c>
      <c r="F151" s="2">
        <v>2.74</v>
      </c>
      <c r="G151" s="12">
        <v>3</v>
      </c>
      <c r="H151" s="12">
        <v>2.5</v>
      </c>
      <c r="I151" s="12">
        <v>2.5</v>
      </c>
      <c r="J151" s="12">
        <v>2</v>
      </c>
      <c r="K151" s="12">
        <v>2.5</v>
      </c>
      <c r="L151" s="12">
        <v>2.5</v>
      </c>
      <c r="M151" s="2">
        <f t="shared" si="13"/>
        <v>2.4700000000000002</v>
      </c>
      <c r="N151" s="2">
        <f t="shared" si="17"/>
        <v>2.5</v>
      </c>
      <c r="O151" s="2" t="str">
        <f t="shared" si="14"/>
        <v>SANGAT MEMUASKAN</v>
      </c>
      <c r="P151" s="28" t="str">
        <f t="shared" si="15"/>
        <v>B</v>
      </c>
      <c r="Q151" s="2">
        <f t="shared" si="16"/>
        <v>2.4880000000000004</v>
      </c>
      <c r="R151" s="2" t="str">
        <f t="shared" si="12"/>
        <v>LULUS TEPAT</v>
      </c>
    </row>
    <row r="152" spans="1:18" x14ac:dyDescent="0.25">
      <c r="A152">
        <v>147</v>
      </c>
      <c r="B152" s="10" t="s">
        <v>61</v>
      </c>
      <c r="C152" s="2">
        <v>3.36</v>
      </c>
      <c r="D152" s="2">
        <v>3.66</v>
      </c>
      <c r="E152" s="2">
        <v>3.43</v>
      </c>
      <c r="F152" s="2">
        <v>3.45</v>
      </c>
      <c r="G152" s="12">
        <v>3.75</v>
      </c>
      <c r="H152" s="12">
        <v>3.75</v>
      </c>
      <c r="I152" s="12">
        <v>3.75</v>
      </c>
      <c r="J152" s="12">
        <v>3</v>
      </c>
      <c r="K152" s="12">
        <v>3</v>
      </c>
      <c r="L152" s="12">
        <v>0</v>
      </c>
      <c r="M152" s="2">
        <f t="shared" si="13"/>
        <v>3.4749999999999996</v>
      </c>
      <c r="N152" s="2">
        <f t="shared" si="17"/>
        <v>2.875</v>
      </c>
      <c r="O152" s="2" t="str">
        <f t="shared" si="14"/>
        <v>DENGAN PUJIAN</v>
      </c>
      <c r="P152" s="28" t="str">
        <f t="shared" si="15"/>
        <v>B</v>
      </c>
      <c r="Q152" s="2">
        <f t="shared" si="16"/>
        <v>3.1149999999999998</v>
      </c>
      <c r="R152" s="2" t="str">
        <f t="shared" si="12"/>
        <v>LULUS TEPAT</v>
      </c>
    </row>
    <row r="153" spans="1:18" x14ac:dyDescent="0.25">
      <c r="A153">
        <v>148</v>
      </c>
      <c r="B153" s="10" t="s">
        <v>61</v>
      </c>
      <c r="C153" s="2">
        <v>3.05</v>
      </c>
      <c r="D153" s="2">
        <v>2.15</v>
      </c>
      <c r="E153" s="2">
        <v>2.95</v>
      </c>
      <c r="F153" s="2">
        <v>2.92</v>
      </c>
      <c r="G153" s="12">
        <v>2</v>
      </c>
      <c r="H153" s="12">
        <v>2.5</v>
      </c>
      <c r="I153" s="12">
        <v>2.5</v>
      </c>
      <c r="J153" s="12">
        <v>2</v>
      </c>
      <c r="K153" s="12">
        <v>2.5</v>
      </c>
      <c r="L153" s="12">
        <v>2.5</v>
      </c>
      <c r="M153" s="2">
        <f t="shared" si="13"/>
        <v>2.7674999999999996</v>
      </c>
      <c r="N153" s="2">
        <f t="shared" si="17"/>
        <v>2.3333333333333335</v>
      </c>
      <c r="O153" s="2" t="str">
        <f t="shared" si="14"/>
        <v>SANGAT MEMUASKAN</v>
      </c>
      <c r="P153" s="28" t="str">
        <f t="shared" si="15"/>
        <v>B</v>
      </c>
      <c r="Q153" s="2">
        <f t="shared" si="16"/>
        <v>2.5070000000000001</v>
      </c>
      <c r="R153" s="2" t="str">
        <f t="shared" si="12"/>
        <v>LULUS TEPAT</v>
      </c>
    </row>
    <row r="154" spans="1:18" x14ac:dyDescent="0.25">
      <c r="A154">
        <v>149</v>
      </c>
      <c r="B154" s="10" t="s">
        <v>89</v>
      </c>
      <c r="C154" s="2">
        <v>2.59</v>
      </c>
      <c r="D154" s="2">
        <v>2.7</v>
      </c>
      <c r="E154" s="2">
        <v>2.72</v>
      </c>
      <c r="F154" s="2">
        <v>2.64</v>
      </c>
      <c r="G154" s="12">
        <v>1</v>
      </c>
      <c r="H154" s="12">
        <v>3</v>
      </c>
      <c r="I154" s="12">
        <v>2.5</v>
      </c>
      <c r="J154" s="12">
        <v>2</v>
      </c>
      <c r="K154" s="12">
        <v>2.5</v>
      </c>
      <c r="L154" s="12">
        <v>3</v>
      </c>
      <c r="M154" s="2">
        <f t="shared" si="13"/>
        <v>2.6625000000000001</v>
      </c>
      <c r="N154" s="2">
        <f t="shared" si="17"/>
        <v>2.3333333333333335</v>
      </c>
      <c r="O154" s="2" t="str">
        <f t="shared" si="14"/>
        <v>SANGAT MEMUASKAN</v>
      </c>
      <c r="P154" s="28" t="str">
        <f t="shared" si="15"/>
        <v>B</v>
      </c>
      <c r="Q154" s="2">
        <f t="shared" si="16"/>
        <v>2.4649999999999999</v>
      </c>
      <c r="R154" s="2" t="str">
        <f t="shared" si="12"/>
        <v>LULUS TEPAT</v>
      </c>
    </row>
    <row r="155" spans="1:18" x14ac:dyDescent="0.25">
      <c r="A155">
        <v>150</v>
      </c>
      <c r="B155" s="10" t="s">
        <v>61</v>
      </c>
      <c r="C155" s="2">
        <v>2.68</v>
      </c>
      <c r="D155" s="2">
        <v>1.08</v>
      </c>
      <c r="E155" s="2">
        <v>2.4500000000000002</v>
      </c>
      <c r="F155" s="2">
        <v>2.5099999999999998</v>
      </c>
      <c r="G155" s="12">
        <v>2</v>
      </c>
      <c r="H155" s="12">
        <v>2.5</v>
      </c>
      <c r="I155" s="12">
        <v>3</v>
      </c>
      <c r="J155" s="12">
        <v>2</v>
      </c>
      <c r="K155" s="12">
        <v>1</v>
      </c>
      <c r="L155" s="12">
        <v>2.5</v>
      </c>
      <c r="M155" s="2">
        <f t="shared" si="13"/>
        <v>2.1800000000000002</v>
      </c>
      <c r="N155" s="2">
        <f t="shared" si="17"/>
        <v>2.1666666666666665</v>
      </c>
      <c r="O155" s="2" t="str">
        <f t="shared" si="14"/>
        <v>SANGAT MEMUASKAN</v>
      </c>
      <c r="P155" s="28" t="str">
        <f t="shared" si="15"/>
        <v>B</v>
      </c>
      <c r="Q155" s="2">
        <f t="shared" si="16"/>
        <v>2.1719999999999997</v>
      </c>
      <c r="R155" s="2" t="str">
        <f t="shared" si="12"/>
        <v>LULUS TEPAT</v>
      </c>
    </row>
    <row r="156" spans="1:18" x14ac:dyDescent="0.25">
      <c r="A156">
        <v>151</v>
      </c>
      <c r="B156" s="10" t="s">
        <v>89</v>
      </c>
      <c r="C156" s="2">
        <v>2.4500000000000002</v>
      </c>
      <c r="D156" s="2">
        <v>1.03</v>
      </c>
      <c r="E156" s="2">
        <v>2.66</v>
      </c>
      <c r="F156" s="2">
        <v>2.86</v>
      </c>
      <c r="G156" s="12">
        <v>2.5</v>
      </c>
      <c r="H156" s="12">
        <v>3.5</v>
      </c>
      <c r="I156" s="12">
        <v>4</v>
      </c>
      <c r="J156" s="12">
        <v>2.5</v>
      </c>
      <c r="K156" s="12">
        <v>1</v>
      </c>
      <c r="L156" s="12">
        <v>2</v>
      </c>
      <c r="M156" s="2">
        <f t="shared" si="13"/>
        <v>2.25</v>
      </c>
      <c r="N156" s="2">
        <f t="shared" si="17"/>
        <v>2.5833333333333335</v>
      </c>
      <c r="O156" s="2" t="str">
        <f t="shared" si="14"/>
        <v>SANGAT MEMUASKAN</v>
      </c>
      <c r="P156" s="28" t="str">
        <f t="shared" si="15"/>
        <v>B</v>
      </c>
      <c r="Q156" s="2">
        <f t="shared" si="16"/>
        <v>2.4500000000000002</v>
      </c>
      <c r="R156" s="2" t="str">
        <f t="shared" si="12"/>
        <v>LULUS TEPAT</v>
      </c>
    </row>
    <row r="157" spans="1:18" x14ac:dyDescent="0.25">
      <c r="A157">
        <v>152</v>
      </c>
      <c r="B157" s="10" t="s">
        <v>61</v>
      </c>
      <c r="C157" s="2">
        <v>2.34</v>
      </c>
      <c r="D157" s="2">
        <v>2.98</v>
      </c>
      <c r="E157" s="2">
        <v>2.98</v>
      </c>
      <c r="F157" s="2">
        <v>3.08</v>
      </c>
      <c r="G157" s="12">
        <v>3</v>
      </c>
      <c r="H157" s="12">
        <v>3</v>
      </c>
      <c r="I157" s="12">
        <v>3.75</v>
      </c>
      <c r="J157" s="12">
        <v>2.5</v>
      </c>
      <c r="K157" s="12">
        <v>3</v>
      </c>
      <c r="L157" s="12">
        <v>2.5</v>
      </c>
      <c r="M157" s="2">
        <f t="shared" si="13"/>
        <v>2.8450000000000002</v>
      </c>
      <c r="N157" s="2">
        <f t="shared" si="17"/>
        <v>2.9583333333333335</v>
      </c>
      <c r="O157" s="2" t="str">
        <f t="shared" si="14"/>
        <v>SANGAT MEMUASKAN</v>
      </c>
      <c r="P157" s="28" t="str">
        <f t="shared" si="15"/>
        <v>B</v>
      </c>
      <c r="Q157" s="2">
        <f t="shared" si="16"/>
        <v>2.9130000000000003</v>
      </c>
      <c r="R157" s="2" t="str">
        <f t="shared" si="12"/>
        <v>LULUS TEPAT</v>
      </c>
    </row>
    <row r="158" spans="1:18" x14ac:dyDescent="0.25">
      <c r="A158">
        <v>153</v>
      </c>
      <c r="B158" s="10" t="s">
        <v>61</v>
      </c>
      <c r="C158" s="2">
        <v>2.64</v>
      </c>
      <c r="D158" s="2">
        <v>2.54</v>
      </c>
      <c r="E158" s="2">
        <v>2.54</v>
      </c>
      <c r="F158" s="2">
        <v>2.66</v>
      </c>
      <c r="G158" s="12">
        <v>2.5</v>
      </c>
      <c r="H158" s="12">
        <v>2</v>
      </c>
      <c r="I158" s="12">
        <v>3.5</v>
      </c>
      <c r="J158" s="12">
        <v>3.5</v>
      </c>
      <c r="K158" s="12">
        <v>2.5</v>
      </c>
      <c r="L158" s="2">
        <v>0</v>
      </c>
      <c r="M158" s="2">
        <f t="shared" si="13"/>
        <v>2.5949999999999998</v>
      </c>
      <c r="N158" s="2">
        <f t="shared" si="17"/>
        <v>2.3333333333333335</v>
      </c>
      <c r="O158" s="2" t="str">
        <f t="shared" si="14"/>
        <v>SANGAT MEMUASKAN</v>
      </c>
      <c r="P158" s="28" t="str">
        <f t="shared" si="15"/>
        <v>B</v>
      </c>
      <c r="Q158" s="2">
        <f t="shared" si="16"/>
        <v>2.4379999999999997</v>
      </c>
      <c r="R158" s="2" t="str">
        <f t="shared" si="12"/>
        <v>LULUS TEPAT</v>
      </c>
    </row>
    <row r="159" spans="1:18" x14ac:dyDescent="0.25">
      <c r="A159">
        <v>154</v>
      </c>
      <c r="B159" s="10" t="s">
        <v>61</v>
      </c>
      <c r="C159" s="2">
        <v>2.63</v>
      </c>
      <c r="D159" s="2">
        <v>2.94</v>
      </c>
      <c r="E159" s="2">
        <v>2.94</v>
      </c>
      <c r="F159" s="2">
        <v>2.94</v>
      </c>
      <c r="G159" s="12">
        <v>2.5</v>
      </c>
      <c r="H159" s="12">
        <v>3</v>
      </c>
      <c r="I159" s="12">
        <v>2.5</v>
      </c>
      <c r="J159" s="12">
        <v>3</v>
      </c>
      <c r="K159" s="12">
        <v>3</v>
      </c>
      <c r="L159" s="12">
        <v>3.5</v>
      </c>
      <c r="M159" s="2">
        <f t="shared" si="13"/>
        <v>2.8624999999999998</v>
      </c>
      <c r="N159" s="2">
        <f t="shared" si="17"/>
        <v>2.9166666666666665</v>
      </c>
      <c r="O159" s="2" t="str">
        <f t="shared" si="14"/>
        <v>SANGAT MEMUASKAN</v>
      </c>
      <c r="P159" s="28" t="str">
        <f t="shared" si="15"/>
        <v>B</v>
      </c>
      <c r="Q159" s="2">
        <f t="shared" si="16"/>
        <v>2.895</v>
      </c>
      <c r="R159" s="2" t="str">
        <f t="shared" si="12"/>
        <v>LULUS TEPAT</v>
      </c>
    </row>
    <row r="160" spans="1:18" x14ac:dyDescent="0.25">
      <c r="A160">
        <v>155</v>
      </c>
      <c r="B160" s="10" t="s">
        <v>61</v>
      </c>
      <c r="C160" s="2">
        <v>1.9</v>
      </c>
      <c r="D160" s="2">
        <v>2.06</v>
      </c>
      <c r="E160" s="2">
        <v>2.73</v>
      </c>
      <c r="F160" s="2">
        <v>2.83</v>
      </c>
      <c r="G160" s="12">
        <v>2</v>
      </c>
      <c r="H160" s="12">
        <v>3.5</v>
      </c>
      <c r="I160" s="12">
        <v>3.75</v>
      </c>
      <c r="J160" s="12">
        <v>2</v>
      </c>
      <c r="K160" s="12">
        <v>3</v>
      </c>
      <c r="L160" s="12">
        <v>3.5</v>
      </c>
      <c r="M160" s="2">
        <f t="shared" si="13"/>
        <v>2.38</v>
      </c>
      <c r="N160" s="2">
        <f t="shared" si="17"/>
        <v>2.9583333333333335</v>
      </c>
      <c r="O160" s="2" t="str">
        <f t="shared" si="14"/>
        <v>SANGAT MEMUASKAN</v>
      </c>
      <c r="P160" s="28" t="str">
        <f t="shared" si="15"/>
        <v>B</v>
      </c>
      <c r="Q160" s="2">
        <f t="shared" si="16"/>
        <v>2.7269999999999999</v>
      </c>
      <c r="R160" s="2" t="str">
        <f t="shared" si="12"/>
        <v>LULUS TEPAT</v>
      </c>
    </row>
    <row r="161" spans="1:18" x14ac:dyDescent="0.25">
      <c r="A161">
        <v>156</v>
      </c>
      <c r="B161" s="10" t="s">
        <v>61</v>
      </c>
      <c r="C161" s="2">
        <v>2.63</v>
      </c>
      <c r="D161" s="2">
        <v>2.75</v>
      </c>
      <c r="E161" s="2">
        <v>2.77</v>
      </c>
      <c r="F161" s="2">
        <v>2.56</v>
      </c>
      <c r="G161" s="12">
        <v>3.5</v>
      </c>
      <c r="H161" s="12">
        <v>3.5</v>
      </c>
      <c r="I161" s="12">
        <v>2.5</v>
      </c>
      <c r="J161" s="12">
        <v>2</v>
      </c>
      <c r="K161" s="12">
        <v>1</v>
      </c>
      <c r="L161" s="12">
        <v>2.5</v>
      </c>
      <c r="M161" s="2">
        <f t="shared" si="13"/>
        <v>2.6775000000000002</v>
      </c>
      <c r="N161" s="2">
        <f t="shared" si="17"/>
        <v>2.5</v>
      </c>
      <c r="O161" s="2" t="str">
        <f t="shared" si="14"/>
        <v>SANGAT MEMUASKAN</v>
      </c>
      <c r="P161" s="28" t="str">
        <f t="shared" si="15"/>
        <v>B</v>
      </c>
      <c r="Q161" s="2">
        <f t="shared" si="16"/>
        <v>2.5710000000000002</v>
      </c>
      <c r="R161" s="2" t="str">
        <f t="shared" si="12"/>
        <v>LULUS TEPAT</v>
      </c>
    </row>
    <row r="162" spans="1:18" x14ac:dyDescent="0.25">
      <c r="A162">
        <v>157</v>
      </c>
      <c r="B162" s="10" t="s">
        <v>61</v>
      </c>
      <c r="C162" s="2">
        <v>2.4500000000000002</v>
      </c>
      <c r="D162" s="2">
        <v>2.69</v>
      </c>
      <c r="E162" s="2">
        <v>2.64</v>
      </c>
      <c r="F162" s="2">
        <v>2.4700000000000002</v>
      </c>
      <c r="G162" s="12">
        <v>2.5</v>
      </c>
      <c r="H162" s="12">
        <v>3.5</v>
      </c>
      <c r="I162" s="12">
        <v>3.5</v>
      </c>
      <c r="J162" s="12">
        <v>2</v>
      </c>
      <c r="K162" s="12">
        <v>2.5</v>
      </c>
      <c r="L162" s="12">
        <v>2</v>
      </c>
      <c r="M162" s="2">
        <f t="shared" si="13"/>
        <v>2.5625000000000004</v>
      </c>
      <c r="N162" s="2">
        <f t="shared" si="17"/>
        <v>2.6666666666666665</v>
      </c>
      <c r="O162" s="2" t="str">
        <f t="shared" si="14"/>
        <v>SANGAT MEMUASKAN</v>
      </c>
      <c r="P162" s="28" t="str">
        <f t="shared" si="15"/>
        <v>B</v>
      </c>
      <c r="Q162" s="2">
        <f t="shared" si="16"/>
        <v>2.625</v>
      </c>
      <c r="R162" s="2" t="str">
        <f t="shared" si="12"/>
        <v>LULUS TEPAT</v>
      </c>
    </row>
    <row r="163" spans="1:18" x14ac:dyDescent="0.25">
      <c r="A163">
        <v>158</v>
      </c>
      <c r="B163" s="10" t="s">
        <v>61</v>
      </c>
      <c r="C163" s="13">
        <v>3.09</v>
      </c>
      <c r="D163" s="13">
        <v>3.23</v>
      </c>
      <c r="E163" s="13">
        <v>3.25</v>
      </c>
      <c r="F163" s="13">
        <v>3.23</v>
      </c>
      <c r="G163" s="12">
        <v>3.5</v>
      </c>
      <c r="H163" s="12">
        <v>3</v>
      </c>
      <c r="I163" s="12">
        <v>3.75</v>
      </c>
      <c r="J163" s="12">
        <v>3</v>
      </c>
      <c r="K163" s="2">
        <v>0</v>
      </c>
      <c r="L163" s="2">
        <v>0</v>
      </c>
      <c r="M163" s="2">
        <f t="shared" si="13"/>
        <v>3.2</v>
      </c>
      <c r="N163" s="2">
        <f t="shared" si="17"/>
        <v>2.2083333333333335</v>
      </c>
      <c r="O163" s="2" t="str">
        <f t="shared" si="14"/>
        <v>DENGAN PUJIAN</v>
      </c>
      <c r="P163" s="28" t="str">
        <f t="shared" si="15"/>
        <v>B</v>
      </c>
      <c r="Q163" s="2">
        <f t="shared" si="16"/>
        <v>2.605</v>
      </c>
      <c r="R163" s="2" t="str">
        <f t="shared" si="12"/>
        <v>LULUS TEPAT</v>
      </c>
    </row>
    <row r="164" spans="1:18" x14ac:dyDescent="0.25">
      <c r="A164">
        <v>159</v>
      </c>
      <c r="B164" s="10" t="s">
        <v>61</v>
      </c>
      <c r="C164" s="13">
        <v>3.23</v>
      </c>
      <c r="D164" s="13">
        <v>3.24</v>
      </c>
      <c r="E164" s="13">
        <v>3.15</v>
      </c>
      <c r="F164" s="13">
        <v>3.04</v>
      </c>
      <c r="G164" s="12">
        <v>3.5</v>
      </c>
      <c r="H164" s="12">
        <v>3</v>
      </c>
      <c r="I164" s="12">
        <v>3.5</v>
      </c>
      <c r="J164" s="12">
        <v>3</v>
      </c>
      <c r="K164" s="2">
        <v>0</v>
      </c>
      <c r="L164" s="2">
        <v>0</v>
      </c>
      <c r="M164" s="2">
        <f t="shared" si="13"/>
        <v>3.165</v>
      </c>
      <c r="N164" s="2">
        <f t="shared" si="17"/>
        <v>2.1666666666666665</v>
      </c>
      <c r="O164" s="2" t="str">
        <f t="shared" si="14"/>
        <v>DENGAN PUJIAN</v>
      </c>
      <c r="P164" s="28" t="str">
        <f t="shared" si="15"/>
        <v>B</v>
      </c>
      <c r="Q164" s="2">
        <f t="shared" si="16"/>
        <v>2.5659999999999998</v>
      </c>
      <c r="R164" s="2" t="str">
        <f t="shared" si="12"/>
        <v>LULUS TEPAT</v>
      </c>
    </row>
    <row r="165" spans="1:18" x14ac:dyDescent="0.25">
      <c r="A165">
        <v>160</v>
      </c>
      <c r="B165" s="10" t="s">
        <v>61</v>
      </c>
      <c r="C165" s="13">
        <v>3.23</v>
      </c>
      <c r="D165" s="13">
        <v>3.05</v>
      </c>
      <c r="E165" s="13">
        <v>2.7</v>
      </c>
      <c r="F165" s="13">
        <v>2.81</v>
      </c>
      <c r="G165" s="12">
        <v>3.5</v>
      </c>
      <c r="H165" s="12">
        <v>2.5</v>
      </c>
      <c r="I165" s="12">
        <v>3</v>
      </c>
      <c r="J165" s="12">
        <v>3</v>
      </c>
      <c r="K165" s="2">
        <v>0</v>
      </c>
      <c r="L165" s="2">
        <v>0</v>
      </c>
      <c r="M165" s="2">
        <f t="shared" si="13"/>
        <v>2.9475000000000002</v>
      </c>
      <c r="N165" s="2">
        <f t="shared" si="17"/>
        <v>2</v>
      </c>
      <c r="O165" s="2" t="str">
        <f t="shared" si="14"/>
        <v>SANGAT MEMUASKAN</v>
      </c>
      <c r="P165" s="28" t="str">
        <f t="shared" si="15"/>
        <v>B</v>
      </c>
      <c r="Q165" s="28">
        <f t="shared" si="16"/>
        <v>2.379</v>
      </c>
      <c r="R165" s="28" t="str">
        <f t="shared" si="12"/>
        <v>LULUS TEPAT</v>
      </c>
    </row>
    <row r="166" spans="1:18" x14ac:dyDescent="0.25">
      <c r="A166">
        <v>161</v>
      </c>
      <c r="B166" s="10" t="s">
        <v>61</v>
      </c>
      <c r="C166" s="13">
        <v>3.16</v>
      </c>
      <c r="D166" s="13">
        <v>3.24</v>
      </c>
      <c r="E166" s="13">
        <v>3.39</v>
      </c>
      <c r="F166" s="2"/>
      <c r="G166" s="12">
        <v>3.75</v>
      </c>
      <c r="H166" s="12">
        <v>3</v>
      </c>
      <c r="I166" s="12">
        <v>3</v>
      </c>
      <c r="J166" s="12">
        <v>3</v>
      </c>
      <c r="K166" s="2">
        <v>0</v>
      </c>
      <c r="L166" s="2">
        <v>0</v>
      </c>
      <c r="M166" s="2">
        <f>AVERAGE(C166:F166)</f>
        <v>3.2633333333333336</v>
      </c>
      <c r="N166" s="2">
        <f>AVERAGE(G166:L166)</f>
        <v>2.125</v>
      </c>
      <c r="O166" s="2" t="str">
        <f>IF(M166&lt;1,"CUKUP",IF(M166&lt;2,"MEMUASKAN",IF(M166&lt;3,"SANGAT MEMUASKAN",IF(M166&lt;4,"DENGAN PUJIAN"))))</f>
        <v>DENGAN PUJIAN</v>
      </c>
      <c r="P166" s="28" t="str">
        <f>IF(N166&lt;1,"D",IF(N166&lt;2,"C",IF(N166&lt;3,"B",IF(N166&lt;4,"A"))))</f>
        <v>B</v>
      </c>
      <c r="Q166" s="2">
        <f>AVERAGE(C166:L166)</f>
        <v>2.5044444444444443</v>
      </c>
      <c r="R166" s="2" t="str">
        <f>IF(Q166&lt;2,"TIDAK TEPAT","LULUS TEPAT")</f>
        <v>LULUS TEPAT</v>
      </c>
    </row>
    <row r="167" spans="1:18" x14ac:dyDescent="0.25">
      <c r="A167">
        <v>162</v>
      </c>
      <c r="B167" s="10" t="s">
        <v>89</v>
      </c>
      <c r="C167" s="13">
        <v>3.3</v>
      </c>
      <c r="D167" s="13">
        <v>3.36</v>
      </c>
      <c r="E167" s="13">
        <v>3.37</v>
      </c>
      <c r="F167" s="13">
        <v>3.39</v>
      </c>
      <c r="G167" s="12">
        <v>3.75</v>
      </c>
      <c r="H167" s="12">
        <v>3</v>
      </c>
      <c r="I167" s="12">
        <v>3.5</v>
      </c>
      <c r="J167" s="12">
        <v>2.5</v>
      </c>
      <c r="K167" s="2">
        <v>0</v>
      </c>
      <c r="L167" s="2">
        <v>0</v>
      </c>
      <c r="M167" s="2">
        <f>AVERAGE(C167:F167)</f>
        <v>3.3550000000000004</v>
      </c>
      <c r="N167" s="2">
        <f>AVERAGE(G167:L167)</f>
        <v>2.125</v>
      </c>
      <c r="O167" s="2" t="str">
        <f>IF(M167&lt;1,"CUKUP",IF(M167&lt;2,"MEMUASKAN",IF(M167&lt;3,"SANGAT MEMUASKAN",IF(M167&lt;4,"DENGAN PUJIAN"))))</f>
        <v>DENGAN PUJIAN</v>
      </c>
      <c r="P167" s="28" t="str">
        <f>IF(N167&lt;1,"D",IF(N167&lt;2,"C",IF(N167&lt;3,"B",IF(N167&lt;4,"A"))))</f>
        <v>B</v>
      </c>
      <c r="Q167" s="2">
        <f>AVERAGE(C167:L167)</f>
        <v>2.617</v>
      </c>
      <c r="R167" s="2" t="str">
        <f>IF(Q167&lt;2,"TIDAK TEPAT","LULUS TEPAT")</f>
        <v>LULUS TEPAT</v>
      </c>
    </row>
    <row r="168" spans="1:18" x14ac:dyDescent="0.25">
      <c r="A168">
        <v>163</v>
      </c>
      <c r="B168" s="10" t="s">
        <v>61</v>
      </c>
      <c r="C168" s="13">
        <v>3.18</v>
      </c>
      <c r="D168" s="13">
        <v>3.24</v>
      </c>
      <c r="E168" s="13">
        <v>3.24</v>
      </c>
      <c r="F168" s="13">
        <v>3.18</v>
      </c>
      <c r="G168" s="12">
        <v>3</v>
      </c>
      <c r="H168" s="12">
        <v>3.75</v>
      </c>
      <c r="I168" s="12">
        <v>3.5</v>
      </c>
      <c r="J168" s="12">
        <v>3</v>
      </c>
      <c r="K168" s="2">
        <v>0</v>
      </c>
      <c r="L168" s="2">
        <v>0</v>
      </c>
      <c r="M168" s="2">
        <f>AVERAGE(C168:F168)</f>
        <v>3.21</v>
      </c>
      <c r="N168" s="2">
        <f>AVERAGE(G168:L168)</f>
        <v>2.2083333333333335</v>
      </c>
      <c r="O168" s="2" t="str">
        <f>IF(M168&lt;1,"CUKUP",IF(M168&lt;2,"MEMUASKAN",IF(M168&lt;3,"SANGAT MEMUASKAN",IF(M168&lt;4,"DENGAN PUJIAN"))))</f>
        <v>DENGAN PUJIAN</v>
      </c>
      <c r="P168" s="28" t="str">
        <f>IF(N168&lt;1,"D",IF(N168&lt;2,"C",IF(N168&lt;3,"B",IF(N168&lt;4,"A"))))</f>
        <v>B</v>
      </c>
      <c r="Q168" s="2">
        <f>AVERAGE(C168:L168)</f>
        <v>2.609</v>
      </c>
      <c r="R168" s="2" t="str">
        <f>IF(Q168&lt;2,"TIDAK TEPAT","LULUS TEPAT")</f>
        <v>LULUS TEPAT</v>
      </c>
    </row>
    <row r="169" spans="1:18" x14ac:dyDescent="0.25">
      <c r="B169">
        <f>COUNTIF(B6:B168,"L")</f>
        <v>132</v>
      </c>
      <c r="O169" s="14">
        <f>COUNTIF(O6:O168,"Dengan Pujian")</f>
        <v>36</v>
      </c>
      <c r="R169" s="11">
        <f>COUNTIF(R6:R168,"Lulus Tepat")</f>
        <v>162</v>
      </c>
    </row>
    <row r="170" spans="1:18" x14ac:dyDescent="0.25">
      <c r="B170">
        <f>COUNTIF(B6:B168,"P")</f>
        <v>31</v>
      </c>
      <c r="O170" s="14">
        <f>COUNTIF(O6:O168,"Sangat Memuaskan")</f>
        <v>120</v>
      </c>
    </row>
    <row r="171" spans="1:18" x14ac:dyDescent="0.25">
      <c r="O171" s="15">
        <f>COUNTIF(O6:O168,"Memuaskan")</f>
        <v>7</v>
      </c>
    </row>
    <row r="172" spans="1:18" x14ac:dyDescent="0.25">
      <c r="O172" s="15">
        <f>COUNTIF(O6:O168,"Cukup")</f>
        <v>0</v>
      </c>
    </row>
  </sheetData>
  <mergeCells count="4">
    <mergeCell ref="B4:B5"/>
    <mergeCell ref="C4:F4"/>
    <mergeCell ref="G4:L4"/>
    <mergeCell ref="R4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70"/>
  <sheetViews>
    <sheetView topLeftCell="I49" workbookViewId="0">
      <selection activeCell="S66" sqref="S66"/>
    </sheetView>
  </sheetViews>
  <sheetFormatPr defaultRowHeight="15" x14ac:dyDescent="0.25"/>
  <cols>
    <col min="3" max="3" width="16.28515625" customWidth="1"/>
    <col min="14" max="14" width="12.7109375" customWidth="1"/>
    <col min="15" max="15" width="12.140625" customWidth="1"/>
    <col min="16" max="16" width="21.7109375" customWidth="1"/>
    <col min="17" max="17" width="12.140625" customWidth="1"/>
    <col min="18" max="18" width="17.7109375" customWidth="1"/>
    <col min="19" max="19" width="13.28515625" customWidth="1"/>
  </cols>
  <sheetData>
    <row r="2" spans="2:19" x14ac:dyDescent="0.25">
      <c r="B2" t="s">
        <v>479</v>
      </c>
    </row>
    <row r="4" spans="2:19" x14ac:dyDescent="0.25">
      <c r="B4" s="41" t="s">
        <v>0</v>
      </c>
      <c r="C4" s="56" t="s">
        <v>63</v>
      </c>
      <c r="D4" s="56" t="s">
        <v>1</v>
      </c>
      <c r="E4" s="56"/>
      <c r="F4" s="56"/>
      <c r="G4" s="56"/>
      <c r="H4" s="56" t="s">
        <v>397</v>
      </c>
      <c r="I4" s="56"/>
      <c r="J4" s="56"/>
      <c r="K4" s="56"/>
      <c r="L4" s="56"/>
      <c r="M4" s="56"/>
      <c r="N4" s="41" t="s">
        <v>402</v>
      </c>
      <c r="O4" s="41" t="s">
        <v>402</v>
      </c>
      <c r="P4" s="42" t="s">
        <v>399</v>
      </c>
      <c r="Q4" s="42" t="s">
        <v>399</v>
      </c>
      <c r="R4" s="42" t="s">
        <v>401</v>
      </c>
      <c r="S4" s="56" t="s">
        <v>398</v>
      </c>
    </row>
    <row r="5" spans="2:19" x14ac:dyDescent="0.25">
      <c r="B5" s="41"/>
      <c r="C5" s="56"/>
      <c r="D5" s="43">
        <v>1</v>
      </c>
      <c r="E5" s="43">
        <v>2</v>
      </c>
      <c r="F5" s="43">
        <v>3</v>
      </c>
      <c r="G5" s="43">
        <v>4</v>
      </c>
      <c r="H5" s="43">
        <v>1</v>
      </c>
      <c r="I5" s="43">
        <v>2</v>
      </c>
      <c r="J5" s="43">
        <v>3</v>
      </c>
      <c r="K5" s="43">
        <v>4</v>
      </c>
      <c r="L5" s="43">
        <v>5</v>
      </c>
      <c r="M5" s="43">
        <v>6</v>
      </c>
      <c r="N5" s="41" t="s">
        <v>1</v>
      </c>
      <c r="O5" s="41" t="s">
        <v>416</v>
      </c>
      <c r="P5" s="42" t="s">
        <v>1</v>
      </c>
      <c r="Q5" s="42" t="s">
        <v>416</v>
      </c>
      <c r="R5" s="42" t="s">
        <v>415</v>
      </c>
      <c r="S5" s="56"/>
    </row>
    <row r="6" spans="2:19" x14ac:dyDescent="0.25">
      <c r="B6" s="1">
        <v>1</v>
      </c>
      <c r="C6" s="47" t="s">
        <v>89</v>
      </c>
      <c r="D6" s="46">
        <v>2.65</v>
      </c>
      <c r="E6" s="46">
        <v>0</v>
      </c>
      <c r="F6" s="46">
        <v>2.82</v>
      </c>
      <c r="G6" s="46">
        <v>2.82</v>
      </c>
      <c r="H6" s="46">
        <v>0</v>
      </c>
      <c r="I6" s="48">
        <v>2.5</v>
      </c>
      <c r="J6" s="46">
        <v>0</v>
      </c>
      <c r="K6" s="48">
        <v>2</v>
      </c>
      <c r="L6" s="48">
        <v>2</v>
      </c>
      <c r="M6" s="48">
        <v>2</v>
      </c>
      <c r="N6" s="46">
        <f>AVERAGE(D6:G6)</f>
        <v>2.0724999999999998</v>
      </c>
      <c r="O6" s="46">
        <f>AVERAGE(H6:M6)</f>
        <v>1.4166666666666667</v>
      </c>
      <c r="P6" s="46" t="str">
        <f t="shared" ref="P6:P69" si="0">IF(N6&lt;1,"CUKUP",IF(N6&lt;2,"MEMUASKAN",IF(N6&lt;3,"SANGAT MEMUASKAN",IF(N6&lt;4,"DENGAN PUJIAN"))))</f>
        <v>SANGAT MEMUASKAN</v>
      </c>
      <c r="Q6" s="2" t="str">
        <f t="shared" ref="Q6:Q69" si="1">IF(O6&lt;1,"D",IF(O6&lt;2,"C",IF(O6&lt;3,"B",IF(O6&lt;4,"A"))))</f>
        <v>C</v>
      </c>
      <c r="R6" s="2">
        <f>AVERAGE(D6:M6)</f>
        <v>1.6789999999999998</v>
      </c>
      <c r="S6" s="2" t="str">
        <f t="shared" ref="S6:S69" si="2">IF(R6&lt;2,"TIDAK TEPAT","LULUS TEPAT")</f>
        <v>TIDAK TEPAT</v>
      </c>
    </row>
    <row r="7" spans="2:19" x14ac:dyDescent="0.25">
      <c r="B7" s="1">
        <v>2</v>
      </c>
      <c r="C7" s="10" t="s">
        <v>61</v>
      </c>
      <c r="D7" s="2">
        <v>2.67</v>
      </c>
      <c r="E7" s="2">
        <v>2.62</v>
      </c>
      <c r="F7" s="2">
        <v>2.86</v>
      </c>
      <c r="G7" s="2">
        <v>2.83</v>
      </c>
      <c r="H7" s="12">
        <v>2</v>
      </c>
      <c r="I7" s="12">
        <v>2.5</v>
      </c>
      <c r="J7" s="12">
        <v>2</v>
      </c>
      <c r="K7" s="12">
        <v>2.5</v>
      </c>
      <c r="L7" s="12">
        <v>2</v>
      </c>
      <c r="M7" s="2">
        <v>0</v>
      </c>
      <c r="N7" s="2">
        <f t="shared" ref="N7:N70" si="3">AVERAGE(D7:G7)</f>
        <v>2.7450000000000001</v>
      </c>
      <c r="O7" s="2">
        <f t="shared" ref="O7:O70" si="4">AVERAGE(H7:M7)</f>
        <v>1.8333333333333333</v>
      </c>
      <c r="P7" s="2" t="str">
        <f t="shared" si="0"/>
        <v>SANGAT MEMUASKAN</v>
      </c>
      <c r="Q7" s="2" t="str">
        <f t="shared" si="1"/>
        <v>C</v>
      </c>
      <c r="R7" s="2">
        <f t="shared" ref="R7:R70" si="5">AVERAGE(D7:M7)</f>
        <v>2.198</v>
      </c>
      <c r="S7" s="2" t="str">
        <f t="shared" si="2"/>
        <v>LULUS TEPAT</v>
      </c>
    </row>
    <row r="8" spans="2:19" x14ac:dyDescent="0.25">
      <c r="B8" s="1">
        <v>3</v>
      </c>
      <c r="C8" s="10" t="s">
        <v>61</v>
      </c>
      <c r="D8" s="2">
        <v>2.06</v>
      </c>
      <c r="E8" s="2">
        <v>2.4900000000000002</v>
      </c>
      <c r="F8" s="2">
        <v>2.57</v>
      </c>
      <c r="G8" s="2">
        <v>2.5299999999999998</v>
      </c>
      <c r="H8" s="12">
        <v>2</v>
      </c>
      <c r="I8" s="12">
        <v>2.5</v>
      </c>
      <c r="J8" s="12">
        <v>2</v>
      </c>
      <c r="K8" s="12">
        <v>2</v>
      </c>
      <c r="L8" s="12">
        <v>3</v>
      </c>
      <c r="M8" s="2">
        <v>0</v>
      </c>
      <c r="N8" s="2">
        <f t="shared" si="3"/>
        <v>2.4125000000000001</v>
      </c>
      <c r="O8" s="2">
        <f t="shared" si="4"/>
        <v>1.9166666666666667</v>
      </c>
      <c r="P8" s="2" t="str">
        <f t="shared" si="0"/>
        <v>SANGAT MEMUASKAN</v>
      </c>
      <c r="Q8" s="2" t="str">
        <f t="shared" si="1"/>
        <v>C</v>
      </c>
      <c r="R8" s="2">
        <f t="shared" si="5"/>
        <v>2.1149999999999998</v>
      </c>
      <c r="S8" s="2" t="str">
        <f t="shared" si="2"/>
        <v>LULUS TEPAT</v>
      </c>
    </row>
    <row r="9" spans="2:19" x14ac:dyDescent="0.25">
      <c r="B9" s="1">
        <v>4</v>
      </c>
      <c r="C9" s="10" t="s">
        <v>61</v>
      </c>
      <c r="D9" s="2">
        <v>3.05</v>
      </c>
      <c r="E9" s="2">
        <v>3.06</v>
      </c>
      <c r="F9" s="2">
        <v>2.87</v>
      </c>
      <c r="G9" s="2">
        <v>2.72</v>
      </c>
      <c r="H9" s="12">
        <v>3</v>
      </c>
      <c r="I9" s="12">
        <v>2.5</v>
      </c>
      <c r="J9" s="12">
        <v>3</v>
      </c>
      <c r="K9" s="12">
        <v>0</v>
      </c>
      <c r="L9" s="12">
        <v>3</v>
      </c>
      <c r="M9" s="2">
        <v>0</v>
      </c>
      <c r="N9" s="2">
        <f t="shared" si="3"/>
        <v>2.9250000000000003</v>
      </c>
      <c r="O9" s="2">
        <f t="shared" si="4"/>
        <v>1.9166666666666667</v>
      </c>
      <c r="P9" s="2" t="str">
        <f t="shared" si="0"/>
        <v>SANGAT MEMUASKAN</v>
      </c>
      <c r="Q9" s="2" t="str">
        <f t="shared" si="1"/>
        <v>C</v>
      </c>
      <c r="R9" s="2">
        <f t="shared" si="5"/>
        <v>2.3200000000000003</v>
      </c>
      <c r="S9" s="2" t="str">
        <f t="shared" si="2"/>
        <v>LULUS TEPAT</v>
      </c>
    </row>
    <row r="10" spans="2:19" x14ac:dyDescent="0.25">
      <c r="B10" s="1">
        <v>5</v>
      </c>
      <c r="C10" s="47" t="s">
        <v>89</v>
      </c>
      <c r="D10" s="46">
        <v>3.2</v>
      </c>
      <c r="E10" s="46">
        <v>3.05</v>
      </c>
      <c r="F10" s="46">
        <v>2.62</v>
      </c>
      <c r="G10" s="46">
        <v>2.17</v>
      </c>
      <c r="H10" s="48">
        <v>3.75</v>
      </c>
      <c r="I10" s="48">
        <v>0</v>
      </c>
      <c r="J10" s="48">
        <v>0</v>
      </c>
      <c r="K10" s="48">
        <v>2</v>
      </c>
      <c r="L10" s="48">
        <v>2.5</v>
      </c>
      <c r="M10" s="48">
        <v>1</v>
      </c>
      <c r="N10" s="46">
        <f t="shared" si="3"/>
        <v>2.7600000000000002</v>
      </c>
      <c r="O10" s="46">
        <f t="shared" si="4"/>
        <v>1.5416666666666667</v>
      </c>
      <c r="P10" s="46" t="str">
        <f t="shared" si="0"/>
        <v>SANGAT MEMUASKAN</v>
      </c>
      <c r="Q10" s="46" t="str">
        <f t="shared" si="1"/>
        <v>C</v>
      </c>
      <c r="R10" s="46">
        <f t="shared" si="5"/>
        <v>2.0289999999999999</v>
      </c>
      <c r="S10" s="46" t="str">
        <f t="shared" si="2"/>
        <v>LULUS TEPAT</v>
      </c>
    </row>
    <row r="11" spans="2:19" x14ac:dyDescent="0.25">
      <c r="B11" s="1">
        <v>6</v>
      </c>
      <c r="C11" s="47" t="s">
        <v>89</v>
      </c>
      <c r="D11" s="46">
        <v>3.36</v>
      </c>
      <c r="E11" s="46">
        <v>2.97</v>
      </c>
      <c r="F11" s="46">
        <v>2.86</v>
      </c>
      <c r="G11" s="46">
        <v>2.54</v>
      </c>
      <c r="H11" s="48">
        <v>3.75</v>
      </c>
      <c r="I11" s="48">
        <v>3</v>
      </c>
      <c r="J11" s="48">
        <v>0</v>
      </c>
      <c r="K11" s="48">
        <v>3</v>
      </c>
      <c r="L11" s="48">
        <v>0</v>
      </c>
      <c r="M11" s="48">
        <v>0</v>
      </c>
      <c r="N11" s="46">
        <f t="shared" si="3"/>
        <v>2.9325000000000001</v>
      </c>
      <c r="O11" s="46">
        <f t="shared" si="4"/>
        <v>1.625</v>
      </c>
      <c r="P11" s="46" t="str">
        <f t="shared" si="0"/>
        <v>SANGAT MEMUASKAN</v>
      </c>
      <c r="Q11" s="46" t="str">
        <f t="shared" si="1"/>
        <v>C</v>
      </c>
      <c r="R11" s="46">
        <f t="shared" si="5"/>
        <v>2.1480000000000001</v>
      </c>
      <c r="S11" s="46" t="str">
        <f t="shared" si="2"/>
        <v>LULUS TEPAT</v>
      </c>
    </row>
    <row r="12" spans="2:19" x14ac:dyDescent="0.25">
      <c r="B12" s="1">
        <v>7</v>
      </c>
      <c r="C12" s="10" t="s">
        <v>61</v>
      </c>
      <c r="D12" s="2">
        <v>2.84</v>
      </c>
      <c r="E12" s="2">
        <v>2.7</v>
      </c>
      <c r="F12" s="2">
        <v>2.12</v>
      </c>
      <c r="G12" s="2">
        <v>2.16</v>
      </c>
      <c r="H12" s="12">
        <v>3</v>
      </c>
      <c r="I12" s="12">
        <v>3</v>
      </c>
      <c r="J12" s="12">
        <v>2</v>
      </c>
      <c r="K12" s="12">
        <v>2</v>
      </c>
      <c r="L12" s="12">
        <v>0</v>
      </c>
      <c r="M12" s="2">
        <v>0</v>
      </c>
      <c r="N12" s="2">
        <f t="shared" si="3"/>
        <v>2.4550000000000001</v>
      </c>
      <c r="O12" s="2">
        <f t="shared" si="4"/>
        <v>1.6666666666666667</v>
      </c>
      <c r="P12" s="2" t="str">
        <f t="shared" si="0"/>
        <v>SANGAT MEMUASKAN</v>
      </c>
      <c r="Q12" s="2" t="str">
        <f t="shared" si="1"/>
        <v>C</v>
      </c>
      <c r="R12" s="2">
        <f t="shared" si="5"/>
        <v>1.982</v>
      </c>
      <c r="S12" s="2" t="str">
        <f t="shared" si="2"/>
        <v>TIDAK TEPAT</v>
      </c>
    </row>
    <row r="13" spans="2:19" x14ac:dyDescent="0.25">
      <c r="B13" s="1">
        <v>8</v>
      </c>
      <c r="C13" s="10" t="s">
        <v>61</v>
      </c>
      <c r="D13" s="2">
        <v>2.5499999999999998</v>
      </c>
      <c r="E13" s="2">
        <v>2.31</v>
      </c>
      <c r="F13" s="2">
        <v>2.37</v>
      </c>
      <c r="G13" s="2">
        <v>2.17</v>
      </c>
      <c r="H13" s="12">
        <v>2</v>
      </c>
      <c r="I13" s="12">
        <v>2.5</v>
      </c>
      <c r="J13" s="2">
        <v>0</v>
      </c>
      <c r="K13" s="12">
        <v>2</v>
      </c>
      <c r="L13" s="12">
        <v>3</v>
      </c>
      <c r="M13" s="12">
        <v>0</v>
      </c>
      <c r="N13" s="2">
        <f t="shared" si="3"/>
        <v>2.3499999999999996</v>
      </c>
      <c r="O13" s="2">
        <f t="shared" si="4"/>
        <v>1.5833333333333333</v>
      </c>
      <c r="P13" s="2" t="str">
        <f t="shared" si="0"/>
        <v>SANGAT MEMUASKAN</v>
      </c>
      <c r="Q13" s="2" t="str">
        <f t="shared" si="1"/>
        <v>C</v>
      </c>
      <c r="R13" s="2">
        <f t="shared" si="5"/>
        <v>1.89</v>
      </c>
      <c r="S13" s="2" t="str">
        <f t="shared" si="2"/>
        <v>TIDAK TEPAT</v>
      </c>
    </row>
    <row r="14" spans="2:19" x14ac:dyDescent="0.25">
      <c r="B14" s="1">
        <v>9</v>
      </c>
      <c r="C14" s="10" t="s">
        <v>61</v>
      </c>
      <c r="D14" s="2">
        <v>2.8</v>
      </c>
      <c r="E14" s="2">
        <v>2.77</v>
      </c>
      <c r="F14" s="2">
        <v>2.84</v>
      </c>
      <c r="G14" s="2">
        <v>2.15</v>
      </c>
      <c r="H14" s="12">
        <v>3.75</v>
      </c>
      <c r="I14" s="12">
        <v>3</v>
      </c>
      <c r="J14" s="2">
        <v>0</v>
      </c>
      <c r="K14" s="2">
        <v>0</v>
      </c>
      <c r="L14" s="2">
        <v>0</v>
      </c>
      <c r="M14" s="2">
        <v>0</v>
      </c>
      <c r="N14" s="2">
        <f t="shared" si="3"/>
        <v>2.64</v>
      </c>
      <c r="O14" s="2">
        <f t="shared" si="4"/>
        <v>1.125</v>
      </c>
      <c r="P14" s="2" t="str">
        <f t="shared" si="0"/>
        <v>SANGAT MEMUASKAN</v>
      </c>
      <c r="Q14" s="2" t="str">
        <f t="shared" si="1"/>
        <v>C</v>
      </c>
      <c r="R14" s="2">
        <f t="shared" si="5"/>
        <v>1.7310000000000003</v>
      </c>
      <c r="S14" s="2" t="str">
        <f t="shared" si="2"/>
        <v>TIDAK TEPAT</v>
      </c>
    </row>
    <row r="15" spans="2:19" x14ac:dyDescent="0.25">
      <c r="B15" s="1">
        <v>10</v>
      </c>
      <c r="C15" s="47" t="s">
        <v>89</v>
      </c>
      <c r="D15" s="46">
        <v>2.8</v>
      </c>
      <c r="E15" s="46">
        <v>2.39</v>
      </c>
      <c r="F15" s="46"/>
      <c r="G15" s="46">
        <v>2.5099999999999998</v>
      </c>
      <c r="H15" s="48">
        <v>2</v>
      </c>
      <c r="I15" s="48">
        <v>3</v>
      </c>
      <c r="J15" s="48">
        <v>0</v>
      </c>
      <c r="K15" s="48">
        <v>2</v>
      </c>
      <c r="L15" s="48">
        <v>0</v>
      </c>
      <c r="M15" s="46">
        <v>0</v>
      </c>
      <c r="N15" s="46">
        <f t="shared" si="3"/>
        <v>2.5666666666666664</v>
      </c>
      <c r="O15" s="46">
        <f t="shared" si="4"/>
        <v>1.1666666666666667</v>
      </c>
      <c r="P15" s="46" t="str">
        <f t="shared" si="0"/>
        <v>SANGAT MEMUASKAN</v>
      </c>
      <c r="Q15" s="46" t="str">
        <f t="shared" si="1"/>
        <v>C</v>
      </c>
      <c r="R15" s="2">
        <f t="shared" si="5"/>
        <v>1.6333333333333333</v>
      </c>
      <c r="S15" s="2" t="str">
        <f t="shared" si="2"/>
        <v>TIDAK TEPAT</v>
      </c>
    </row>
    <row r="16" spans="2:19" x14ac:dyDescent="0.25">
      <c r="B16" s="1">
        <v>11</v>
      </c>
      <c r="C16" s="10" t="s">
        <v>61</v>
      </c>
      <c r="D16" s="2">
        <v>2.0499999999999998</v>
      </c>
      <c r="E16" s="2">
        <v>1.34</v>
      </c>
      <c r="F16" s="2">
        <v>1.52</v>
      </c>
      <c r="G16" s="2">
        <v>1.63</v>
      </c>
      <c r="H16" s="12">
        <v>0</v>
      </c>
      <c r="I16" s="12">
        <v>2</v>
      </c>
      <c r="J16" s="12">
        <v>2</v>
      </c>
      <c r="K16" s="12">
        <v>2.5</v>
      </c>
      <c r="L16" s="2">
        <v>0</v>
      </c>
      <c r="M16" s="2">
        <v>0</v>
      </c>
      <c r="N16" s="2">
        <f t="shared" si="3"/>
        <v>1.635</v>
      </c>
      <c r="O16" s="2">
        <f t="shared" si="4"/>
        <v>1.0833333333333333</v>
      </c>
      <c r="P16" s="2" t="str">
        <f t="shared" si="0"/>
        <v>MEMUASKAN</v>
      </c>
      <c r="Q16" s="2" t="str">
        <f t="shared" si="1"/>
        <v>C</v>
      </c>
      <c r="R16" s="2">
        <f t="shared" si="5"/>
        <v>1.3039999999999998</v>
      </c>
      <c r="S16" s="2" t="str">
        <f t="shared" si="2"/>
        <v>TIDAK TEPAT</v>
      </c>
    </row>
    <row r="17" spans="2:19" x14ac:dyDescent="0.25">
      <c r="B17" s="1">
        <v>12</v>
      </c>
      <c r="C17" s="10" t="s">
        <v>61</v>
      </c>
      <c r="D17" s="2">
        <v>3.02</v>
      </c>
      <c r="E17" s="2">
        <v>2.88</v>
      </c>
      <c r="F17" s="2">
        <v>2.79</v>
      </c>
      <c r="G17" s="2">
        <v>2.78</v>
      </c>
      <c r="H17" s="12">
        <v>2.5</v>
      </c>
      <c r="I17" s="12">
        <v>2</v>
      </c>
      <c r="J17" s="12">
        <v>2</v>
      </c>
      <c r="K17" s="12">
        <v>2.5</v>
      </c>
      <c r="L17" s="12">
        <v>2.5</v>
      </c>
      <c r="M17" s="12">
        <v>0</v>
      </c>
      <c r="N17" s="2">
        <f t="shared" si="3"/>
        <v>2.8675000000000002</v>
      </c>
      <c r="O17" s="2">
        <f t="shared" si="4"/>
        <v>1.9166666666666667</v>
      </c>
      <c r="P17" s="2" t="str">
        <f t="shared" si="0"/>
        <v>SANGAT MEMUASKAN</v>
      </c>
      <c r="Q17" s="2" t="str">
        <f t="shared" si="1"/>
        <v>C</v>
      </c>
      <c r="R17" s="2">
        <f t="shared" si="5"/>
        <v>2.2969999999999997</v>
      </c>
      <c r="S17" s="2" t="str">
        <f t="shared" si="2"/>
        <v>LULUS TEPAT</v>
      </c>
    </row>
    <row r="18" spans="2:19" x14ac:dyDescent="0.25">
      <c r="B18" s="1">
        <v>13</v>
      </c>
      <c r="C18" s="47" t="s">
        <v>89</v>
      </c>
      <c r="D18" s="46">
        <v>2.48</v>
      </c>
      <c r="E18" s="46">
        <v>2.4900000000000002</v>
      </c>
      <c r="F18" s="46">
        <v>2.2599999999999998</v>
      </c>
      <c r="G18" s="46">
        <v>2.1800000000000002</v>
      </c>
      <c r="H18" s="48">
        <v>2</v>
      </c>
      <c r="I18" s="48">
        <v>2</v>
      </c>
      <c r="J18" s="48">
        <v>2</v>
      </c>
      <c r="K18" s="48">
        <v>0</v>
      </c>
      <c r="L18" s="48">
        <v>0</v>
      </c>
      <c r="M18" s="46">
        <v>0</v>
      </c>
      <c r="N18" s="46">
        <f t="shared" si="3"/>
        <v>2.3525</v>
      </c>
      <c r="O18" s="46">
        <f t="shared" si="4"/>
        <v>1</v>
      </c>
      <c r="P18" s="46" t="str">
        <f t="shared" si="0"/>
        <v>SANGAT MEMUASKAN</v>
      </c>
      <c r="Q18" s="46" t="str">
        <f t="shared" si="1"/>
        <v>C</v>
      </c>
      <c r="R18" s="46">
        <f t="shared" si="5"/>
        <v>1.5409999999999999</v>
      </c>
      <c r="S18" s="46" t="str">
        <f t="shared" si="2"/>
        <v>TIDAK TEPAT</v>
      </c>
    </row>
    <row r="19" spans="2:19" x14ac:dyDescent="0.25">
      <c r="B19" s="1">
        <v>14</v>
      </c>
      <c r="C19" s="47" t="s">
        <v>89</v>
      </c>
      <c r="D19" s="46">
        <v>2.66</v>
      </c>
      <c r="E19" s="46">
        <v>2.37</v>
      </c>
      <c r="F19" s="46">
        <v>2.0499999999999998</v>
      </c>
      <c r="G19" s="46">
        <v>2.1</v>
      </c>
      <c r="H19" s="48">
        <v>2</v>
      </c>
      <c r="I19" s="48">
        <v>1</v>
      </c>
      <c r="J19" s="48">
        <v>2</v>
      </c>
      <c r="K19" s="48">
        <v>2</v>
      </c>
      <c r="L19" s="48">
        <v>2.5</v>
      </c>
      <c r="M19" s="46">
        <v>0</v>
      </c>
      <c r="N19" s="46">
        <f t="shared" si="3"/>
        <v>2.2949999999999999</v>
      </c>
      <c r="O19" s="46">
        <f t="shared" si="4"/>
        <v>1.5833333333333333</v>
      </c>
      <c r="P19" s="46" t="str">
        <f t="shared" si="0"/>
        <v>SANGAT MEMUASKAN</v>
      </c>
      <c r="Q19" s="46" t="str">
        <f t="shared" si="1"/>
        <v>C</v>
      </c>
      <c r="R19" s="46">
        <f t="shared" si="5"/>
        <v>1.8679999999999999</v>
      </c>
      <c r="S19" s="46" t="str">
        <f t="shared" si="2"/>
        <v>TIDAK TEPAT</v>
      </c>
    </row>
    <row r="20" spans="2:19" x14ac:dyDescent="0.25">
      <c r="B20" s="1">
        <v>15</v>
      </c>
      <c r="C20" s="10" t="s">
        <v>61</v>
      </c>
      <c r="D20" s="2">
        <v>2.73</v>
      </c>
      <c r="E20" s="2">
        <v>2.63</v>
      </c>
      <c r="F20" s="2">
        <v>2.67</v>
      </c>
      <c r="G20" s="2">
        <v>2.63</v>
      </c>
      <c r="H20" s="12">
        <v>2.5</v>
      </c>
      <c r="I20" s="12">
        <v>2.5</v>
      </c>
      <c r="J20" s="12">
        <v>2</v>
      </c>
      <c r="K20" s="12">
        <v>0</v>
      </c>
      <c r="L20" s="12">
        <v>3.75</v>
      </c>
      <c r="M20" s="12">
        <v>0</v>
      </c>
      <c r="N20" s="2">
        <f t="shared" si="3"/>
        <v>2.665</v>
      </c>
      <c r="O20" s="2">
        <f t="shared" si="4"/>
        <v>1.7916666666666667</v>
      </c>
      <c r="P20" s="2" t="str">
        <f t="shared" si="0"/>
        <v>SANGAT MEMUASKAN</v>
      </c>
      <c r="Q20" s="2" t="str">
        <f t="shared" si="1"/>
        <v>C</v>
      </c>
      <c r="R20" s="2">
        <f t="shared" si="5"/>
        <v>2.141</v>
      </c>
      <c r="S20" s="2" t="str">
        <f t="shared" si="2"/>
        <v>LULUS TEPAT</v>
      </c>
    </row>
    <row r="21" spans="2:19" x14ac:dyDescent="0.25">
      <c r="B21" s="1">
        <v>16</v>
      </c>
      <c r="C21" s="10" t="s">
        <v>61</v>
      </c>
      <c r="D21" s="2">
        <v>2.95</v>
      </c>
      <c r="E21" s="2">
        <v>2.78</v>
      </c>
      <c r="F21" s="2">
        <v>2.84</v>
      </c>
      <c r="G21" s="2">
        <v>2.39</v>
      </c>
      <c r="H21" s="12">
        <v>2.5</v>
      </c>
      <c r="I21" s="12">
        <v>3</v>
      </c>
      <c r="J21" s="12">
        <v>2</v>
      </c>
      <c r="K21" s="12">
        <v>0</v>
      </c>
      <c r="L21" s="12">
        <v>0</v>
      </c>
      <c r="M21" s="2">
        <v>0</v>
      </c>
      <c r="N21" s="2">
        <f t="shared" si="3"/>
        <v>2.74</v>
      </c>
      <c r="O21" s="2">
        <f t="shared" si="4"/>
        <v>1.25</v>
      </c>
      <c r="P21" s="2" t="str">
        <f t="shared" si="0"/>
        <v>SANGAT MEMUASKAN</v>
      </c>
      <c r="Q21" s="2" t="str">
        <f t="shared" si="1"/>
        <v>C</v>
      </c>
      <c r="R21" s="2">
        <f t="shared" si="5"/>
        <v>1.8460000000000001</v>
      </c>
      <c r="S21" s="2" t="str">
        <f t="shared" si="2"/>
        <v>TIDAK TEPAT</v>
      </c>
    </row>
    <row r="22" spans="2:19" x14ac:dyDescent="0.25">
      <c r="B22" s="1">
        <v>17</v>
      </c>
      <c r="C22" s="10" t="s">
        <v>61</v>
      </c>
      <c r="D22" s="2">
        <v>2.5499999999999998</v>
      </c>
      <c r="E22" s="2">
        <v>2.29</v>
      </c>
      <c r="F22" s="2">
        <v>2.23</v>
      </c>
      <c r="G22" s="2">
        <v>1.93</v>
      </c>
      <c r="H22" s="12">
        <v>2</v>
      </c>
      <c r="I22" s="12">
        <v>2</v>
      </c>
      <c r="J22" s="12">
        <v>0</v>
      </c>
      <c r="K22" s="12">
        <v>2</v>
      </c>
      <c r="L22" s="12">
        <v>1</v>
      </c>
      <c r="M22" s="12">
        <v>0</v>
      </c>
      <c r="N22" s="2">
        <f t="shared" si="3"/>
        <v>2.25</v>
      </c>
      <c r="O22" s="2">
        <f t="shared" si="4"/>
        <v>1.1666666666666667</v>
      </c>
      <c r="P22" s="2" t="str">
        <f t="shared" si="0"/>
        <v>SANGAT MEMUASKAN</v>
      </c>
      <c r="Q22" s="2" t="str">
        <f t="shared" si="1"/>
        <v>C</v>
      </c>
      <c r="R22" s="2">
        <f t="shared" si="5"/>
        <v>1.6</v>
      </c>
      <c r="S22" s="2" t="str">
        <f t="shared" si="2"/>
        <v>TIDAK TEPAT</v>
      </c>
    </row>
    <row r="23" spans="2:19" x14ac:dyDescent="0.25">
      <c r="B23" s="1">
        <v>18</v>
      </c>
      <c r="C23" s="10" t="s">
        <v>61</v>
      </c>
      <c r="D23" s="2">
        <v>2.93</v>
      </c>
      <c r="E23" s="2">
        <v>2.82</v>
      </c>
      <c r="F23" s="2">
        <v>2.85</v>
      </c>
      <c r="G23" s="2">
        <v>2.8</v>
      </c>
      <c r="H23" s="12">
        <v>2</v>
      </c>
      <c r="I23" s="12">
        <v>2</v>
      </c>
      <c r="J23" s="12">
        <v>2</v>
      </c>
      <c r="K23" s="12">
        <v>2</v>
      </c>
      <c r="L23" s="12">
        <v>2</v>
      </c>
      <c r="M23" s="12">
        <v>0</v>
      </c>
      <c r="N23" s="2">
        <f t="shared" si="3"/>
        <v>2.8499999999999996</v>
      </c>
      <c r="O23" s="2">
        <f t="shared" si="4"/>
        <v>1.6666666666666667</v>
      </c>
      <c r="P23" s="2" t="str">
        <f t="shared" si="0"/>
        <v>SANGAT MEMUASKAN</v>
      </c>
      <c r="Q23" s="2" t="str">
        <f t="shared" si="1"/>
        <v>C</v>
      </c>
      <c r="R23" s="2">
        <f t="shared" si="5"/>
        <v>2.1399999999999997</v>
      </c>
      <c r="S23" s="2" t="str">
        <f t="shared" si="2"/>
        <v>LULUS TEPAT</v>
      </c>
    </row>
    <row r="24" spans="2:19" x14ac:dyDescent="0.25">
      <c r="B24" s="1">
        <v>19</v>
      </c>
      <c r="C24" s="47" t="s">
        <v>89</v>
      </c>
      <c r="D24" s="46">
        <v>2.68</v>
      </c>
      <c r="E24" s="46">
        <v>2.23</v>
      </c>
      <c r="F24" s="46">
        <v>2.15</v>
      </c>
      <c r="G24" s="46">
        <v>2.15</v>
      </c>
      <c r="H24" s="48">
        <v>2</v>
      </c>
      <c r="I24" s="48">
        <v>3</v>
      </c>
      <c r="J24" s="48">
        <v>2</v>
      </c>
      <c r="K24" s="48">
        <v>0</v>
      </c>
      <c r="L24" s="48">
        <v>2.5</v>
      </c>
      <c r="M24" s="48">
        <v>0</v>
      </c>
      <c r="N24" s="46">
        <f t="shared" si="3"/>
        <v>2.3025000000000002</v>
      </c>
      <c r="O24" s="46">
        <f t="shared" si="4"/>
        <v>1.5833333333333333</v>
      </c>
      <c r="P24" s="46" t="str">
        <f t="shared" si="0"/>
        <v>SANGAT MEMUASKAN</v>
      </c>
      <c r="Q24" s="46" t="str">
        <f t="shared" si="1"/>
        <v>C</v>
      </c>
      <c r="R24" s="46">
        <f t="shared" si="5"/>
        <v>1.871</v>
      </c>
      <c r="S24" s="46" t="str">
        <f t="shared" si="2"/>
        <v>TIDAK TEPAT</v>
      </c>
    </row>
    <row r="25" spans="2:19" x14ac:dyDescent="0.25">
      <c r="B25" s="1">
        <v>20</v>
      </c>
      <c r="C25" s="10" t="s">
        <v>61</v>
      </c>
      <c r="D25" s="2">
        <v>2.23</v>
      </c>
      <c r="E25" s="2">
        <v>2.48</v>
      </c>
      <c r="F25" s="2">
        <v>2.67</v>
      </c>
      <c r="G25" s="2">
        <v>2.69</v>
      </c>
      <c r="H25" s="12">
        <v>2.5</v>
      </c>
      <c r="I25" s="12">
        <v>2.5</v>
      </c>
      <c r="J25" s="12">
        <v>3.5</v>
      </c>
      <c r="K25" s="12">
        <v>0</v>
      </c>
      <c r="L25" s="12">
        <v>1</v>
      </c>
      <c r="M25" s="12">
        <v>0</v>
      </c>
      <c r="N25" s="2">
        <f t="shared" si="3"/>
        <v>2.5175000000000001</v>
      </c>
      <c r="O25" s="2">
        <f t="shared" si="4"/>
        <v>1.5833333333333333</v>
      </c>
      <c r="P25" s="2" t="str">
        <f t="shared" si="0"/>
        <v>SANGAT MEMUASKAN</v>
      </c>
      <c r="Q25" s="2" t="str">
        <f t="shared" si="1"/>
        <v>C</v>
      </c>
      <c r="R25" s="2">
        <f t="shared" si="5"/>
        <v>1.9570000000000001</v>
      </c>
      <c r="S25" s="2" t="str">
        <f t="shared" si="2"/>
        <v>TIDAK TEPAT</v>
      </c>
    </row>
    <row r="26" spans="2:19" x14ac:dyDescent="0.25">
      <c r="B26" s="1">
        <v>21</v>
      </c>
      <c r="C26" s="10" t="s">
        <v>61</v>
      </c>
      <c r="D26" s="2">
        <v>2.77</v>
      </c>
      <c r="E26" s="2">
        <v>1.77</v>
      </c>
      <c r="F26" s="2">
        <v>1.1000000000000001</v>
      </c>
      <c r="G26" s="2">
        <v>2.87</v>
      </c>
      <c r="H26" s="12">
        <v>2.5</v>
      </c>
      <c r="I26" s="12">
        <v>2</v>
      </c>
      <c r="J26" s="12">
        <v>3.5</v>
      </c>
      <c r="K26" s="12">
        <v>0</v>
      </c>
      <c r="L26" s="2">
        <v>0</v>
      </c>
      <c r="M26" s="12">
        <v>2.5</v>
      </c>
      <c r="N26" s="2">
        <f t="shared" si="3"/>
        <v>2.1275000000000004</v>
      </c>
      <c r="O26" s="2">
        <f t="shared" si="4"/>
        <v>1.75</v>
      </c>
      <c r="P26" s="2" t="str">
        <f t="shared" si="0"/>
        <v>SANGAT MEMUASKAN</v>
      </c>
      <c r="Q26" s="2" t="str">
        <f t="shared" si="1"/>
        <v>C</v>
      </c>
      <c r="R26" s="2">
        <f t="shared" si="5"/>
        <v>1.9010000000000002</v>
      </c>
      <c r="S26" s="2" t="str">
        <f t="shared" si="2"/>
        <v>TIDAK TEPAT</v>
      </c>
    </row>
    <row r="27" spans="2:19" x14ac:dyDescent="0.25">
      <c r="B27" s="1">
        <v>22</v>
      </c>
      <c r="C27" s="10" t="s">
        <v>61</v>
      </c>
      <c r="D27" s="2">
        <v>2.14</v>
      </c>
      <c r="E27" s="2">
        <v>3.07</v>
      </c>
      <c r="F27" s="2">
        <v>2.67</v>
      </c>
      <c r="G27" s="2">
        <v>2.6</v>
      </c>
      <c r="H27" s="12">
        <v>2.5</v>
      </c>
      <c r="I27" s="12">
        <v>2.5</v>
      </c>
      <c r="J27" s="12">
        <v>0</v>
      </c>
      <c r="K27" s="12">
        <v>2</v>
      </c>
      <c r="L27" s="12">
        <v>2</v>
      </c>
      <c r="M27" s="12">
        <v>0</v>
      </c>
      <c r="N27" s="2">
        <f t="shared" si="3"/>
        <v>2.62</v>
      </c>
      <c r="O27" s="2">
        <f t="shared" si="4"/>
        <v>1.5</v>
      </c>
      <c r="P27" s="2" t="str">
        <f t="shared" si="0"/>
        <v>SANGAT MEMUASKAN</v>
      </c>
      <c r="Q27" s="2" t="str">
        <f t="shared" si="1"/>
        <v>C</v>
      </c>
      <c r="R27" s="2">
        <f t="shared" si="5"/>
        <v>1.948</v>
      </c>
      <c r="S27" s="2" t="str">
        <f t="shared" si="2"/>
        <v>TIDAK TEPAT</v>
      </c>
    </row>
    <row r="28" spans="2:19" x14ac:dyDescent="0.25">
      <c r="B28" s="1">
        <v>23</v>
      </c>
      <c r="C28" s="10" t="s">
        <v>61</v>
      </c>
      <c r="D28" s="2">
        <v>2.75</v>
      </c>
      <c r="E28" s="2">
        <v>2.66</v>
      </c>
      <c r="F28" s="2">
        <v>2.81</v>
      </c>
      <c r="G28" s="2">
        <v>2.87</v>
      </c>
      <c r="H28" s="12">
        <v>3.5</v>
      </c>
      <c r="I28" s="12">
        <v>0</v>
      </c>
      <c r="J28" s="12">
        <v>3.5</v>
      </c>
      <c r="K28" s="12">
        <v>0</v>
      </c>
      <c r="L28" s="2">
        <v>0</v>
      </c>
      <c r="M28" s="2">
        <v>0</v>
      </c>
      <c r="N28" s="2">
        <f t="shared" si="3"/>
        <v>2.7725</v>
      </c>
      <c r="O28" s="2">
        <f t="shared" si="4"/>
        <v>1.1666666666666667</v>
      </c>
      <c r="P28" s="2" t="str">
        <f t="shared" si="0"/>
        <v>SANGAT MEMUASKAN</v>
      </c>
      <c r="Q28" s="2" t="str">
        <f t="shared" si="1"/>
        <v>C</v>
      </c>
      <c r="R28" s="2">
        <f t="shared" si="5"/>
        <v>1.8089999999999999</v>
      </c>
      <c r="S28" s="2" t="str">
        <f t="shared" si="2"/>
        <v>TIDAK TEPAT</v>
      </c>
    </row>
    <row r="29" spans="2:19" x14ac:dyDescent="0.25">
      <c r="B29" s="1">
        <v>24</v>
      </c>
      <c r="C29" s="10" t="s">
        <v>61</v>
      </c>
      <c r="D29" s="2">
        <v>2.36</v>
      </c>
      <c r="E29" s="2">
        <v>2.88</v>
      </c>
      <c r="F29" s="2">
        <v>2.99</v>
      </c>
      <c r="G29" s="2">
        <v>2.65</v>
      </c>
      <c r="H29" s="12">
        <v>3</v>
      </c>
      <c r="I29" s="12">
        <v>2.5</v>
      </c>
      <c r="J29" s="12">
        <v>0</v>
      </c>
      <c r="K29" s="12">
        <v>2.5</v>
      </c>
      <c r="L29" s="12">
        <v>1</v>
      </c>
      <c r="M29" s="12">
        <v>2.5</v>
      </c>
      <c r="N29" s="2">
        <f t="shared" si="3"/>
        <v>2.72</v>
      </c>
      <c r="O29" s="2">
        <f t="shared" si="4"/>
        <v>1.9166666666666667</v>
      </c>
      <c r="P29" s="2" t="str">
        <f t="shared" si="0"/>
        <v>SANGAT MEMUASKAN</v>
      </c>
      <c r="Q29" s="2" t="str">
        <f t="shared" si="1"/>
        <v>C</v>
      </c>
      <c r="R29" s="2">
        <f t="shared" si="5"/>
        <v>2.2380000000000004</v>
      </c>
      <c r="S29" s="2" t="str">
        <f t="shared" si="2"/>
        <v>LULUS TEPAT</v>
      </c>
    </row>
    <row r="30" spans="2:19" x14ac:dyDescent="0.25">
      <c r="B30" s="1">
        <v>25</v>
      </c>
      <c r="C30" s="10" t="s">
        <v>61</v>
      </c>
      <c r="D30" s="2">
        <v>2.73</v>
      </c>
      <c r="E30" s="2">
        <v>2.9</v>
      </c>
      <c r="F30" s="2">
        <v>2.96</v>
      </c>
      <c r="G30" s="2">
        <v>2.82</v>
      </c>
      <c r="H30" s="12">
        <v>3</v>
      </c>
      <c r="I30" s="12">
        <v>3</v>
      </c>
      <c r="J30" s="12">
        <v>0</v>
      </c>
      <c r="K30" s="12">
        <v>2.5</v>
      </c>
      <c r="L30" s="2">
        <v>0</v>
      </c>
      <c r="M30" s="12">
        <v>2.5</v>
      </c>
      <c r="N30" s="2">
        <f t="shared" si="3"/>
        <v>2.8525</v>
      </c>
      <c r="O30" s="2">
        <f t="shared" si="4"/>
        <v>1.8333333333333333</v>
      </c>
      <c r="P30" s="2" t="str">
        <f t="shared" si="0"/>
        <v>SANGAT MEMUASKAN</v>
      </c>
      <c r="Q30" s="2" t="str">
        <f t="shared" si="1"/>
        <v>C</v>
      </c>
      <c r="R30" s="2">
        <f t="shared" si="5"/>
        <v>2.2410000000000001</v>
      </c>
      <c r="S30" s="2" t="str">
        <f t="shared" si="2"/>
        <v>LULUS TEPAT</v>
      </c>
    </row>
    <row r="31" spans="2:19" x14ac:dyDescent="0.25">
      <c r="B31" s="1">
        <v>26</v>
      </c>
      <c r="C31" s="10" t="s">
        <v>61</v>
      </c>
      <c r="D31" s="2">
        <v>2.84</v>
      </c>
      <c r="E31" s="2">
        <v>2.36</v>
      </c>
      <c r="F31" s="2">
        <v>2.59</v>
      </c>
      <c r="G31" s="2">
        <v>2.88</v>
      </c>
      <c r="H31" s="12">
        <v>2.5</v>
      </c>
      <c r="I31" s="12">
        <v>2.5</v>
      </c>
      <c r="J31" s="12">
        <v>3</v>
      </c>
      <c r="K31" s="12">
        <v>2</v>
      </c>
      <c r="L31" s="2">
        <v>0</v>
      </c>
      <c r="M31" s="12">
        <v>0</v>
      </c>
      <c r="N31" s="2">
        <f t="shared" si="3"/>
        <v>2.6674999999999995</v>
      </c>
      <c r="O31" s="2">
        <f t="shared" si="4"/>
        <v>1.6666666666666667</v>
      </c>
      <c r="P31" s="2" t="str">
        <f t="shared" si="0"/>
        <v>SANGAT MEMUASKAN</v>
      </c>
      <c r="Q31" s="2" t="str">
        <f t="shared" si="1"/>
        <v>C</v>
      </c>
      <c r="R31" s="2">
        <f t="shared" si="5"/>
        <v>2.0669999999999997</v>
      </c>
      <c r="S31" s="2" t="str">
        <f t="shared" si="2"/>
        <v>LULUS TEPAT</v>
      </c>
    </row>
    <row r="32" spans="2:19" x14ac:dyDescent="0.25">
      <c r="B32" s="1">
        <v>27</v>
      </c>
      <c r="C32" s="10" t="s">
        <v>61</v>
      </c>
      <c r="D32" s="2">
        <v>2.2999999999999998</v>
      </c>
      <c r="E32" s="2">
        <v>2.81</v>
      </c>
      <c r="F32" s="2">
        <v>2.81</v>
      </c>
      <c r="G32" s="2">
        <v>2.66</v>
      </c>
      <c r="H32" s="12">
        <v>2.5</v>
      </c>
      <c r="I32" s="12">
        <v>2</v>
      </c>
      <c r="J32" s="12">
        <v>3</v>
      </c>
      <c r="K32" s="12">
        <v>2</v>
      </c>
      <c r="L32" s="12">
        <v>1</v>
      </c>
      <c r="M32" s="12">
        <v>1</v>
      </c>
      <c r="N32" s="2">
        <f t="shared" si="3"/>
        <v>2.645</v>
      </c>
      <c r="O32" s="2">
        <f t="shared" si="4"/>
        <v>1.9166666666666667</v>
      </c>
      <c r="P32" s="2" t="str">
        <f t="shared" si="0"/>
        <v>SANGAT MEMUASKAN</v>
      </c>
      <c r="Q32" s="2" t="str">
        <f t="shared" si="1"/>
        <v>C</v>
      </c>
      <c r="R32" s="2">
        <f t="shared" si="5"/>
        <v>2.2079999999999997</v>
      </c>
      <c r="S32" s="2" t="str">
        <f t="shared" si="2"/>
        <v>LULUS TEPAT</v>
      </c>
    </row>
    <row r="33" spans="2:19" x14ac:dyDescent="0.25">
      <c r="B33" s="1">
        <v>28</v>
      </c>
      <c r="C33" s="10" t="s">
        <v>61</v>
      </c>
      <c r="D33" s="2">
        <v>2.73</v>
      </c>
      <c r="E33" s="2">
        <v>3.41</v>
      </c>
      <c r="F33" s="2">
        <v>3.38</v>
      </c>
      <c r="G33" s="2">
        <v>2.65</v>
      </c>
      <c r="H33" s="12">
        <v>2</v>
      </c>
      <c r="I33" s="12">
        <v>3</v>
      </c>
      <c r="J33" s="12">
        <v>3</v>
      </c>
      <c r="K33" s="12">
        <v>2</v>
      </c>
      <c r="L33" s="12">
        <v>0</v>
      </c>
      <c r="M33" s="2">
        <v>0</v>
      </c>
      <c r="N33" s="2">
        <f t="shared" si="3"/>
        <v>3.0425</v>
      </c>
      <c r="O33" s="2">
        <f t="shared" si="4"/>
        <v>1.6666666666666667</v>
      </c>
      <c r="P33" s="6" t="str">
        <f t="shared" si="0"/>
        <v>DENGAN PUJIAN</v>
      </c>
      <c r="Q33" s="2" t="str">
        <f t="shared" si="1"/>
        <v>C</v>
      </c>
      <c r="R33" s="2">
        <f t="shared" si="5"/>
        <v>2.2170000000000001</v>
      </c>
      <c r="S33" s="2" t="str">
        <f t="shared" si="2"/>
        <v>LULUS TEPAT</v>
      </c>
    </row>
    <row r="34" spans="2:19" x14ac:dyDescent="0.25">
      <c r="B34" s="1">
        <v>29</v>
      </c>
      <c r="C34" s="10" t="s">
        <v>61</v>
      </c>
      <c r="D34" s="2">
        <v>2.4500000000000002</v>
      </c>
      <c r="E34" s="2">
        <v>2.2000000000000002</v>
      </c>
      <c r="F34" s="2">
        <v>1.63</v>
      </c>
      <c r="G34" s="2">
        <v>2.65</v>
      </c>
      <c r="H34" s="12">
        <v>2</v>
      </c>
      <c r="I34" s="12">
        <v>2.5</v>
      </c>
      <c r="J34" s="12">
        <v>2.5</v>
      </c>
      <c r="K34" s="12">
        <v>2</v>
      </c>
      <c r="L34" s="12">
        <v>1</v>
      </c>
      <c r="M34" s="12">
        <v>0</v>
      </c>
      <c r="N34" s="2">
        <f t="shared" si="3"/>
        <v>2.2324999999999999</v>
      </c>
      <c r="O34" s="2">
        <f t="shared" si="4"/>
        <v>1.6666666666666667</v>
      </c>
      <c r="P34" s="2" t="str">
        <f t="shared" si="0"/>
        <v>SANGAT MEMUASKAN</v>
      </c>
      <c r="Q34" s="2" t="str">
        <f t="shared" si="1"/>
        <v>C</v>
      </c>
      <c r="R34" s="2">
        <f t="shared" si="5"/>
        <v>1.893</v>
      </c>
      <c r="S34" s="2" t="str">
        <f t="shared" si="2"/>
        <v>TIDAK TEPAT</v>
      </c>
    </row>
    <row r="35" spans="2:19" x14ac:dyDescent="0.25">
      <c r="B35" s="1">
        <v>30</v>
      </c>
      <c r="C35" s="10" t="s">
        <v>89</v>
      </c>
      <c r="D35" s="2">
        <v>2.4300000000000002</v>
      </c>
      <c r="E35" s="2">
        <v>1.21</v>
      </c>
      <c r="F35" s="2">
        <v>1.33</v>
      </c>
      <c r="G35" s="2">
        <v>2.59</v>
      </c>
      <c r="H35" s="12">
        <v>2.5</v>
      </c>
      <c r="I35" s="12">
        <v>3</v>
      </c>
      <c r="J35" s="12">
        <v>2.5</v>
      </c>
      <c r="K35" s="12">
        <v>2</v>
      </c>
      <c r="L35" s="2">
        <v>1</v>
      </c>
      <c r="M35" s="2">
        <v>0</v>
      </c>
      <c r="N35" s="2">
        <f t="shared" si="3"/>
        <v>1.8900000000000001</v>
      </c>
      <c r="O35" s="2">
        <f t="shared" si="4"/>
        <v>1.8333333333333333</v>
      </c>
      <c r="P35" s="2" t="str">
        <f t="shared" si="0"/>
        <v>MEMUASKAN</v>
      </c>
      <c r="Q35" s="2" t="str">
        <f t="shared" si="1"/>
        <v>C</v>
      </c>
      <c r="R35" s="2">
        <f t="shared" si="5"/>
        <v>1.8560000000000003</v>
      </c>
      <c r="S35" s="2" t="str">
        <f t="shared" si="2"/>
        <v>TIDAK TEPAT</v>
      </c>
    </row>
    <row r="36" spans="2:19" x14ac:dyDescent="0.25">
      <c r="B36" s="1">
        <v>31</v>
      </c>
      <c r="C36" s="10" t="s">
        <v>61</v>
      </c>
      <c r="D36" s="2">
        <v>3.34</v>
      </c>
      <c r="E36" s="2">
        <v>2.2400000000000002</v>
      </c>
      <c r="F36" s="2">
        <v>2.59</v>
      </c>
      <c r="G36" s="2">
        <v>2.74</v>
      </c>
      <c r="H36" s="12">
        <v>2</v>
      </c>
      <c r="I36" s="12">
        <v>3</v>
      </c>
      <c r="J36" s="12">
        <v>2</v>
      </c>
      <c r="K36" s="12">
        <v>2</v>
      </c>
      <c r="L36" s="2">
        <v>0</v>
      </c>
      <c r="M36" s="12">
        <v>2</v>
      </c>
      <c r="N36" s="2">
        <f t="shared" si="3"/>
        <v>2.7275</v>
      </c>
      <c r="O36" s="2">
        <f t="shared" si="4"/>
        <v>1.8333333333333333</v>
      </c>
      <c r="P36" s="2" t="str">
        <f t="shared" si="0"/>
        <v>SANGAT MEMUASKAN</v>
      </c>
      <c r="Q36" s="2" t="str">
        <f t="shared" si="1"/>
        <v>C</v>
      </c>
      <c r="R36" s="2">
        <f t="shared" si="5"/>
        <v>2.1909999999999998</v>
      </c>
      <c r="S36" s="2" t="str">
        <f t="shared" si="2"/>
        <v>LULUS TEPAT</v>
      </c>
    </row>
    <row r="37" spans="2:19" x14ac:dyDescent="0.25">
      <c r="B37" s="1">
        <v>32</v>
      </c>
      <c r="C37" s="10" t="s">
        <v>61</v>
      </c>
      <c r="D37" s="2">
        <v>2.2000000000000002</v>
      </c>
      <c r="E37" s="2">
        <v>2</v>
      </c>
      <c r="F37" s="2">
        <v>2.81</v>
      </c>
      <c r="G37" s="2">
        <v>2.5</v>
      </c>
      <c r="H37" s="12">
        <v>2.5</v>
      </c>
      <c r="I37" s="12">
        <v>2</v>
      </c>
      <c r="J37" s="12">
        <v>3.5</v>
      </c>
      <c r="K37" s="12">
        <v>0</v>
      </c>
      <c r="L37" s="2">
        <v>0</v>
      </c>
      <c r="M37" s="12">
        <v>1</v>
      </c>
      <c r="N37" s="2">
        <f t="shared" si="3"/>
        <v>2.3774999999999999</v>
      </c>
      <c r="O37" s="2">
        <f t="shared" si="4"/>
        <v>1.5</v>
      </c>
      <c r="P37" s="2" t="str">
        <f t="shared" si="0"/>
        <v>SANGAT MEMUASKAN</v>
      </c>
      <c r="Q37" s="2" t="str">
        <f t="shared" si="1"/>
        <v>C</v>
      </c>
      <c r="R37" s="2">
        <f t="shared" si="5"/>
        <v>1.8509999999999998</v>
      </c>
      <c r="S37" s="2" t="str">
        <f t="shared" si="2"/>
        <v>TIDAK TEPAT</v>
      </c>
    </row>
    <row r="38" spans="2:19" x14ac:dyDescent="0.25">
      <c r="B38" s="1">
        <v>33</v>
      </c>
      <c r="C38" s="10" t="s">
        <v>89</v>
      </c>
      <c r="D38" s="2">
        <v>2.09</v>
      </c>
      <c r="E38" s="2">
        <v>0.91</v>
      </c>
      <c r="F38" s="2">
        <v>2.59</v>
      </c>
      <c r="G38" s="2">
        <v>2.34</v>
      </c>
      <c r="H38" s="12">
        <v>3</v>
      </c>
      <c r="I38" s="12">
        <v>3</v>
      </c>
      <c r="J38" s="12">
        <v>2</v>
      </c>
      <c r="K38" s="12">
        <v>0</v>
      </c>
      <c r="L38" s="12">
        <v>2.5</v>
      </c>
      <c r="M38" s="12">
        <v>0</v>
      </c>
      <c r="N38" s="2">
        <f t="shared" si="3"/>
        <v>1.9824999999999999</v>
      </c>
      <c r="O38" s="2">
        <f t="shared" si="4"/>
        <v>1.75</v>
      </c>
      <c r="P38" s="2" t="str">
        <f t="shared" si="0"/>
        <v>MEMUASKAN</v>
      </c>
      <c r="Q38" s="2" t="str">
        <f t="shared" si="1"/>
        <v>C</v>
      </c>
      <c r="R38" s="2">
        <f t="shared" si="5"/>
        <v>1.843</v>
      </c>
      <c r="S38" s="2" t="str">
        <f t="shared" si="2"/>
        <v>TIDAK TEPAT</v>
      </c>
    </row>
    <row r="39" spans="2:19" x14ac:dyDescent="0.25">
      <c r="B39" s="1">
        <v>34</v>
      </c>
      <c r="C39" s="10" t="s">
        <v>61</v>
      </c>
      <c r="D39" s="2">
        <v>2.0499999999999998</v>
      </c>
      <c r="E39" s="2">
        <v>3.1</v>
      </c>
      <c r="F39" s="2">
        <v>2.3199999999999998</v>
      </c>
      <c r="G39" s="2">
        <v>2.2200000000000002</v>
      </c>
      <c r="H39" s="12">
        <v>3</v>
      </c>
      <c r="I39" s="12">
        <v>3</v>
      </c>
      <c r="J39" s="12">
        <v>2.5</v>
      </c>
      <c r="K39" s="12">
        <v>2</v>
      </c>
      <c r="L39" s="12">
        <v>0</v>
      </c>
      <c r="M39" s="12">
        <v>0</v>
      </c>
      <c r="N39" s="2">
        <f t="shared" si="3"/>
        <v>2.4225000000000003</v>
      </c>
      <c r="O39" s="2">
        <f t="shared" si="4"/>
        <v>1.75</v>
      </c>
      <c r="P39" s="2" t="str">
        <f t="shared" si="0"/>
        <v>SANGAT MEMUASKAN</v>
      </c>
      <c r="Q39" s="2" t="str">
        <f t="shared" si="1"/>
        <v>C</v>
      </c>
      <c r="R39" s="2">
        <f t="shared" si="5"/>
        <v>2.0190000000000001</v>
      </c>
      <c r="S39" s="2" t="str">
        <f t="shared" si="2"/>
        <v>LULUS TEPAT</v>
      </c>
    </row>
    <row r="40" spans="2:19" x14ac:dyDescent="0.25">
      <c r="B40" s="1">
        <v>35</v>
      </c>
      <c r="C40" s="10" t="s">
        <v>61</v>
      </c>
      <c r="D40" s="2">
        <v>2.41</v>
      </c>
      <c r="E40" s="2">
        <v>2.76</v>
      </c>
      <c r="F40" s="2">
        <v>2.54</v>
      </c>
      <c r="G40" s="2">
        <v>2.33</v>
      </c>
      <c r="H40" s="12">
        <v>3</v>
      </c>
      <c r="I40" s="12">
        <v>3.5</v>
      </c>
      <c r="J40" s="12">
        <v>3</v>
      </c>
      <c r="K40" s="12">
        <v>0</v>
      </c>
      <c r="L40" s="12">
        <v>0</v>
      </c>
      <c r="M40" s="12">
        <v>0</v>
      </c>
      <c r="N40" s="2">
        <f t="shared" si="3"/>
        <v>2.5099999999999998</v>
      </c>
      <c r="O40" s="2">
        <f t="shared" si="4"/>
        <v>1.5833333333333333</v>
      </c>
      <c r="P40" s="2" t="str">
        <f t="shared" si="0"/>
        <v>SANGAT MEMUASKAN</v>
      </c>
      <c r="Q40" s="2" t="str">
        <f t="shared" si="1"/>
        <v>C</v>
      </c>
      <c r="R40" s="2">
        <f t="shared" si="5"/>
        <v>1.954</v>
      </c>
      <c r="S40" s="2" t="str">
        <f t="shared" si="2"/>
        <v>TIDAK TEPAT</v>
      </c>
    </row>
    <row r="41" spans="2:19" x14ac:dyDescent="0.25">
      <c r="B41" s="1">
        <v>36</v>
      </c>
      <c r="C41" s="47" t="s">
        <v>89</v>
      </c>
      <c r="D41" s="46">
        <v>2.7</v>
      </c>
      <c r="E41" s="46">
        <v>2.89</v>
      </c>
      <c r="F41" s="46">
        <v>2.93</v>
      </c>
      <c r="G41" s="46">
        <v>2.87</v>
      </c>
      <c r="H41" s="48">
        <v>3.5</v>
      </c>
      <c r="I41" s="48">
        <v>2.5</v>
      </c>
      <c r="J41" s="48">
        <v>3.5</v>
      </c>
      <c r="K41" s="48">
        <v>0</v>
      </c>
      <c r="L41" s="48">
        <v>0</v>
      </c>
      <c r="M41" s="48">
        <v>1</v>
      </c>
      <c r="N41" s="46">
        <f t="shared" si="3"/>
        <v>2.8475000000000001</v>
      </c>
      <c r="O41" s="46">
        <f t="shared" si="4"/>
        <v>1.75</v>
      </c>
      <c r="P41" s="46" t="str">
        <f t="shared" si="0"/>
        <v>SANGAT MEMUASKAN</v>
      </c>
      <c r="Q41" s="46" t="str">
        <f t="shared" si="1"/>
        <v>C</v>
      </c>
      <c r="R41" s="46">
        <f t="shared" si="5"/>
        <v>2.1890000000000001</v>
      </c>
      <c r="S41" s="46" t="str">
        <f t="shared" si="2"/>
        <v>LULUS TEPAT</v>
      </c>
    </row>
    <row r="42" spans="2:19" x14ac:dyDescent="0.25">
      <c r="B42" s="1">
        <v>37</v>
      </c>
      <c r="C42" s="10" t="s">
        <v>61</v>
      </c>
      <c r="D42" s="2">
        <v>2.23</v>
      </c>
      <c r="E42" s="2">
        <v>2.6</v>
      </c>
      <c r="F42" s="2">
        <v>2.41</v>
      </c>
      <c r="G42" s="2">
        <v>2.2799999999999998</v>
      </c>
      <c r="H42" s="12">
        <v>3</v>
      </c>
      <c r="I42" s="12">
        <v>2.5</v>
      </c>
      <c r="J42" s="12">
        <v>2</v>
      </c>
      <c r="K42" s="12">
        <v>0</v>
      </c>
      <c r="L42" s="12">
        <v>0</v>
      </c>
      <c r="M42" s="12">
        <v>0</v>
      </c>
      <c r="N42" s="2">
        <f t="shared" si="3"/>
        <v>2.38</v>
      </c>
      <c r="O42" s="2">
        <f t="shared" si="4"/>
        <v>1.25</v>
      </c>
      <c r="P42" s="2" t="str">
        <f t="shared" si="0"/>
        <v>SANGAT MEMUASKAN</v>
      </c>
      <c r="Q42" s="2" t="str">
        <f t="shared" si="1"/>
        <v>C</v>
      </c>
      <c r="R42" s="2">
        <f t="shared" si="5"/>
        <v>1.702</v>
      </c>
      <c r="S42" s="2" t="str">
        <f t="shared" si="2"/>
        <v>TIDAK TEPAT</v>
      </c>
    </row>
    <row r="43" spans="2:19" x14ac:dyDescent="0.25">
      <c r="B43" s="1">
        <v>38</v>
      </c>
      <c r="C43" s="10" t="s">
        <v>61</v>
      </c>
      <c r="D43" s="2">
        <v>1.1499999999999999</v>
      </c>
      <c r="E43" s="2">
        <v>2.14</v>
      </c>
      <c r="F43" s="2">
        <v>2.14</v>
      </c>
      <c r="G43" s="2">
        <v>2.3199999999999998</v>
      </c>
      <c r="H43" s="12">
        <v>1</v>
      </c>
      <c r="I43" s="12">
        <v>2</v>
      </c>
      <c r="J43" s="12">
        <v>3</v>
      </c>
      <c r="K43" s="12">
        <v>1</v>
      </c>
      <c r="L43" s="12">
        <v>1</v>
      </c>
      <c r="M43" s="12">
        <v>0</v>
      </c>
      <c r="N43" s="2">
        <f t="shared" si="3"/>
        <v>1.9375</v>
      </c>
      <c r="O43" s="2">
        <f t="shared" si="4"/>
        <v>1.3333333333333333</v>
      </c>
      <c r="P43" s="2" t="str">
        <f t="shared" si="0"/>
        <v>MEMUASKAN</v>
      </c>
      <c r="Q43" s="2" t="str">
        <f t="shared" si="1"/>
        <v>C</v>
      </c>
      <c r="R43" s="2">
        <f t="shared" si="5"/>
        <v>1.575</v>
      </c>
      <c r="S43" s="2" t="str">
        <f t="shared" si="2"/>
        <v>TIDAK TEPAT</v>
      </c>
    </row>
    <row r="44" spans="2:19" x14ac:dyDescent="0.25">
      <c r="B44" s="1">
        <v>39</v>
      </c>
      <c r="C44" s="10" t="s">
        <v>61</v>
      </c>
      <c r="D44" s="2">
        <v>2.98</v>
      </c>
      <c r="E44" s="2">
        <v>3.16</v>
      </c>
      <c r="F44" s="2">
        <v>3.16</v>
      </c>
      <c r="G44" s="2">
        <v>3</v>
      </c>
      <c r="H44" s="12">
        <v>3</v>
      </c>
      <c r="I44" s="12">
        <v>3</v>
      </c>
      <c r="J44" s="12">
        <v>2</v>
      </c>
      <c r="K44" s="12">
        <v>3</v>
      </c>
      <c r="L44" s="2">
        <v>0</v>
      </c>
      <c r="M44" s="2">
        <v>0</v>
      </c>
      <c r="N44" s="2">
        <f t="shared" si="3"/>
        <v>3.0750000000000002</v>
      </c>
      <c r="O44" s="2">
        <f t="shared" si="4"/>
        <v>1.8333333333333333</v>
      </c>
      <c r="P44" s="6" t="str">
        <f t="shared" si="0"/>
        <v>DENGAN PUJIAN</v>
      </c>
      <c r="Q44" s="2" t="str">
        <f t="shared" si="1"/>
        <v>C</v>
      </c>
      <c r="R44" s="2">
        <f t="shared" si="5"/>
        <v>2.33</v>
      </c>
      <c r="S44" s="2" t="str">
        <f t="shared" si="2"/>
        <v>LULUS TEPAT</v>
      </c>
    </row>
    <row r="45" spans="2:19" x14ac:dyDescent="0.25">
      <c r="B45" s="1">
        <v>40</v>
      </c>
      <c r="C45" s="10" t="s">
        <v>61</v>
      </c>
      <c r="D45" s="13">
        <v>2.89</v>
      </c>
      <c r="E45" s="13">
        <v>2.89</v>
      </c>
      <c r="F45" s="13">
        <v>2.83</v>
      </c>
      <c r="G45" s="13">
        <v>2.73</v>
      </c>
      <c r="H45" s="12">
        <v>3</v>
      </c>
      <c r="I45" s="12">
        <v>3.5</v>
      </c>
      <c r="J45" s="2">
        <v>0</v>
      </c>
      <c r="K45" s="12">
        <v>3</v>
      </c>
      <c r="L45" s="2">
        <v>0</v>
      </c>
      <c r="M45" s="2">
        <v>0</v>
      </c>
      <c r="N45" s="2">
        <f t="shared" si="3"/>
        <v>2.835</v>
      </c>
      <c r="O45" s="2">
        <f t="shared" si="4"/>
        <v>1.5833333333333333</v>
      </c>
      <c r="P45" s="2" t="str">
        <f t="shared" si="0"/>
        <v>SANGAT MEMUASKAN</v>
      </c>
      <c r="Q45" s="2" t="str">
        <f t="shared" si="1"/>
        <v>C</v>
      </c>
      <c r="R45" s="2">
        <f t="shared" si="5"/>
        <v>2.0840000000000001</v>
      </c>
      <c r="S45" s="2" t="str">
        <f t="shared" si="2"/>
        <v>LULUS TEPAT</v>
      </c>
    </row>
    <row r="46" spans="2:19" x14ac:dyDescent="0.25">
      <c r="B46" s="1">
        <v>41</v>
      </c>
      <c r="C46" s="10" t="s">
        <v>61</v>
      </c>
      <c r="D46" s="13">
        <v>2.82</v>
      </c>
      <c r="E46" s="13">
        <v>2.81</v>
      </c>
      <c r="F46" s="13">
        <v>2.8</v>
      </c>
      <c r="G46" s="13">
        <v>2.57</v>
      </c>
      <c r="H46" s="12">
        <v>3</v>
      </c>
      <c r="I46" s="12">
        <v>2.5</v>
      </c>
      <c r="J46" s="12">
        <v>2.5</v>
      </c>
      <c r="K46" s="12">
        <v>2</v>
      </c>
      <c r="L46" s="2">
        <v>0</v>
      </c>
      <c r="M46" s="2">
        <v>0</v>
      </c>
      <c r="N46" s="2">
        <f t="shared" si="3"/>
        <v>2.75</v>
      </c>
      <c r="O46" s="2">
        <f t="shared" si="4"/>
        <v>1.6666666666666667</v>
      </c>
      <c r="P46" s="2" t="str">
        <f t="shared" si="0"/>
        <v>SANGAT MEMUASKAN</v>
      </c>
      <c r="Q46" s="2" t="str">
        <f t="shared" si="1"/>
        <v>C</v>
      </c>
      <c r="R46" s="2">
        <f t="shared" si="5"/>
        <v>2.1</v>
      </c>
      <c r="S46" s="2" t="str">
        <f t="shared" si="2"/>
        <v>LULUS TEPAT</v>
      </c>
    </row>
    <row r="47" spans="2:19" x14ac:dyDescent="0.25">
      <c r="B47" s="1">
        <v>42</v>
      </c>
      <c r="C47" s="10" t="s">
        <v>61</v>
      </c>
      <c r="D47" s="13">
        <v>2.59</v>
      </c>
      <c r="E47" s="13">
        <v>2.52</v>
      </c>
      <c r="F47" s="13">
        <v>2.61</v>
      </c>
      <c r="G47" s="13">
        <v>2.74</v>
      </c>
      <c r="H47" s="12">
        <v>3</v>
      </c>
      <c r="I47" s="12">
        <v>3</v>
      </c>
      <c r="J47" s="2">
        <v>0</v>
      </c>
      <c r="K47" s="12">
        <v>2.5</v>
      </c>
      <c r="L47" s="2">
        <v>0</v>
      </c>
      <c r="M47" s="2">
        <v>0</v>
      </c>
      <c r="N47" s="2">
        <f t="shared" si="3"/>
        <v>2.6149999999999998</v>
      </c>
      <c r="O47" s="2">
        <f t="shared" si="4"/>
        <v>1.4166666666666667</v>
      </c>
      <c r="P47" s="2" t="str">
        <f t="shared" si="0"/>
        <v>SANGAT MEMUASKAN</v>
      </c>
      <c r="Q47" s="2" t="str">
        <f t="shared" si="1"/>
        <v>C</v>
      </c>
      <c r="R47" s="2">
        <f t="shared" si="5"/>
        <v>1.8960000000000001</v>
      </c>
      <c r="S47" s="2" t="str">
        <f t="shared" si="2"/>
        <v>TIDAK TEPAT</v>
      </c>
    </row>
    <row r="48" spans="2:19" x14ac:dyDescent="0.25">
      <c r="B48" s="1">
        <v>43</v>
      </c>
      <c r="C48" s="10" t="s">
        <v>61</v>
      </c>
      <c r="D48" s="13">
        <v>3.2</v>
      </c>
      <c r="E48" s="13">
        <v>1.97</v>
      </c>
      <c r="F48" s="13">
        <v>2.13</v>
      </c>
      <c r="G48" s="13">
        <v>2.17</v>
      </c>
      <c r="H48" s="12">
        <v>2.5</v>
      </c>
      <c r="I48" s="12">
        <v>2.5</v>
      </c>
      <c r="J48" s="2">
        <v>0</v>
      </c>
      <c r="K48" s="12">
        <v>3.5</v>
      </c>
      <c r="L48" s="2">
        <v>0</v>
      </c>
      <c r="M48" s="2">
        <v>0</v>
      </c>
      <c r="N48" s="2">
        <f t="shared" si="3"/>
        <v>2.3674999999999997</v>
      </c>
      <c r="O48" s="2">
        <f t="shared" si="4"/>
        <v>1.4166666666666667</v>
      </c>
      <c r="P48" s="2" t="str">
        <f t="shared" si="0"/>
        <v>SANGAT MEMUASKAN</v>
      </c>
      <c r="Q48" s="2" t="str">
        <f t="shared" si="1"/>
        <v>C</v>
      </c>
      <c r="R48" s="2">
        <f t="shared" si="5"/>
        <v>1.7969999999999999</v>
      </c>
      <c r="S48" s="2" t="str">
        <f t="shared" si="2"/>
        <v>TIDAK TEPAT</v>
      </c>
    </row>
    <row r="49" spans="2:19" x14ac:dyDescent="0.25">
      <c r="B49" s="1">
        <v>44</v>
      </c>
      <c r="C49" s="10" t="s">
        <v>89</v>
      </c>
      <c r="D49" s="13">
        <v>3.16</v>
      </c>
      <c r="E49" s="13">
        <v>3.23</v>
      </c>
      <c r="F49" s="13">
        <v>3.12</v>
      </c>
      <c r="G49" s="13">
        <v>3.14</v>
      </c>
      <c r="H49" s="12">
        <v>3</v>
      </c>
      <c r="I49" s="12">
        <v>3</v>
      </c>
      <c r="J49" s="2">
        <v>0</v>
      </c>
      <c r="K49" s="2">
        <v>0</v>
      </c>
      <c r="L49" s="2">
        <v>0</v>
      </c>
      <c r="M49" s="2">
        <v>0</v>
      </c>
      <c r="N49" s="2">
        <f t="shared" si="3"/>
        <v>3.1625000000000005</v>
      </c>
      <c r="O49" s="2">
        <f t="shared" si="4"/>
        <v>1</v>
      </c>
      <c r="P49" s="6" t="str">
        <f t="shared" si="0"/>
        <v>DENGAN PUJIAN</v>
      </c>
      <c r="Q49" s="2" t="str">
        <f t="shared" si="1"/>
        <v>C</v>
      </c>
      <c r="R49" s="2">
        <f t="shared" si="5"/>
        <v>1.8650000000000002</v>
      </c>
      <c r="S49" s="2" t="str">
        <f t="shared" si="2"/>
        <v>TIDAK TEPAT</v>
      </c>
    </row>
    <row r="50" spans="2:19" x14ac:dyDescent="0.25">
      <c r="B50" s="1">
        <v>45</v>
      </c>
      <c r="C50" s="10" t="s">
        <v>61</v>
      </c>
      <c r="D50" s="13">
        <v>2.36</v>
      </c>
      <c r="E50" s="13">
        <v>1.53</v>
      </c>
      <c r="F50" s="13">
        <v>2.21</v>
      </c>
      <c r="G50" s="13">
        <v>1.9</v>
      </c>
      <c r="H50" s="12">
        <v>3.75</v>
      </c>
      <c r="I50" s="12">
        <v>3.75</v>
      </c>
      <c r="J50" s="2">
        <v>0</v>
      </c>
      <c r="K50" s="2">
        <v>0</v>
      </c>
      <c r="L50" s="2">
        <v>0</v>
      </c>
      <c r="M50" s="2">
        <v>0</v>
      </c>
      <c r="N50" s="2">
        <f t="shared" si="3"/>
        <v>2</v>
      </c>
      <c r="O50" s="2">
        <f t="shared" si="4"/>
        <v>1.25</v>
      </c>
      <c r="P50" s="2" t="str">
        <f t="shared" si="0"/>
        <v>SANGAT MEMUASKAN</v>
      </c>
      <c r="Q50" s="2" t="str">
        <f t="shared" si="1"/>
        <v>C</v>
      </c>
      <c r="R50" s="2">
        <f t="shared" si="5"/>
        <v>1.55</v>
      </c>
      <c r="S50" s="2" t="str">
        <f t="shared" si="2"/>
        <v>TIDAK TEPAT</v>
      </c>
    </row>
    <row r="51" spans="2:19" x14ac:dyDescent="0.25">
      <c r="B51" s="1">
        <v>46</v>
      </c>
      <c r="C51" s="10" t="s">
        <v>61</v>
      </c>
      <c r="D51" s="13">
        <v>3.23</v>
      </c>
      <c r="E51" s="13">
        <v>3.03</v>
      </c>
      <c r="F51" s="13">
        <v>3.09</v>
      </c>
      <c r="G51" s="13">
        <v>3.13</v>
      </c>
      <c r="H51" s="12">
        <v>3</v>
      </c>
      <c r="I51" s="12">
        <v>3.5</v>
      </c>
      <c r="J51" s="2">
        <v>0</v>
      </c>
      <c r="K51" s="12">
        <v>2.5</v>
      </c>
      <c r="L51" s="2">
        <v>0</v>
      </c>
      <c r="M51" s="2">
        <v>0</v>
      </c>
      <c r="N51" s="2">
        <f t="shared" si="3"/>
        <v>3.12</v>
      </c>
      <c r="O51" s="2">
        <f t="shared" si="4"/>
        <v>1.5</v>
      </c>
      <c r="P51" s="6" t="str">
        <f t="shared" si="0"/>
        <v>DENGAN PUJIAN</v>
      </c>
      <c r="Q51" s="2" t="str">
        <f t="shared" si="1"/>
        <v>C</v>
      </c>
      <c r="R51" s="2">
        <f t="shared" si="5"/>
        <v>2.1480000000000001</v>
      </c>
      <c r="S51" s="2" t="str">
        <f t="shared" si="2"/>
        <v>LULUS TEPAT</v>
      </c>
    </row>
    <row r="52" spans="2:19" x14ac:dyDescent="0.25">
      <c r="B52" s="1">
        <v>47</v>
      </c>
      <c r="C52" s="10" t="s">
        <v>61</v>
      </c>
      <c r="D52" s="13">
        <v>2.57</v>
      </c>
      <c r="E52" s="13">
        <v>1.89</v>
      </c>
      <c r="F52" s="13">
        <v>1.96</v>
      </c>
      <c r="G52" s="13">
        <v>1.96</v>
      </c>
      <c r="H52" s="12">
        <v>0</v>
      </c>
      <c r="I52" s="12">
        <v>3.75</v>
      </c>
      <c r="J52" s="2">
        <v>0</v>
      </c>
      <c r="K52" s="12">
        <v>3</v>
      </c>
      <c r="L52" s="2">
        <v>0</v>
      </c>
      <c r="M52" s="2">
        <v>0</v>
      </c>
      <c r="N52" s="2">
        <f t="shared" si="3"/>
        <v>2.0949999999999998</v>
      </c>
      <c r="O52" s="2">
        <f t="shared" si="4"/>
        <v>1.125</v>
      </c>
      <c r="P52" s="2" t="str">
        <f t="shared" si="0"/>
        <v>SANGAT MEMUASKAN</v>
      </c>
      <c r="Q52" s="2" t="str">
        <f t="shared" si="1"/>
        <v>C</v>
      </c>
      <c r="R52" s="2">
        <f t="shared" si="5"/>
        <v>1.5129999999999999</v>
      </c>
      <c r="S52" s="2" t="str">
        <f t="shared" si="2"/>
        <v>TIDAK TEPAT</v>
      </c>
    </row>
    <row r="53" spans="2:19" x14ac:dyDescent="0.25">
      <c r="B53" s="1">
        <v>48</v>
      </c>
      <c r="C53" s="10" t="s">
        <v>61</v>
      </c>
      <c r="D53" s="13">
        <v>2.8</v>
      </c>
      <c r="E53" s="13">
        <v>2.76</v>
      </c>
      <c r="F53" s="13">
        <v>2.85</v>
      </c>
      <c r="G53" s="13">
        <v>2.79</v>
      </c>
      <c r="H53" s="12">
        <v>3.5</v>
      </c>
      <c r="I53" s="12">
        <v>3.5</v>
      </c>
      <c r="J53" s="2">
        <v>0</v>
      </c>
      <c r="K53" s="12">
        <v>2.5</v>
      </c>
      <c r="L53" s="2">
        <v>0</v>
      </c>
      <c r="M53" s="2">
        <v>0</v>
      </c>
      <c r="N53" s="2">
        <f t="shared" si="3"/>
        <v>2.8</v>
      </c>
      <c r="O53" s="2">
        <f t="shared" si="4"/>
        <v>1.5833333333333333</v>
      </c>
      <c r="P53" s="2" t="str">
        <f t="shared" si="0"/>
        <v>SANGAT MEMUASKAN</v>
      </c>
      <c r="Q53" s="2" t="str">
        <f t="shared" si="1"/>
        <v>C</v>
      </c>
      <c r="R53" s="2">
        <f t="shared" si="5"/>
        <v>2.0699999999999998</v>
      </c>
      <c r="S53" s="2" t="str">
        <f t="shared" si="2"/>
        <v>LULUS TEPAT</v>
      </c>
    </row>
    <row r="54" spans="2:19" x14ac:dyDescent="0.25">
      <c r="B54" s="1">
        <v>49</v>
      </c>
      <c r="C54" s="10" t="s">
        <v>61</v>
      </c>
      <c r="D54" s="13">
        <v>2.8</v>
      </c>
      <c r="E54" s="13">
        <v>2.76</v>
      </c>
      <c r="F54" s="13">
        <v>2.21</v>
      </c>
      <c r="G54" s="13">
        <v>1.99</v>
      </c>
      <c r="H54" s="12">
        <v>3.5</v>
      </c>
      <c r="I54" s="12">
        <v>3.5</v>
      </c>
      <c r="J54" s="2">
        <v>0</v>
      </c>
      <c r="K54" s="12">
        <v>2.5</v>
      </c>
      <c r="L54" s="2">
        <v>0</v>
      </c>
      <c r="M54" s="2">
        <v>0</v>
      </c>
      <c r="N54" s="2">
        <f t="shared" si="3"/>
        <v>2.44</v>
      </c>
      <c r="O54" s="2">
        <f t="shared" si="4"/>
        <v>1.5833333333333333</v>
      </c>
      <c r="P54" s="2" t="str">
        <f t="shared" si="0"/>
        <v>SANGAT MEMUASKAN</v>
      </c>
      <c r="Q54" s="2" t="str">
        <f t="shared" si="1"/>
        <v>C</v>
      </c>
      <c r="R54" s="2">
        <f t="shared" si="5"/>
        <v>1.9259999999999997</v>
      </c>
      <c r="S54" s="2" t="str">
        <f t="shared" si="2"/>
        <v>TIDAK TEPAT</v>
      </c>
    </row>
    <row r="55" spans="2:19" x14ac:dyDescent="0.25">
      <c r="B55" s="1">
        <v>50</v>
      </c>
      <c r="C55" s="47" t="s">
        <v>89</v>
      </c>
      <c r="D55" s="49">
        <v>2.84</v>
      </c>
      <c r="E55" s="49">
        <v>2.75</v>
      </c>
      <c r="F55" s="49">
        <v>2.95</v>
      </c>
      <c r="G55" s="49">
        <v>3</v>
      </c>
      <c r="H55" s="48">
        <v>2</v>
      </c>
      <c r="I55" s="48">
        <v>3</v>
      </c>
      <c r="J55" s="46">
        <v>0</v>
      </c>
      <c r="K55" s="48">
        <v>2.5</v>
      </c>
      <c r="L55" s="46">
        <v>0</v>
      </c>
      <c r="M55" s="46">
        <v>0</v>
      </c>
      <c r="N55" s="46">
        <f t="shared" si="3"/>
        <v>2.8849999999999998</v>
      </c>
      <c r="O55" s="46">
        <f t="shared" si="4"/>
        <v>1.25</v>
      </c>
      <c r="P55" s="46" t="str">
        <f t="shared" si="0"/>
        <v>SANGAT MEMUASKAN</v>
      </c>
      <c r="Q55" s="46" t="str">
        <f t="shared" si="1"/>
        <v>C</v>
      </c>
      <c r="R55" s="46">
        <f t="shared" si="5"/>
        <v>1.9039999999999999</v>
      </c>
      <c r="S55" s="46" t="str">
        <f t="shared" si="2"/>
        <v>TIDAK TEPAT</v>
      </c>
    </row>
    <row r="56" spans="2:19" x14ac:dyDescent="0.25">
      <c r="B56" s="1">
        <v>51</v>
      </c>
      <c r="C56" s="47" t="s">
        <v>89</v>
      </c>
      <c r="D56" s="49">
        <v>3.02</v>
      </c>
      <c r="E56" s="49">
        <v>2.46</v>
      </c>
      <c r="F56" s="49">
        <v>2.98</v>
      </c>
      <c r="G56" s="49">
        <v>3.05</v>
      </c>
      <c r="H56" s="48">
        <v>3</v>
      </c>
      <c r="I56" s="48">
        <v>0</v>
      </c>
      <c r="J56" s="48">
        <v>3.75</v>
      </c>
      <c r="K56" s="48">
        <v>3.75</v>
      </c>
      <c r="L56" s="46">
        <v>0</v>
      </c>
      <c r="M56" s="46">
        <v>0</v>
      </c>
      <c r="N56" s="46">
        <f t="shared" si="3"/>
        <v>2.8775000000000004</v>
      </c>
      <c r="O56" s="46">
        <f t="shared" si="4"/>
        <v>1.75</v>
      </c>
      <c r="P56" s="46" t="str">
        <f t="shared" si="0"/>
        <v>SANGAT MEMUASKAN</v>
      </c>
      <c r="Q56" s="46" t="str">
        <f t="shared" si="1"/>
        <v>C</v>
      </c>
      <c r="R56" s="46">
        <f t="shared" si="5"/>
        <v>2.2010000000000001</v>
      </c>
      <c r="S56" s="46" t="str">
        <f t="shared" si="2"/>
        <v>LULUS TEPAT</v>
      </c>
    </row>
    <row r="57" spans="2:19" x14ac:dyDescent="0.25">
      <c r="B57" s="1">
        <v>52</v>
      </c>
      <c r="C57" s="10" t="s">
        <v>61</v>
      </c>
      <c r="D57" s="13">
        <v>3.18</v>
      </c>
      <c r="E57" s="13">
        <v>2.99</v>
      </c>
      <c r="F57" s="13">
        <v>3</v>
      </c>
      <c r="G57" s="13">
        <v>3.05</v>
      </c>
      <c r="H57" s="12">
        <v>3.75</v>
      </c>
      <c r="I57" s="12">
        <v>0</v>
      </c>
      <c r="J57" s="12">
        <v>3.75</v>
      </c>
      <c r="K57" s="12">
        <v>4</v>
      </c>
      <c r="L57" s="2">
        <v>0</v>
      </c>
      <c r="M57" s="2">
        <v>0</v>
      </c>
      <c r="N57" s="2">
        <f t="shared" si="3"/>
        <v>3.0549999999999997</v>
      </c>
      <c r="O57" s="2">
        <f t="shared" si="4"/>
        <v>1.9166666666666667</v>
      </c>
      <c r="P57" s="6" t="str">
        <f t="shared" si="0"/>
        <v>DENGAN PUJIAN</v>
      </c>
      <c r="Q57" s="2" t="str">
        <f t="shared" si="1"/>
        <v>C</v>
      </c>
      <c r="R57" s="2">
        <f t="shared" si="5"/>
        <v>2.3719999999999999</v>
      </c>
      <c r="S57" s="2" t="str">
        <f t="shared" si="2"/>
        <v>LULUS TEPAT</v>
      </c>
    </row>
    <row r="58" spans="2:19" x14ac:dyDescent="0.25">
      <c r="B58" s="1">
        <v>53</v>
      </c>
      <c r="C58" s="10" t="s">
        <v>61</v>
      </c>
      <c r="D58" s="13">
        <v>3.41</v>
      </c>
      <c r="E58" s="13">
        <v>2.91</v>
      </c>
      <c r="F58" s="13">
        <v>3.24</v>
      </c>
      <c r="G58" s="13">
        <v>3.18</v>
      </c>
      <c r="H58" s="12">
        <v>2.5</v>
      </c>
      <c r="I58" s="12">
        <v>2.5</v>
      </c>
      <c r="J58" s="12">
        <v>2</v>
      </c>
      <c r="K58" s="2">
        <v>0</v>
      </c>
      <c r="L58" s="2">
        <v>0</v>
      </c>
      <c r="M58" s="2">
        <v>0</v>
      </c>
      <c r="N58" s="2">
        <f t="shared" si="3"/>
        <v>3.1850000000000001</v>
      </c>
      <c r="O58" s="2">
        <f t="shared" si="4"/>
        <v>1.1666666666666667</v>
      </c>
      <c r="P58" s="6" t="str">
        <f t="shared" si="0"/>
        <v>DENGAN PUJIAN</v>
      </c>
      <c r="Q58" s="2" t="str">
        <f t="shared" si="1"/>
        <v>C</v>
      </c>
      <c r="R58" s="2">
        <f t="shared" si="5"/>
        <v>1.9740000000000002</v>
      </c>
      <c r="S58" s="2" t="str">
        <f t="shared" si="2"/>
        <v>TIDAK TEPAT</v>
      </c>
    </row>
    <row r="59" spans="2:19" x14ac:dyDescent="0.25">
      <c r="B59" s="1">
        <v>54</v>
      </c>
      <c r="C59" s="10" t="s">
        <v>61</v>
      </c>
      <c r="D59" s="13">
        <v>3.16</v>
      </c>
      <c r="E59" s="13">
        <v>3.18</v>
      </c>
      <c r="F59" s="13">
        <v>2.98</v>
      </c>
      <c r="G59" s="13">
        <v>2.86</v>
      </c>
      <c r="H59" s="12">
        <v>3</v>
      </c>
      <c r="I59" s="12">
        <v>3.5</v>
      </c>
      <c r="J59" s="2">
        <v>0</v>
      </c>
      <c r="K59" s="12">
        <v>2</v>
      </c>
      <c r="L59" s="2">
        <v>0</v>
      </c>
      <c r="M59" s="2">
        <v>0</v>
      </c>
      <c r="N59" s="2">
        <f t="shared" si="3"/>
        <v>3.0449999999999999</v>
      </c>
      <c r="O59" s="2">
        <f t="shared" si="4"/>
        <v>1.4166666666666667</v>
      </c>
      <c r="P59" s="6" t="str">
        <f t="shared" si="0"/>
        <v>DENGAN PUJIAN</v>
      </c>
      <c r="Q59" s="2" t="str">
        <f t="shared" si="1"/>
        <v>C</v>
      </c>
      <c r="R59" s="2">
        <f t="shared" si="5"/>
        <v>2.0680000000000001</v>
      </c>
      <c r="S59" s="2" t="str">
        <f t="shared" si="2"/>
        <v>LULUS TEPAT</v>
      </c>
    </row>
    <row r="60" spans="2:19" x14ac:dyDescent="0.25">
      <c r="B60" s="1">
        <v>55</v>
      </c>
      <c r="C60" s="10" t="s">
        <v>61</v>
      </c>
      <c r="D60" s="13">
        <v>3.05</v>
      </c>
      <c r="E60" s="13">
        <v>3.01</v>
      </c>
      <c r="F60" s="13">
        <v>2.85</v>
      </c>
      <c r="G60" s="13">
        <v>2.74</v>
      </c>
      <c r="H60" s="12">
        <v>3</v>
      </c>
      <c r="I60" s="12">
        <v>3.5</v>
      </c>
      <c r="J60" s="2">
        <v>0</v>
      </c>
      <c r="K60" s="12">
        <v>2</v>
      </c>
      <c r="L60" s="2">
        <v>0</v>
      </c>
      <c r="M60" s="2">
        <v>0</v>
      </c>
      <c r="N60" s="2">
        <f t="shared" si="3"/>
        <v>2.9125000000000001</v>
      </c>
      <c r="O60" s="2">
        <f t="shared" si="4"/>
        <v>1.4166666666666667</v>
      </c>
      <c r="P60" s="2" t="str">
        <f t="shared" si="0"/>
        <v>SANGAT MEMUASKAN</v>
      </c>
      <c r="Q60" s="2" t="str">
        <f t="shared" si="1"/>
        <v>C</v>
      </c>
      <c r="R60" s="2">
        <f t="shared" si="5"/>
        <v>2.0149999999999997</v>
      </c>
      <c r="S60" s="2" t="str">
        <f t="shared" si="2"/>
        <v>LULUS TEPAT</v>
      </c>
    </row>
    <row r="61" spans="2:19" x14ac:dyDescent="0.25">
      <c r="B61" s="1">
        <v>56</v>
      </c>
      <c r="C61" s="10" t="s">
        <v>61</v>
      </c>
      <c r="D61" s="13">
        <v>3.05</v>
      </c>
      <c r="E61" s="13">
        <v>2.85</v>
      </c>
      <c r="F61" s="13">
        <v>2.8</v>
      </c>
      <c r="G61" s="13">
        <v>2.78</v>
      </c>
      <c r="H61" s="12">
        <v>2.5</v>
      </c>
      <c r="I61" s="12">
        <v>3.5</v>
      </c>
      <c r="J61" s="2">
        <v>0</v>
      </c>
      <c r="K61" s="12">
        <v>2.5</v>
      </c>
      <c r="L61" s="2">
        <v>0</v>
      </c>
      <c r="M61" s="2">
        <v>0</v>
      </c>
      <c r="N61" s="2">
        <f t="shared" si="3"/>
        <v>2.8699999999999997</v>
      </c>
      <c r="O61" s="2">
        <f t="shared" si="4"/>
        <v>1.4166666666666667</v>
      </c>
      <c r="P61" s="2" t="str">
        <f t="shared" si="0"/>
        <v>SANGAT MEMUASKAN</v>
      </c>
      <c r="Q61" s="2" t="str">
        <f t="shared" si="1"/>
        <v>C</v>
      </c>
      <c r="R61" s="2">
        <f t="shared" si="5"/>
        <v>1.9979999999999998</v>
      </c>
      <c r="S61" s="2" t="str">
        <f t="shared" si="2"/>
        <v>TIDAK TEPAT</v>
      </c>
    </row>
    <row r="62" spans="2:19" x14ac:dyDescent="0.25">
      <c r="B62" s="1">
        <v>57</v>
      </c>
      <c r="C62" s="10" t="s">
        <v>61</v>
      </c>
      <c r="D62" s="13">
        <v>1.98</v>
      </c>
      <c r="E62" s="13">
        <v>2.4900000000000002</v>
      </c>
      <c r="F62" s="13">
        <v>2.63</v>
      </c>
      <c r="G62" s="13">
        <v>2.82</v>
      </c>
      <c r="H62" s="12">
        <v>2.5</v>
      </c>
      <c r="I62" s="12">
        <v>3.5</v>
      </c>
      <c r="J62" s="2">
        <v>0</v>
      </c>
      <c r="K62" s="12">
        <v>2.5</v>
      </c>
      <c r="L62" s="2">
        <v>0</v>
      </c>
      <c r="M62" s="2">
        <v>0</v>
      </c>
      <c r="N62" s="2">
        <f t="shared" si="3"/>
        <v>2.48</v>
      </c>
      <c r="O62" s="2">
        <f t="shared" si="4"/>
        <v>1.4166666666666667</v>
      </c>
      <c r="P62" s="2" t="str">
        <f t="shared" si="0"/>
        <v>SANGAT MEMUASKAN</v>
      </c>
      <c r="Q62" s="2" t="str">
        <f t="shared" si="1"/>
        <v>C</v>
      </c>
      <c r="R62" s="2">
        <f t="shared" si="5"/>
        <v>1.8420000000000001</v>
      </c>
      <c r="S62" s="2" t="str">
        <f t="shared" si="2"/>
        <v>TIDAK TEPAT</v>
      </c>
    </row>
    <row r="63" spans="2:19" x14ac:dyDescent="0.25">
      <c r="B63" s="1">
        <v>58</v>
      </c>
      <c r="C63" s="10" t="s">
        <v>61</v>
      </c>
      <c r="D63" s="13">
        <v>3.14</v>
      </c>
      <c r="E63" s="13">
        <v>2.85</v>
      </c>
      <c r="F63" s="13">
        <v>2.4700000000000002</v>
      </c>
      <c r="G63" s="13">
        <v>2.41</v>
      </c>
      <c r="H63" s="12">
        <v>3</v>
      </c>
      <c r="I63" s="12">
        <v>2</v>
      </c>
      <c r="J63" s="12">
        <v>1</v>
      </c>
      <c r="K63" s="12">
        <v>0</v>
      </c>
      <c r="L63" s="2">
        <v>0</v>
      </c>
      <c r="M63" s="2">
        <v>0</v>
      </c>
      <c r="N63" s="2">
        <f t="shared" si="3"/>
        <v>2.7175000000000002</v>
      </c>
      <c r="O63" s="2">
        <f t="shared" si="4"/>
        <v>1</v>
      </c>
      <c r="P63" s="2" t="str">
        <f t="shared" si="0"/>
        <v>SANGAT MEMUASKAN</v>
      </c>
      <c r="Q63" s="2" t="str">
        <f t="shared" si="1"/>
        <v>C</v>
      </c>
      <c r="R63" s="2">
        <f t="shared" si="5"/>
        <v>1.6870000000000001</v>
      </c>
      <c r="S63" s="2" t="str">
        <f t="shared" si="2"/>
        <v>TIDAK TEPAT</v>
      </c>
    </row>
    <row r="64" spans="2:19" x14ac:dyDescent="0.25">
      <c r="B64" s="1">
        <v>59</v>
      </c>
      <c r="C64" s="47" t="s">
        <v>89</v>
      </c>
      <c r="D64" s="49">
        <v>3.14</v>
      </c>
      <c r="E64" s="49">
        <v>3.01</v>
      </c>
      <c r="F64" s="49">
        <v>2.77</v>
      </c>
      <c r="G64" s="49">
        <v>2.83</v>
      </c>
      <c r="H64" s="48">
        <v>2.5</v>
      </c>
      <c r="I64" s="48">
        <v>2</v>
      </c>
      <c r="J64" s="48">
        <v>2.5</v>
      </c>
      <c r="K64" s="48">
        <v>1</v>
      </c>
      <c r="L64" s="46">
        <v>0</v>
      </c>
      <c r="M64" s="46">
        <v>0</v>
      </c>
      <c r="N64" s="46">
        <f t="shared" si="3"/>
        <v>2.9375</v>
      </c>
      <c r="O64" s="46">
        <f t="shared" si="4"/>
        <v>1.3333333333333333</v>
      </c>
      <c r="P64" s="46" t="str">
        <f t="shared" si="0"/>
        <v>SANGAT MEMUASKAN</v>
      </c>
      <c r="Q64" s="46" t="str">
        <f t="shared" si="1"/>
        <v>C</v>
      </c>
      <c r="R64" s="46">
        <f t="shared" si="5"/>
        <v>1.9750000000000001</v>
      </c>
      <c r="S64" s="46" t="str">
        <f t="shared" si="2"/>
        <v>TIDAK TEPAT</v>
      </c>
    </row>
    <row r="65" spans="2:19" x14ac:dyDescent="0.25">
      <c r="B65" s="1">
        <v>60</v>
      </c>
      <c r="C65" s="47" t="s">
        <v>89</v>
      </c>
      <c r="D65" s="49">
        <v>2.98</v>
      </c>
      <c r="E65" s="49">
        <v>2.93</v>
      </c>
      <c r="F65" s="49">
        <v>2.76</v>
      </c>
      <c r="G65" s="49">
        <v>2.76</v>
      </c>
      <c r="H65" s="48">
        <v>2.5</v>
      </c>
      <c r="I65" s="48">
        <v>2</v>
      </c>
      <c r="J65" s="48">
        <v>2</v>
      </c>
      <c r="K65" s="48">
        <v>2.5</v>
      </c>
      <c r="L65" s="46">
        <v>0</v>
      </c>
      <c r="M65" s="46">
        <v>0</v>
      </c>
      <c r="N65" s="46">
        <f t="shared" si="3"/>
        <v>2.8574999999999999</v>
      </c>
      <c r="O65" s="46">
        <f t="shared" si="4"/>
        <v>1.5</v>
      </c>
      <c r="P65" s="46" t="str">
        <f t="shared" si="0"/>
        <v>SANGAT MEMUASKAN</v>
      </c>
      <c r="Q65" s="46" t="str">
        <f t="shared" si="1"/>
        <v>C</v>
      </c>
      <c r="R65" s="46">
        <f t="shared" si="5"/>
        <v>2.0430000000000001</v>
      </c>
      <c r="S65" s="46" t="str">
        <f t="shared" si="2"/>
        <v>LULUS TEPAT</v>
      </c>
    </row>
    <row r="66" spans="2:19" x14ac:dyDescent="0.25">
      <c r="B66" s="1">
        <v>61</v>
      </c>
      <c r="C66" s="10" t="s">
        <v>61</v>
      </c>
      <c r="D66" s="13">
        <v>2.86</v>
      </c>
      <c r="E66" s="13">
        <v>2.95</v>
      </c>
      <c r="F66" s="13">
        <v>2.94</v>
      </c>
      <c r="G66" s="13">
        <v>3.01</v>
      </c>
      <c r="H66" s="12">
        <v>2.5</v>
      </c>
      <c r="I66" s="12">
        <v>3.5</v>
      </c>
      <c r="J66" s="12">
        <v>3</v>
      </c>
      <c r="K66" s="12">
        <v>2.5</v>
      </c>
      <c r="L66" s="2">
        <v>0</v>
      </c>
      <c r="M66" s="2">
        <v>0</v>
      </c>
      <c r="N66" s="2">
        <f t="shared" si="3"/>
        <v>2.94</v>
      </c>
      <c r="O66" s="2">
        <f t="shared" si="4"/>
        <v>1.9166666666666667</v>
      </c>
      <c r="P66" s="2" t="str">
        <f t="shared" si="0"/>
        <v>SANGAT MEMUASKAN</v>
      </c>
      <c r="Q66" s="2" t="str">
        <f t="shared" si="1"/>
        <v>C</v>
      </c>
      <c r="R66" s="2">
        <f t="shared" si="5"/>
        <v>2.3259999999999996</v>
      </c>
      <c r="S66" s="2" t="str">
        <f t="shared" si="2"/>
        <v>LULUS TEPAT</v>
      </c>
    </row>
    <row r="67" spans="2:19" x14ac:dyDescent="0.25">
      <c r="B67" s="1">
        <v>62</v>
      </c>
      <c r="C67" s="10" t="s">
        <v>89</v>
      </c>
      <c r="D67" s="13">
        <v>3.16</v>
      </c>
      <c r="E67" s="13">
        <v>3.23</v>
      </c>
      <c r="F67" s="13">
        <v>3.17</v>
      </c>
      <c r="G67" s="13">
        <v>3.05</v>
      </c>
      <c r="H67" s="12">
        <v>3.5</v>
      </c>
      <c r="I67" s="12">
        <v>2.5</v>
      </c>
      <c r="J67" s="12">
        <v>2</v>
      </c>
      <c r="K67" s="12">
        <v>2</v>
      </c>
      <c r="L67" s="2">
        <v>0</v>
      </c>
      <c r="M67" s="2">
        <v>0</v>
      </c>
      <c r="N67" s="2">
        <f t="shared" si="3"/>
        <v>3.1524999999999999</v>
      </c>
      <c r="O67" s="2">
        <f t="shared" si="4"/>
        <v>1.6666666666666667</v>
      </c>
      <c r="P67" s="6" t="str">
        <f t="shared" si="0"/>
        <v>DENGAN PUJIAN</v>
      </c>
      <c r="Q67" s="2" t="str">
        <f t="shared" si="1"/>
        <v>C</v>
      </c>
      <c r="R67" s="2">
        <f t="shared" si="5"/>
        <v>2.2610000000000001</v>
      </c>
      <c r="S67" s="2" t="str">
        <f t="shared" si="2"/>
        <v>LULUS TEPAT</v>
      </c>
    </row>
    <row r="68" spans="2:19" x14ac:dyDescent="0.25">
      <c r="B68" s="1">
        <v>63</v>
      </c>
      <c r="C68" s="10" t="s">
        <v>61</v>
      </c>
      <c r="D68" s="13">
        <v>2.7</v>
      </c>
      <c r="E68" s="13">
        <v>2.81</v>
      </c>
      <c r="F68" s="13">
        <v>2.65</v>
      </c>
      <c r="G68" s="13">
        <v>2.38</v>
      </c>
      <c r="H68" s="12">
        <v>2.5</v>
      </c>
      <c r="I68" s="12">
        <v>2</v>
      </c>
      <c r="J68" s="12">
        <v>0</v>
      </c>
      <c r="K68" s="12">
        <v>2</v>
      </c>
      <c r="L68" s="2">
        <v>0</v>
      </c>
      <c r="M68" s="2">
        <v>0</v>
      </c>
      <c r="N68" s="2">
        <f t="shared" si="3"/>
        <v>2.6349999999999998</v>
      </c>
      <c r="O68" s="2">
        <f t="shared" si="4"/>
        <v>1.0833333333333333</v>
      </c>
      <c r="P68" s="2" t="str">
        <f t="shared" si="0"/>
        <v>SANGAT MEMUASKAN</v>
      </c>
      <c r="Q68" s="2" t="str">
        <f t="shared" si="1"/>
        <v>C</v>
      </c>
      <c r="R68" s="2">
        <f t="shared" si="5"/>
        <v>1.704</v>
      </c>
      <c r="S68" s="2" t="str">
        <f t="shared" si="2"/>
        <v>TIDAK TEPAT</v>
      </c>
    </row>
    <row r="69" spans="2:19" x14ac:dyDescent="0.25">
      <c r="B69" s="1">
        <v>64</v>
      </c>
      <c r="C69" s="10" t="s">
        <v>61</v>
      </c>
      <c r="D69" s="13">
        <v>3.25</v>
      </c>
      <c r="E69" s="13">
        <v>3.21</v>
      </c>
      <c r="F69" s="13">
        <v>3.02</v>
      </c>
      <c r="G69" s="13">
        <v>3</v>
      </c>
      <c r="H69" s="12">
        <v>2.5</v>
      </c>
      <c r="I69" s="12">
        <v>3.75</v>
      </c>
      <c r="J69" s="12">
        <v>3</v>
      </c>
      <c r="K69" s="12">
        <v>0</v>
      </c>
      <c r="L69" s="2">
        <v>0</v>
      </c>
      <c r="M69" s="2">
        <v>0</v>
      </c>
      <c r="N69" s="2">
        <f t="shared" si="3"/>
        <v>3.12</v>
      </c>
      <c r="O69" s="2">
        <f t="shared" si="4"/>
        <v>1.5416666666666667</v>
      </c>
      <c r="P69" s="6" t="str">
        <f t="shared" si="0"/>
        <v>DENGAN PUJIAN</v>
      </c>
      <c r="Q69" s="2" t="str">
        <f t="shared" si="1"/>
        <v>C</v>
      </c>
      <c r="R69" s="2">
        <f t="shared" si="5"/>
        <v>2.173</v>
      </c>
      <c r="S69" s="2" t="str">
        <f t="shared" si="2"/>
        <v>LULUS TEPAT</v>
      </c>
    </row>
    <row r="70" spans="2:19" x14ac:dyDescent="0.25">
      <c r="B70" s="1">
        <v>65</v>
      </c>
      <c r="C70" s="10" t="s">
        <v>61</v>
      </c>
      <c r="D70" s="13">
        <v>2.4300000000000002</v>
      </c>
      <c r="E70" s="13">
        <v>2.46</v>
      </c>
      <c r="F70" s="13">
        <v>2.2999999999999998</v>
      </c>
      <c r="G70" s="13">
        <v>2.2400000000000002</v>
      </c>
      <c r="H70" s="12">
        <v>2.5</v>
      </c>
      <c r="I70" s="12">
        <v>3.5</v>
      </c>
      <c r="J70" s="2">
        <v>0</v>
      </c>
      <c r="K70" s="12">
        <v>0</v>
      </c>
      <c r="L70" s="2">
        <v>0</v>
      </c>
      <c r="M70" s="2">
        <v>0</v>
      </c>
      <c r="N70" s="2">
        <f t="shared" si="3"/>
        <v>2.3574999999999999</v>
      </c>
      <c r="O70" s="2">
        <f t="shared" si="4"/>
        <v>1</v>
      </c>
      <c r="P70" s="2" t="str">
        <f t="shared" ref="P70" si="6">IF(N70&lt;1,"CUKUP",IF(N70&lt;2,"MEMUASKAN",IF(N70&lt;3,"SANGAT MEMUASKAN",IF(N70&lt;4,"DENGAN PUJIAN"))))</f>
        <v>SANGAT MEMUASKAN</v>
      </c>
      <c r="Q70" s="2" t="str">
        <f t="shared" ref="Q70" si="7">IF(O70&lt;1,"D",IF(O70&lt;2,"C",IF(O70&lt;3,"B",IF(O70&lt;4,"A"))))</f>
        <v>C</v>
      </c>
      <c r="R70" s="2">
        <f t="shared" si="5"/>
        <v>1.5429999999999999</v>
      </c>
      <c r="S70" s="2" t="str">
        <f t="shared" ref="S70" si="8">IF(R70&lt;2,"TIDAK TEPAT","LULUS TEPAT")</f>
        <v>TIDAK TEPAT</v>
      </c>
    </row>
  </sheetData>
  <mergeCells count="4">
    <mergeCell ref="C4:C5"/>
    <mergeCell ref="D4:G4"/>
    <mergeCell ref="H4:M4"/>
    <mergeCell ref="S4:S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 Training dan perhit root</vt:lpstr>
      <vt:lpstr>Data Training </vt:lpstr>
      <vt:lpstr>root</vt:lpstr>
      <vt:lpstr>Data Training B</vt:lpstr>
      <vt:lpstr>Data Training nilai c</vt:lpstr>
      <vt:lpstr>Sheet3</vt:lpstr>
      <vt:lpstr>'Data Training dan perhit root'!data</vt:lpstr>
      <vt:lpstr>data</vt:lpstr>
      <vt:lpstr>Laki_laki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niba</cp:lastModifiedBy>
  <dcterms:created xsi:type="dcterms:W3CDTF">2023-05-23T13:34:28Z</dcterms:created>
  <dcterms:modified xsi:type="dcterms:W3CDTF">2023-07-12T07:51:26Z</dcterms:modified>
</cp:coreProperties>
</file>