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20" windowHeight="7760"/>
  </bookViews>
  <sheets>
    <sheet name="DATA KUNJ 2021 - New" sheetId="9" r:id="rId1"/>
    <sheet name="DATA KUNJ.2021" sheetId="10" r:id="rId2"/>
  </sheets>
  <definedNames>
    <definedName name="_xlnm.Print_Area" localSheetId="0">'DATA KUNJ 2021 - New'!$A$1:$H$100</definedName>
    <definedName name="_xlnm.Print_Area" localSheetId="1">'DATA KUNJ.2021'!$A$1:$H$94</definedName>
  </definedNames>
  <calcPr calcId="145621"/>
</workbook>
</file>

<file path=xl/calcChain.xml><?xml version="1.0" encoding="utf-8"?>
<calcChain xmlns="http://schemas.openxmlformats.org/spreadsheetml/2006/main">
  <c r="I107" i="9" l="1"/>
  <c r="H107" i="9"/>
  <c r="N105" i="9" l="1"/>
  <c r="M105" i="9"/>
  <c r="L105" i="9"/>
  <c r="L104" i="9"/>
  <c r="K104" i="9"/>
  <c r="L103" i="9"/>
  <c r="K103" i="9"/>
  <c r="J105" i="9"/>
  <c r="J104" i="9"/>
  <c r="I104" i="9"/>
  <c r="J103" i="9"/>
  <c r="I103" i="9"/>
  <c r="H89" i="9" l="1"/>
  <c r="G89" i="9"/>
  <c r="L92" i="9" l="1"/>
  <c r="L91" i="9"/>
  <c r="L90" i="9"/>
  <c r="M88" i="9"/>
  <c r="L88" i="9"/>
  <c r="O88" i="9"/>
  <c r="N88" i="9"/>
  <c r="K95" i="9"/>
  <c r="J95" i="9"/>
  <c r="K88" i="9"/>
  <c r="I95" i="9"/>
  <c r="M87" i="9"/>
  <c r="N87" i="9"/>
  <c r="L87" i="9"/>
  <c r="K87" i="9"/>
  <c r="I87" i="9"/>
  <c r="J97" i="9"/>
  <c r="I44" i="9"/>
  <c r="I93" i="9"/>
  <c r="I88" i="9" l="1"/>
  <c r="I9" i="9"/>
  <c r="I89" i="9" l="1"/>
  <c r="F89" i="9" l="1"/>
  <c r="I59" i="9" l="1"/>
  <c r="I53" i="9"/>
  <c r="I52" i="9"/>
  <c r="I51" i="9"/>
  <c r="I19" i="9"/>
  <c r="I13" i="9"/>
  <c r="I83" i="9"/>
  <c r="I65" i="9"/>
  <c r="I22" i="9"/>
  <c r="I56" i="9"/>
  <c r="I55" i="9"/>
  <c r="G83" i="10"/>
  <c r="F83" i="10"/>
  <c r="E83" i="10"/>
  <c r="D83" i="10"/>
  <c r="H82" i="10"/>
  <c r="H81" i="10"/>
  <c r="H83" i="10" s="1"/>
  <c r="H59" i="10"/>
  <c r="G59" i="10"/>
  <c r="F59" i="10"/>
  <c r="H56" i="10"/>
  <c r="G56" i="10"/>
  <c r="F56" i="10"/>
  <c r="E56" i="10"/>
  <c r="D56" i="10"/>
  <c r="H53" i="10"/>
  <c r="G53" i="10"/>
  <c r="F53" i="10"/>
  <c r="E53" i="10"/>
  <c r="D53" i="10"/>
  <c r="H50" i="10"/>
  <c r="F50" i="10"/>
  <c r="E50" i="10"/>
  <c r="D50" i="10"/>
  <c r="G49" i="10"/>
  <c r="G48" i="10"/>
  <c r="G50" i="10" s="1"/>
  <c r="H47" i="10"/>
  <c r="G47" i="10"/>
  <c r="F47" i="10"/>
  <c r="E47" i="10"/>
  <c r="D47" i="10"/>
  <c r="H44" i="10"/>
  <c r="G44" i="10"/>
  <c r="F44" i="10"/>
  <c r="E44" i="10"/>
  <c r="D44" i="10"/>
  <c r="H34" i="10"/>
  <c r="G34" i="10"/>
  <c r="F34" i="10"/>
  <c r="E34" i="10"/>
  <c r="D34" i="10"/>
  <c r="H31" i="10"/>
  <c r="G31" i="10"/>
  <c r="F31" i="10"/>
  <c r="E31" i="10"/>
  <c r="D31" i="10"/>
  <c r="H28" i="10"/>
  <c r="G28" i="10"/>
  <c r="F28" i="10"/>
  <c r="E28" i="10"/>
  <c r="H25" i="10"/>
  <c r="G25" i="10"/>
  <c r="F25" i="10"/>
  <c r="E25" i="10"/>
  <c r="D25" i="10"/>
  <c r="H22" i="10"/>
  <c r="G22" i="10"/>
  <c r="F22" i="10"/>
  <c r="E22" i="10"/>
  <c r="D22" i="10"/>
  <c r="H19" i="10"/>
  <c r="G19" i="10"/>
  <c r="F19" i="10"/>
  <c r="E19" i="10"/>
  <c r="D19" i="10"/>
  <c r="H16" i="10"/>
  <c r="G16" i="10"/>
  <c r="F16" i="10"/>
  <c r="E16" i="10"/>
  <c r="D16" i="10"/>
  <c r="H13" i="10"/>
  <c r="G13" i="10"/>
  <c r="F13" i="10"/>
  <c r="E13" i="10"/>
  <c r="D13" i="10"/>
  <c r="H10" i="10"/>
  <c r="I78" i="10" s="1"/>
  <c r="G10" i="10"/>
  <c r="F10" i="10"/>
  <c r="E10" i="10"/>
  <c r="D10" i="10"/>
  <c r="H44" i="9" l="1"/>
  <c r="H10" i="9" l="1"/>
  <c r="H88" i="9" l="1"/>
  <c r="H87" i="9"/>
  <c r="H59" i="9"/>
  <c r="H56" i="9"/>
  <c r="H53" i="9"/>
  <c r="H50" i="9"/>
  <c r="H47" i="9"/>
  <c r="H34" i="9"/>
  <c r="H31" i="9"/>
  <c r="H28" i="9"/>
  <c r="H25" i="9"/>
  <c r="H22" i="9"/>
  <c r="H19" i="9"/>
  <c r="H16" i="9"/>
  <c r="H13" i="9"/>
  <c r="E89" i="9"/>
  <c r="D89" i="9"/>
  <c r="G59" i="9"/>
  <c r="F59" i="9"/>
  <c r="G56" i="9"/>
  <c r="F56" i="9"/>
  <c r="E56" i="9"/>
  <c r="D56" i="9"/>
  <c r="G53" i="9"/>
  <c r="F53" i="9"/>
  <c r="E53" i="9"/>
  <c r="D53" i="9"/>
  <c r="F50" i="9"/>
  <c r="E50" i="9"/>
  <c r="D50" i="9"/>
  <c r="G49" i="9"/>
  <c r="G47" i="9"/>
  <c r="F47" i="9"/>
  <c r="E47" i="9"/>
  <c r="D47" i="9"/>
  <c r="G44" i="9"/>
  <c r="F44" i="9"/>
  <c r="E44" i="9"/>
  <c r="D44" i="9"/>
  <c r="G34" i="9"/>
  <c r="F34" i="9"/>
  <c r="E34" i="9"/>
  <c r="D34" i="9"/>
  <c r="G31" i="9"/>
  <c r="F31" i="9"/>
  <c r="E31" i="9"/>
  <c r="D31" i="9"/>
  <c r="G28" i="9"/>
  <c r="F28" i="9"/>
  <c r="E28" i="9"/>
  <c r="G25" i="9"/>
  <c r="F25" i="9"/>
  <c r="E25" i="9"/>
  <c r="D25" i="9"/>
  <c r="G22" i="9"/>
  <c r="F22" i="9"/>
  <c r="E22" i="9"/>
  <c r="D22" i="9"/>
  <c r="G19" i="9"/>
  <c r="F19" i="9"/>
  <c r="E19" i="9"/>
  <c r="D19" i="9"/>
  <c r="G16" i="9"/>
  <c r="F16" i="9"/>
  <c r="E16" i="9"/>
  <c r="D16" i="9"/>
  <c r="G13" i="9"/>
  <c r="F13" i="9"/>
  <c r="E13" i="9"/>
  <c r="D13" i="9"/>
  <c r="G10" i="9"/>
  <c r="F10" i="9"/>
  <c r="E10" i="9"/>
  <c r="D10" i="9"/>
  <c r="G48" i="9" l="1"/>
  <c r="G50" i="9" s="1"/>
</calcChain>
</file>

<file path=xl/sharedStrings.xml><?xml version="1.0" encoding="utf-8"?>
<sst xmlns="http://schemas.openxmlformats.org/spreadsheetml/2006/main" count="241" uniqueCount="42">
  <si>
    <t>DATA KUNJUNGAN WISATAWAN MANCANEGARA DAN NUSANTARA YANG MENGUNJUNGI ODTW DI KABUPATEN NGADA</t>
  </si>
  <si>
    <t>NO</t>
  </si>
  <si>
    <t>Perkampungan Tradisional Bena</t>
  </si>
  <si>
    <t>Wisman</t>
  </si>
  <si>
    <t>Wisnus</t>
  </si>
  <si>
    <t>Anak - anak</t>
  </si>
  <si>
    <t>Jumlah</t>
  </si>
  <si>
    <t>Perkampungan Tradisional Luba</t>
  </si>
  <si>
    <t>Perkampungan Tradisional Tololela</t>
  </si>
  <si>
    <t>Perkampungan Tradisional Gurusina</t>
  </si>
  <si>
    <t>Perkampungan Tradisional Wogo</t>
  </si>
  <si>
    <t>Perkampungan Tradisional Bela</t>
  </si>
  <si>
    <t>Desa Legelapu</t>
  </si>
  <si>
    <t xml:space="preserve"> -</t>
  </si>
  <si>
    <t>Perkampungan  Tradisional Belaraghi</t>
  </si>
  <si>
    <t>Perkampungan Tradisional Tua Be'a</t>
  </si>
  <si>
    <t xml:space="preserve">Sumber Air Panas Alam Mengeruda </t>
  </si>
  <si>
    <t>Danau Wawomudha</t>
  </si>
  <si>
    <t xml:space="preserve">Sumber Air Panas Alam Malanage </t>
  </si>
  <si>
    <t>Air Panas Boba Soka</t>
  </si>
  <si>
    <t>KEPALA DINAS PARIWISATA DAN KEBUDAYAAN</t>
  </si>
  <si>
    <t xml:space="preserve"> NIP. 19710706 199803 1 011</t>
  </si>
  <si>
    <t>Jenis Wisata</t>
  </si>
  <si>
    <t>Obyek Wisata Budaya</t>
  </si>
  <si>
    <t>Obyek Wisata Alam &amp; Minat Khusus</t>
  </si>
  <si>
    <t>Taman Laut 17 Pulau</t>
  </si>
  <si>
    <t>Jumlah Wisman</t>
  </si>
  <si>
    <t>Jumlah Wisnus</t>
  </si>
  <si>
    <t>Air Terjun Ogi - Kec. Bajawa</t>
  </si>
  <si>
    <t>MARTINUS M. REO MAGHI,SS.M.Si</t>
  </si>
  <si>
    <t>Manulalu</t>
  </si>
  <si>
    <t>Watunariwowo</t>
  </si>
  <si>
    <t>Maghilewa</t>
  </si>
  <si>
    <t>Waebana Meze - Kec. Soa</t>
  </si>
  <si>
    <t>Lekoena - Kec. Inerie</t>
  </si>
  <si>
    <t>Pantai Pasir Putih - Kec. Inerie</t>
  </si>
  <si>
    <t>Patung Bunda Maria Ata Gae - Kec. Bajawa</t>
  </si>
  <si>
    <t>PADA TAHUN 2016 - 2020</t>
  </si>
  <si>
    <t>KEPALA DINAS PARIWISATA  KABUPATEN NGADA</t>
  </si>
  <si>
    <t>Pantai Jodoh Aimere</t>
  </si>
  <si>
    <t>PADA TAHUN 2016 - 2021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</si>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</sst>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0.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rgb="FF7030A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41" fontId="0" fillId="0" borderId="0" xfId="2" applyFont="1"/>
    <xf numFmtId="41" fontId="0" fillId="0" borderId="0" xfId="0" applyNumberFormat="1"/>
    <xf numFmtId="41" fontId="7" fillId="0" borderId="0" xfId="1" applyNumberFormat="1" applyFont="1" applyFill="1" applyBorder="1" applyAlignment="1">
      <alignment horizontal="center"/>
    </xf>
    <xf numFmtId="41" fontId="8" fillId="0" borderId="0" xfId="1" applyNumberFormat="1" applyFont="1" applyFill="1" applyBorder="1" applyAlignment="1">
      <alignment horizontal="center"/>
    </xf>
    <xf numFmtId="164" fontId="3" fillId="3" borderId="11" xfId="1" applyNumberFormat="1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41" fontId="4" fillId="3" borderId="0" xfId="0" applyNumberFormat="1" applyFont="1" applyFill="1" applyAlignment="1"/>
    <xf numFmtId="41" fontId="2" fillId="3" borderId="0" xfId="0" applyNumberFormat="1" applyFont="1" applyFill="1" applyAlignment="1"/>
    <xf numFmtId="164" fontId="2" fillId="3" borderId="8" xfId="1" applyNumberFormat="1" applyFont="1" applyFill="1" applyBorder="1" applyAlignment="1">
      <alignment horizontal="center"/>
    </xf>
    <xf numFmtId="41" fontId="9" fillId="0" borderId="0" xfId="2" applyFont="1" applyBorder="1"/>
    <xf numFmtId="41" fontId="10" fillId="0" borderId="0" xfId="1" applyNumberFormat="1" applyFont="1" applyFill="1" applyBorder="1" applyAlignment="1"/>
    <xf numFmtId="0" fontId="2" fillId="3" borderId="0" xfId="0" applyFont="1" applyFill="1" applyAlignment="1">
      <alignment horizontal="center"/>
    </xf>
    <xf numFmtId="41" fontId="2" fillId="3" borderId="10" xfId="1" applyNumberFormat="1" applyFont="1" applyFill="1" applyBorder="1" applyAlignment="1"/>
    <xf numFmtId="164" fontId="2" fillId="3" borderId="8" xfId="1" applyNumberFormat="1" applyFont="1" applyFill="1" applyBorder="1" applyAlignment="1"/>
    <xf numFmtId="0" fontId="2" fillId="3" borderId="11" xfId="0" applyFont="1" applyFill="1" applyBorder="1"/>
    <xf numFmtId="0" fontId="3" fillId="3" borderId="11" xfId="0" applyFont="1" applyFill="1" applyBorder="1"/>
    <xf numFmtId="41" fontId="3" fillId="3" borderId="13" xfId="1" applyNumberFormat="1" applyFont="1" applyFill="1" applyBorder="1" applyAlignment="1">
      <alignment horizontal="center"/>
    </xf>
    <xf numFmtId="41" fontId="3" fillId="3" borderId="15" xfId="1" applyNumberFormat="1" applyFont="1" applyFill="1" applyBorder="1" applyAlignment="1">
      <alignment horizontal="center"/>
    </xf>
    <xf numFmtId="164" fontId="3" fillId="3" borderId="14" xfId="1" applyNumberFormat="1" applyFont="1" applyFill="1" applyBorder="1" applyAlignment="1">
      <alignment horizontal="center"/>
    </xf>
    <xf numFmtId="0" fontId="3" fillId="3" borderId="14" xfId="0" applyFont="1" applyFill="1" applyBorder="1"/>
    <xf numFmtId="0" fontId="3" fillId="3" borderId="16" xfId="0" applyFont="1" applyFill="1" applyBorder="1"/>
    <xf numFmtId="41" fontId="3" fillId="3" borderId="17" xfId="1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0" fontId="2" fillId="3" borderId="0" xfId="0" applyFont="1" applyFill="1"/>
    <xf numFmtId="41" fontId="3" fillId="3" borderId="11" xfId="1" applyNumberFormat="1" applyFont="1" applyFill="1" applyBorder="1" applyAlignment="1"/>
    <xf numFmtId="41" fontId="3" fillId="3" borderId="19" xfId="1" applyNumberFormat="1" applyFont="1" applyFill="1" applyBorder="1" applyAlignment="1"/>
    <xf numFmtId="41" fontId="3" fillId="3" borderId="12" xfId="1" applyNumberFormat="1" applyFont="1" applyFill="1" applyBorder="1" applyAlignment="1"/>
    <xf numFmtId="41" fontId="3" fillId="3" borderId="19" xfId="1" applyNumberFormat="1" applyFont="1" applyFill="1" applyBorder="1" applyAlignment="1">
      <alignment horizontal="center"/>
    </xf>
    <xf numFmtId="41" fontId="2" fillId="3" borderId="14" xfId="1" applyNumberFormat="1" applyFont="1" applyFill="1" applyBorder="1" applyAlignment="1"/>
    <xf numFmtId="41" fontId="3" fillId="3" borderId="14" xfId="1" applyNumberFormat="1" applyFont="1" applyFill="1" applyBorder="1" applyAlignment="1"/>
    <xf numFmtId="41" fontId="3" fillId="3" borderId="21" xfId="1" applyNumberFormat="1" applyFont="1" applyFill="1" applyBorder="1" applyAlignment="1"/>
    <xf numFmtId="41" fontId="2" fillId="3" borderId="21" xfId="1" applyNumberFormat="1" applyFont="1" applyFill="1" applyBorder="1" applyAlignment="1">
      <alignment horizontal="center"/>
    </xf>
    <xf numFmtId="41" fontId="2" fillId="3" borderId="0" xfId="2" applyFont="1" applyFill="1" applyAlignment="1"/>
    <xf numFmtId="41" fontId="3" fillId="3" borderId="0" xfId="0" applyNumberFormat="1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/>
    <xf numFmtId="0" fontId="11" fillId="3" borderId="0" xfId="0" applyFont="1" applyFill="1"/>
    <xf numFmtId="41" fontId="7" fillId="0" borderId="0" xfId="2" applyFont="1" applyFill="1" applyBorder="1" applyAlignment="1"/>
    <xf numFmtId="41" fontId="8" fillId="0" borderId="0" xfId="2" applyFont="1" applyFill="1" applyBorder="1" applyAlignment="1"/>
    <xf numFmtId="41" fontId="0" fillId="0" borderId="0" xfId="2" applyFont="1" applyBorder="1"/>
    <xf numFmtId="0" fontId="6" fillId="3" borderId="0" xfId="0" applyFont="1" applyFill="1" applyAlignment="1"/>
    <xf numFmtId="41" fontId="3" fillId="5" borderId="11" xfId="1" applyNumberFormat="1" applyFont="1" applyFill="1" applyBorder="1" applyAlignment="1"/>
    <xf numFmtId="41" fontId="2" fillId="3" borderId="14" xfId="1" applyNumberFormat="1" applyFont="1" applyFill="1" applyBorder="1" applyAlignment="1">
      <alignment horizontal="center"/>
    </xf>
    <xf numFmtId="0" fontId="2" fillId="6" borderId="8" xfId="0" applyFont="1" applyFill="1" applyBorder="1"/>
    <xf numFmtId="41" fontId="2" fillId="6" borderId="10" xfId="1" applyNumberFormat="1" applyFont="1" applyFill="1" applyBorder="1" applyAlignment="1"/>
    <xf numFmtId="164" fontId="2" fillId="6" borderId="8" xfId="1" applyNumberFormat="1" applyFont="1" applyFill="1" applyBorder="1" applyAlignment="1"/>
    <xf numFmtId="0" fontId="2" fillId="6" borderId="11" xfId="0" applyFont="1" applyFill="1" applyBorder="1"/>
    <xf numFmtId="41" fontId="2" fillId="6" borderId="13" xfId="1" applyNumberFormat="1" applyFont="1" applyFill="1" applyBorder="1" applyAlignment="1">
      <alignment horizontal="center"/>
    </xf>
    <xf numFmtId="164" fontId="2" fillId="6" borderId="11" xfId="1" applyNumberFormat="1" applyFont="1" applyFill="1" applyBorder="1" applyAlignment="1">
      <alignment horizontal="center"/>
    </xf>
    <xf numFmtId="41" fontId="2" fillId="6" borderId="15" xfId="1" applyNumberFormat="1" applyFont="1" applyFill="1" applyBorder="1" applyAlignment="1">
      <alignment horizontal="center"/>
    </xf>
    <xf numFmtId="164" fontId="2" fillId="6" borderId="14" xfId="1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41" fontId="2" fillId="6" borderId="9" xfId="1" applyNumberFormat="1" applyFont="1" applyFill="1" applyBorder="1" applyAlignment="1"/>
    <xf numFmtId="41" fontId="2" fillId="6" borderId="11" xfId="1" applyNumberFormat="1" applyFont="1" applyFill="1" applyBorder="1" applyAlignment="1"/>
    <xf numFmtId="41" fontId="2" fillId="6" borderId="20" xfId="1" applyNumberFormat="1" applyFont="1" applyFill="1" applyBorder="1" applyAlignment="1">
      <alignment horizontal="center"/>
    </xf>
    <xf numFmtId="41" fontId="2" fillId="6" borderId="14" xfId="1" applyNumberFormat="1" applyFont="1" applyFill="1" applyBorder="1" applyAlignment="1"/>
    <xf numFmtId="41" fontId="2" fillId="6" borderId="21" xfId="1" applyNumberFormat="1" applyFont="1" applyFill="1" applyBorder="1" applyAlignment="1"/>
    <xf numFmtId="41" fontId="2" fillId="6" borderId="14" xfId="1" applyNumberFormat="1" applyFont="1" applyFill="1" applyBorder="1" applyAlignment="1">
      <alignment horizontal="center"/>
    </xf>
    <xf numFmtId="0" fontId="2" fillId="6" borderId="14" xfId="0" applyFont="1" applyFill="1" applyBorder="1"/>
    <xf numFmtId="41" fontId="3" fillId="6" borderId="14" xfId="1" applyNumberFormat="1" applyFont="1" applyFill="1" applyBorder="1" applyAlignment="1"/>
    <xf numFmtId="41" fontId="3" fillId="6" borderId="21" xfId="1" applyNumberFormat="1" applyFont="1" applyFill="1" applyBorder="1" applyAlignment="1">
      <alignment horizontal="center"/>
    </xf>
    <xf numFmtId="0" fontId="3" fillId="6" borderId="14" xfId="0" applyFont="1" applyFill="1" applyBorder="1"/>
    <xf numFmtId="41" fontId="3" fillId="6" borderId="21" xfId="1" applyNumberFormat="1" applyFont="1" applyFill="1" applyBorder="1" applyAlignment="1"/>
    <xf numFmtId="0" fontId="2" fillId="3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3" xfId="0" applyFont="1" applyFill="1" applyBorder="1"/>
    <xf numFmtId="41" fontId="3" fillId="3" borderId="23" xfId="1" applyNumberFormat="1" applyFont="1" applyFill="1" applyBorder="1" applyAlignment="1">
      <alignment horizontal="center"/>
    </xf>
    <xf numFmtId="164" fontId="3" fillId="3" borderId="23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/>
    <xf numFmtId="41" fontId="3" fillId="3" borderId="0" xfId="1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4" xfId="0" applyFont="1" applyFill="1" applyBorder="1"/>
    <xf numFmtId="41" fontId="3" fillId="3" borderId="24" xfId="1" applyNumberFormat="1" applyFont="1" applyFill="1" applyBorder="1" applyAlignment="1">
      <alignment horizontal="center"/>
    </xf>
    <xf numFmtId="164" fontId="3" fillId="3" borderId="24" xfId="0" applyNumberFormat="1" applyFont="1" applyFill="1" applyBorder="1" applyAlignment="1">
      <alignment horizontal="center"/>
    </xf>
    <xf numFmtId="41" fontId="7" fillId="2" borderId="0" xfId="2" applyFont="1" applyFill="1" applyBorder="1" applyAlignment="1"/>
    <xf numFmtId="41" fontId="8" fillId="0" borderId="22" xfId="2" applyFont="1" applyFill="1" applyBorder="1" applyAlignment="1"/>
    <xf numFmtId="41" fontId="2" fillId="3" borderId="0" xfId="2" applyFont="1" applyFill="1" applyBorder="1" applyAlignment="1"/>
    <xf numFmtId="41" fontId="2" fillId="3" borderId="7" xfId="2" applyFont="1" applyFill="1" applyBorder="1" applyAlignment="1"/>
    <xf numFmtId="164" fontId="2" fillId="6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0" fillId="0" borderId="0" xfId="0" applyNumberFormat="1"/>
    <xf numFmtId="0" fontId="3" fillId="6" borderId="11" xfId="0" applyFont="1" applyFill="1" applyBorder="1"/>
    <xf numFmtId="0" fontId="3" fillId="2" borderId="11" xfId="0" applyFont="1" applyFill="1" applyBorder="1"/>
    <xf numFmtId="41" fontId="2" fillId="6" borderId="14" xfId="1" applyNumberFormat="1" applyFont="1" applyFill="1" applyBorder="1" applyAlignment="1">
      <alignment horizontal="center" vertical="center"/>
    </xf>
    <xf numFmtId="41" fontId="3" fillId="3" borderId="21" xfId="1" applyNumberFormat="1" applyFont="1" applyFill="1" applyBorder="1" applyAlignment="1">
      <alignment horizontal="center"/>
    </xf>
    <xf numFmtId="0" fontId="2" fillId="3" borderId="19" xfId="0" applyFont="1" applyFill="1" applyBorder="1"/>
    <xf numFmtId="164" fontId="3" fillId="2" borderId="11" xfId="1" applyNumberFormat="1" applyFont="1" applyFill="1" applyBorder="1" applyAlignment="1"/>
    <xf numFmtId="41" fontId="2" fillId="2" borderId="14" xfId="1" applyNumberFormat="1" applyFont="1" applyFill="1" applyBorder="1" applyAlignment="1">
      <alignment horizontal="center"/>
    </xf>
    <xf numFmtId="41" fontId="3" fillId="2" borderId="14" xfId="1" applyNumberFormat="1" applyFont="1" applyFill="1" applyBorder="1" applyAlignment="1"/>
    <xf numFmtId="164" fontId="3" fillId="2" borderId="11" xfId="1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/>
    <xf numFmtId="164" fontId="2" fillId="7" borderId="8" xfId="1" applyNumberFormat="1" applyFont="1" applyFill="1" applyBorder="1" applyAlignment="1">
      <alignment horizontal="center"/>
    </xf>
    <xf numFmtId="164" fontId="2" fillId="7" borderId="11" xfId="1" applyNumberFormat="1" applyFont="1" applyFill="1" applyBorder="1" applyAlignment="1">
      <alignment horizontal="center"/>
    </xf>
    <xf numFmtId="0" fontId="2" fillId="2" borderId="11" xfId="0" applyFont="1" applyFill="1" applyBorder="1"/>
    <xf numFmtId="41" fontId="3" fillId="2" borderId="13" xfId="1" applyNumberFormat="1" applyFont="1" applyFill="1" applyBorder="1" applyAlignment="1">
      <alignment horizontal="center"/>
    </xf>
    <xf numFmtId="0" fontId="2" fillId="9" borderId="11" xfId="0" applyFont="1" applyFill="1" applyBorder="1"/>
    <xf numFmtId="41" fontId="2" fillId="9" borderId="10" xfId="1" applyNumberFormat="1" applyFont="1" applyFill="1" applyBorder="1" applyAlignment="1">
      <alignment horizontal="center"/>
    </xf>
    <xf numFmtId="164" fontId="2" fillId="9" borderId="8" xfId="1" applyNumberFormat="1" applyFont="1" applyFill="1" applyBorder="1" applyAlignment="1">
      <alignment horizontal="center"/>
    </xf>
    <xf numFmtId="41" fontId="2" fillId="9" borderId="15" xfId="1" applyNumberFormat="1" applyFont="1" applyFill="1" applyBorder="1" applyAlignment="1">
      <alignment horizontal="center"/>
    </xf>
    <xf numFmtId="164" fontId="2" fillId="9" borderId="14" xfId="1" applyNumberFormat="1" applyFont="1" applyFill="1" applyBorder="1" applyAlignment="1">
      <alignment horizontal="center"/>
    </xf>
    <xf numFmtId="41" fontId="2" fillId="9" borderId="13" xfId="1" applyNumberFormat="1" applyFont="1" applyFill="1" applyBorder="1" applyAlignment="1">
      <alignment horizontal="center"/>
    </xf>
    <xf numFmtId="164" fontId="2" fillId="9" borderId="11" xfId="1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41" fontId="2" fillId="9" borderId="8" xfId="1" applyNumberFormat="1" applyFont="1" applyFill="1" applyBorder="1" applyAlignment="1"/>
    <xf numFmtId="41" fontId="2" fillId="9" borderId="18" xfId="1" applyNumberFormat="1" applyFont="1" applyFill="1" applyBorder="1" applyAlignment="1">
      <alignment horizontal="center"/>
    </xf>
    <xf numFmtId="41" fontId="2" fillId="9" borderId="14" xfId="1" applyNumberFormat="1" applyFont="1" applyFill="1" applyBorder="1" applyAlignment="1"/>
    <xf numFmtId="41" fontId="2" fillId="9" borderId="21" xfId="1" applyNumberFormat="1" applyFont="1" applyFill="1" applyBorder="1" applyAlignment="1"/>
    <xf numFmtId="41" fontId="2" fillId="9" borderId="14" xfId="1" applyNumberFormat="1" applyFont="1" applyFill="1" applyBorder="1" applyAlignment="1">
      <alignment horizontal="center"/>
    </xf>
    <xf numFmtId="0" fontId="2" fillId="9" borderId="14" xfId="0" applyFont="1" applyFill="1" applyBorder="1"/>
    <xf numFmtId="41" fontId="3" fillId="9" borderId="14" xfId="1" applyNumberFormat="1" applyFont="1" applyFill="1" applyBorder="1" applyAlignment="1"/>
    <xf numFmtId="41" fontId="2" fillId="9" borderId="21" xfId="1" applyNumberFormat="1" applyFont="1" applyFill="1" applyBorder="1" applyAlignment="1">
      <alignment horizontal="center"/>
    </xf>
    <xf numFmtId="41" fontId="2" fillId="2" borderId="21" xfId="1" applyNumberFormat="1" applyFont="1" applyFill="1" applyBorder="1" applyAlignment="1"/>
    <xf numFmtId="41" fontId="2" fillId="2" borderId="14" xfId="1" applyNumberFormat="1" applyFont="1" applyFill="1" applyBorder="1" applyAlignment="1"/>
    <xf numFmtId="41" fontId="2" fillId="2" borderId="21" xfId="1" applyNumberFormat="1" applyFont="1" applyFill="1" applyBorder="1" applyAlignment="1">
      <alignment horizontal="center"/>
    </xf>
    <xf numFmtId="0" fontId="3" fillId="2" borderId="14" xfId="0" applyFont="1" applyFill="1" applyBorder="1"/>
    <xf numFmtId="41" fontId="3" fillId="2" borderId="21" xfId="1" applyNumberFormat="1" applyFont="1" applyFill="1" applyBorder="1" applyAlignment="1">
      <alignment horizontal="center"/>
    </xf>
    <xf numFmtId="41" fontId="3" fillId="2" borderId="14" xfId="1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wrapText="1"/>
    </xf>
    <xf numFmtId="41" fontId="2" fillId="2" borderId="10" xfId="1" applyNumberFormat="1" applyFont="1" applyFill="1" applyBorder="1" applyAlignment="1"/>
    <xf numFmtId="41" fontId="3" fillId="2" borderId="13" xfId="1" applyNumberFormat="1" applyFont="1" applyFill="1" applyBorder="1" applyAlignment="1"/>
    <xf numFmtId="0" fontId="2" fillId="2" borderId="7" xfId="0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0" fontId="3" fillId="2" borderId="8" xfId="0" applyFont="1" applyFill="1" applyBorder="1"/>
    <xf numFmtId="0" fontId="3" fillId="8" borderId="4" xfId="0" applyFont="1" applyFill="1" applyBorder="1"/>
    <xf numFmtId="0" fontId="3" fillId="8" borderId="16" xfId="0" applyFont="1" applyFill="1" applyBorder="1"/>
    <xf numFmtId="41" fontId="3" fillId="8" borderId="16" xfId="1" applyNumberFormat="1" applyFont="1" applyFill="1" applyBorder="1" applyAlignment="1"/>
    <xf numFmtId="41" fontId="3" fillId="2" borderId="7" xfId="1" applyNumberFormat="1" applyFont="1" applyFill="1" applyBorder="1" applyAlignment="1"/>
    <xf numFmtId="41" fontId="2" fillId="2" borderId="0" xfId="1" applyNumberFormat="1" applyFont="1" applyFill="1" applyBorder="1" applyAlignment="1"/>
    <xf numFmtId="41" fontId="2" fillId="2" borderId="7" xfId="1" applyNumberFormat="1" applyFont="1" applyFill="1" applyBorder="1" applyAlignment="1"/>
    <xf numFmtId="0" fontId="0" fillId="0" borderId="0" xfId="0" applyBorder="1"/>
    <xf numFmtId="41" fontId="3" fillId="2" borderId="11" xfId="1" applyNumberFormat="1" applyFont="1" applyFill="1" applyBorder="1" applyAlignment="1">
      <alignment horizontal="center"/>
    </xf>
    <xf numFmtId="41" fontId="2" fillId="2" borderId="11" xfId="1" applyNumberFormat="1" applyFont="1" applyFill="1" applyBorder="1" applyAlignment="1">
      <alignment horizontal="center"/>
    </xf>
    <xf numFmtId="41" fontId="3" fillId="2" borderId="19" xfId="1" applyNumberFormat="1" applyFont="1" applyFill="1" applyBorder="1" applyAlignment="1">
      <alignment horizontal="center"/>
    </xf>
    <xf numFmtId="41" fontId="3" fillId="2" borderId="11" xfId="1" applyNumberFormat="1" applyFont="1" applyFill="1" applyBorder="1" applyAlignment="1"/>
    <xf numFmtId="0" fontId="4" fillId="2" borderId="0" xfId="0" applyFont="1" applyFill="1" applyBorder="1" applyAlignment="1">
      <alignment vertical="center"/>
    </xf>
    <xf numFmtId="41" fontId="2" fillId="6" borderId="28" xfId="1" applyNumberFormat="1" applyFont="1" applyFill="1" applyBorder="1" applyAlignment="1"/>
    <xf numFmtId="41" fontId="2" fillId="9" borderId="26" xfId="1" applyNumberFormat="1" applyFont="1" applyFill="1" applyBorder="1" applyAlignment="1"/>
    <xf numFmtId="41" fontId="2" fillId="6" borderId="12" xfId="1" applyNumberFormat="1" applyFont="1" applyFill="1" applyBorder="1" applyAlignment="1"/>
    <xf numFmtId="41" fontId="2" fillId="6" borderId="27" xfId="1" applyNumberFormat="1" applyFont="1" applyFill="1" applyBorder="1" applyAlignment="1"/>
    <xf numFmtId="41" fontId="2" fillId="9" borderId="29" xfId="1" applyNumberFormat="1" applyFont="1" applyFill="1" applyBorder="1" applyAlignment="1"/>
    <xf numFmtId="41" fontId="3" fillId="3" borderId="30" xfId="1" applyNumberFormat="1" applyFont="1" applyFill="1" applyBorder="1" applyAlignment="1"/>
    <xf numFmtId="41" fontId="2" fillId="6" borderId="30" xfId="1" applyNumberFormat="1" applyFont="1" applyFill="1" applyBorder="1" applyAlignment="1"/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7" borderId="9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1" fontId="2" fillId="9" borderId="11" xfId="1" applyNumberFormat="1" applyFont="1" applyFill="1" applyBorder="1" applyAlignment="1"/>
    <xf numFmtId="41" fontId="2" fillId="9" borderId="11" xfId="1" applyNumberFormat="1" applyFont="1" applyFill="1" applyBorder="1" applyAlignment="1">
      <alignment horizontal="center"/>
    </xf>
    <xf numFmtId="41" fontId="2" fillId="6" borderId="11" xfId="1" applyNumberFormat="1" applyFont="1" applyFill="1" applyBorder="1" applyAlignment="1">
      <alignment horizontal="center"/>
    </xf>
    <xf numFmtId="41" fontId="2" fillId="6" borderId="11" xfId="1" applyNumberFormat="1" applyFont="1" applyFill="1" applyBorder="1" applyAlignment="1">
      <alignment horizontal="center" vertical="center"/>
    </xf>
    <xf numFmtId="41" fontId="2" fillId="3" borderId="11" xfId="1" applyNumberFormat="1" applyFont="1" applyFill="1" applyBorder="1" applyAlignment="1">
      <alignment horizontal="center"/>
    </xf>
    <xf numFmtId="41" fontId="3" fillId="6" borderId="11" xfId="1" applyNumberFormat="1" applyFont="1" applyFill="1" applyBorder="1" applyAlignment="1"/>
    <xf numFmtId="41" fontId="3" fillId="8" borderId="11" xfId="1" applyNumberFormat="1" applyFont="1" applyFill="1" applyBorder="1" applyAlignment="1"/>
    <xf numFmtId="43" fontId="3" fillId="0" borderId="0" xfId="0" applyNumberFormat="1" applyFont="1" applyAlignment="1"/>
    <xf numFmtId="41" fontId="2" fillId="0" borderId="0" xfId="0" applyNumberFormat="1" applyFont="1" applyAlignment="1"/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166" fontId="0" fillId="0" borderId="0" xfId="0" applyNumberFormat="1"/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15</xdr:row>
      <xdr:rowOff>104774</xdr:rowOff>
    </xdr:from>
    <xdr:to>
      <xdr:col>12</xdr:col>
      <xdr:colOff>323850</xdr:colOff>
      <xdr:row>20</xdr:row>
      <xdr:rowOff>28574</xdr:rowOff>
    </xdr:to>
    <xdr:sp macro="" textlink="">
      <xdr:nvSpPr>
        <xdr:cNvPr id="2" name="Oval 1"/>
        <xdr:cNvSpPr/>
      </xdr:nvSpPr>
      <xdr:spPr>
        <a:xfrm>
          <a:off x="10410825" y="3257549"/>
          <a:ext cx="1905000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aseline="0"/>
            <a:t>Sebagian data kunjung paska kebakaran</a:t>
          </a:r>
          <a:endParaRPr lang="id-ID" sz="1100"/>
        </a:p>
      </xdr:txBody>
    </xdr:sp>
    <xdr:clientData/>
  </xdr:twoCellAnchor>
  <xdr:twoCellAnchor>
    <xdr:from>
      <xdr:col>9</xdr:col>
      <xdr:colOff>123824</xdr:colOff>
      <xdr:row>17</xdr:row>
      <xdr:rowOff>85726</xdr:rowOff>
    </xdr:from>
    <xdr:to>
      <xdr:col>9</xdr:col>
      <xdr:colOff>619125</xdr:colOff>
      <xdr:row>18</xdr:row>
      <xdr:rowOff>1</xdr:rowOff>
    </xdr:to>
    <xdr:sp macro="" textlink="">
      <xdr:nvSpPr>
        <xdr:cNvPr id="3" name="Right Arrow 2"/>
        <xdr:cNvSpPr/>
      </xdr:nvSpPr>
      <xdr:spPr>
        <a:xfrm>
          <a:off x="10182224" y="3638551"/>
          <a:ext cx="495301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104774</xdr:rowOff>
    </xdr:from>
    <xdr:to>
      <xdr:col>11</xdr:col>
      <xdr:colOff>323850</xdr:colOff>
      <xdr:row>20</xdr:row>
      <xdr:rowOff>28574</xdr:rowOff>
    </xdr:to>
    <xdr:sp macro="" textlink="">
      <xdr:nvSpPr>
        <xdr:cNvPr id="2" name="Oval 1"/>
        <xdr:cNvSpPr/>
      </xdr:nvSpPr>
      <xdr:spPr>
        <a:xfrm>
          <a:off x="10410825" y="3257549"/>
          <a:ext cx="1905000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aseline="0"/>
            <a:t>Sebagian data kunjung paska kebakaran</a:t>
          </a:r>
          <a:endParaRPr lang="id-ID" sz="1100"/>
        </a:p>
      </xdr:txBody>
    </xdr:sp>
    <xdr:clientData/>
  </xdr:twoCellAnchor>
  <xdr:twoCellAnchor>
    <xdr:from>
      <xdr:col>8</xdr:col>
      <xdr:colOff>123824</xdr:colOff>
      <xdr:row>17</xdr:row>
      <xdr:rowOff>85726</xdr:rowOff>
    </xdr:from>
    <xdr:to>
      <xdr:col>8</xdr:col>
      <xdr:colOff>619125</xdr:colOff>
      <xdr:row>18</xdr:row>
      <xdr:rowOff>1</xdr:rowOff>
    </xdr:to>
    <xdr:sp macro="" textlink="">
      <xdr:nvSpPr>
        <xdr:cNvPr id="3" name="Right Arrow 2"/>
        <xdr:cNvSpPr/>
      </xdr:nvSpPr>
      <xdr:spPr>
        <a:xfrm>
          <a:off x="10182224" y="3638551"/>
          <a:ext cx="495301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C82" zoomScale="80" zoomScaleNormal="80" workbookViewId="0">
      <selection activeCell="I102" sqref="I102"/>
    </sheetView>
  </sheetViews>
  <sheetFormatPr defaultRowHeight="14.5" x14ac:dyDescent="0.35"/>
  <cols>
    <col min="1" max="1" width="4.81640625" customWidth="1"/>
    <col min="2" max="2" width="38.1796875" customWidth="1"/>
    <col min="3" max="3" width="16.453125" customWidth="1"/>
    <col min="4" max="4" width="14.7265625" customWidth="1"/>
    <col min="5" max="5" width="19.1796875" customWidth="1"/>
    <col min="6" max="6" width="17.7265625" customWidth="1"/>
    <col min="7" max="7" width="20.1796875" customWidth="1"/>
    <col min="8" max="9" width="19.7265625" customWidth="1"/>
    <col min="10" max="10" width="15.7265625" customWidth="1"/>
    <col min="11" max="11" width="10.36328125" bestFit="1" customWidth="1"/>
    <col min="12" max="12" width="11.36328125" bestFit="1" customWidth="1"/>
    <col min="13" max="13" width="10.36328125" bestFit="1" customWidth="1"/>
    <col min="14" max="14" width="11.36328125" bestFit="1" customWidth="1"/>
  </cols>
  <sheetData>
    <row r="1" spans="1:11" ht="21" x14ac:dyDescent="0.5">
      <c r="A1" s="46" t="s">
        <v>0</v>
      </c>
      <c r="B1" s="46"/>
      <c r="C1" s="46"/>
      <c r="D1" s="46"/>
      <c r="E1" s="46"/>
      <c r="F1" s="46"/>
      <c r="G1" s="46"/>
      <c r="H1" s="46"/>
      <c r="I1" s="46"/>
    </row>
    <row r="2" spans="1:11" ht="21" x14ac:dyDescent="0.5">
      <c r="A2" s="176" t="s">
        <v>40</v>
      </c>
      <c r="B2" s="176"/>
      <c r="C2" s="176"/>
      <c r="D2" s="176"/>
      <c r="E2" s="176"/>
      <c r="F2" s="176"/>
      <c r="G2" s="176"/>
      <c r="H2" s="176"/>
      <c r="I2" s="154"/>
    </row>
    <row r="3" spans="1:11" ht="15.5" x14ac:dyDescent="0.35">
      <c r="A3" s="15"/>
      <c r="B3" s="15"/>
      <c r="C3" s="15"/>
      <c r="D3" s="15"/>
      <c r="E3" s="15"/>
      <c r="F3" s="15"/>
      <c r="G3" s="15"/>
      <c r="H3" s="15"/>
      <c r="I3" s="15"/>
    </row>
    <row r="4" spans="1:11" ht="16" thickBot="1" x14ac:dyDescent="0.4">
      <c r="A4" s="15"/>
      <c r="B4" s="15"/>
      <c r="C4" s="15"/>
      <c r="D4" s="15"/>
      <c r="E4" s="15"/>
      <c r="F4" s="15"/>
      <c r="G4" s="15"/>
      <c r="H4" s="15"/>
      <c r="I4" s="15"/>
    </row>
    <row r="5" spans="1:11" ht="15.75" customHeight="1" thickTop="1" x14ac:dyDescent="0.35">
      <c r="A5" s="177" t="s">
        <v>1</v>
      </c>
      <c r="B5" s="177" t="s">
        <v>23</v>
      </c>
      <c r="C5" s="177" t="s">
        <v>22</v>
      </c>
      <c r="D5" s="174">
        <v>2016</v>
      </c>
      <c r="E5" s="174">
        <v>2017</v>
      </c>
      <c r="F5" s="174">
        <v>2018</v>
      </c>
      <c r="G5" s="179">
        <v>2019</v>
      </c>
      <c r="H5" s="181">
        <v>2020</v>
      </c>
      <c r="I5" s="174">
        <v>2021</v>
      </c>
    </row>
    <row r="6" spans="1:11" ht="15.75" customHeight="1" thickBot="1" x14ac:dyDescent="0.4">
      <c r="A6" s="178"/>
      <c r="B6" s="178"/>
      <c r="C6" s="178"/>
      <c r="D6" s="175"/>
      <c r="E6" s="175"/>
      <c r="F6" s="175"/>
      <c r="G6" s="180"/>
      <c r="H6" s="182"/>
      <c r="I6" s="175"/>
    </row>
    <row r="7" spans="1:11" ht="16" thickTop="1" x14ac:dyDescent="0.35">
      <c r="A7" s="183">
        <v>1</v>
      </c>
      <c r="B7" s="186" t="s">
        <v>2</v>
      </c>
      <c r="C7" s="49" t="s">
        <v>3</v>
      </c>
      <c r="D7" s="50">
        <v>7273</v>
      </c>
      <c r="E7" s="51">
        <v>8046</v>
      </c>
      <c r="F7" s="51">
        <v>9700</v>
      </c>
      <c r="G7" s="101">
        <v>12202</v>
      </c>
      <c r="H7" s="101">
        <v>3816</v>
      </c>
      <c r="I7" s="158">
        <v>3</v>
      </c>
      <c r="J7" s="43"/>
    </row>
    <row r="8" spans="1:11" ht="15.5" x14ac:dyDescent="0.35">
      <c r="A8" s="184"/>
      <c r="B8" s="187"/>
      <c r="C8" s="18" t="s">
        <v>4</v>
      </c>
      <c r="D8" s="16">
        <v>6840</v>
      </c>
      <c r="E8" s="17">
        <v>11659</v>
      </c>
      <c r="F8" s="17">
        <v>10757</v>
      </c>
      <c r="G8" s="12">
        <v>13411</v>
      </c>
      <c r="H8" s="12">
        <v>5662</v>
      </c>
      <c r="I8" s="159">
        <v>4181</v>
      </c>
      <c r="J8" s="44"/>
    </row>
    <row r="9" spans="1:11" ht="15.5" x14ac:dyDescent="0.35">
      <c r="A9" s="184"/>
      <c r="B9" s="187"/>
      <c r="C9" s="103" t="s">
        <v>5</v>
      </c>
      <c r="D9" s="129">
        <v>0</v>
      </c>
      <c r="E9" s="100"/>
      <c r="F9" s="100"/>
      <c r="G9" s="100"/>
      <c r="H9" s="100"/>
      <c r="I9" s="96">
        <f>I7+I8</f>
        <v>4184</v>
      </c>
      <c r="J9" s="3"/>
    </row>
    <row r="10" spans="1:11" ht="15.5" x14ac:dyDescent="0.35">
      <c r="A10" s="185"/>
      <c r="B10" s="188"/>
      <c r="C10" s="92" t="s">
        <v>6</v>
      </c>
      <c r="D10" s="130">
        <f>SUM(D7:D8)</f>
        <v>14113</v>
      </c>
      <c r="E10" s="96">
        <f>E7+E8+E9</f>
        <v>19705</v>
      </c>
      <c r="F10" s="96">
        <f>F7+F8</f>
        <v>20457</v>
      </c>
      <c r="G10" s="96">
        <f>G7+G8</f>
        <v>25613</v>
      </c>
      <c r="H10" s="96">
        <f>H7+H8</f>
        <v>9478</v>
      </c>
      <c r="I10" s="96"/>
    </row>
    <row r="11" spans="1:11" ht="15.5" x14ac:dyDescent="0.35">
      <c r="A11" s="189">
        <v>2</v>
      </c>
      <c r="B11" s="190" t="s">
        <v>7</v>
      </c>
      <c r="C11" s="52" t="s">
        <v>3</v>
      </c>
      <c r="D11" s="53">
        <v>1792</v>
      </c>
      <c r="E11" s="54">
        <v>3696</v>
      </c>
      <c r="F11" s="54">
        <v>5116</v>
      </c>
      <c r="G11" s="102">
        <v>6168</v>
      </c>
      <c r="H11" s="102">
        <v>1524</v>
      </c>
      <c r="I11" s="102">
        <v>3</v>
      </c>
      <c r="J11" s="43"/>
    </row>
    <row r="12" spans="1:11" ht="15.5" x14ac:dyDescent="0.35">
      <c r="A12" s="184"/>
      <c r="B12" s="187"/>
      <c r="C12" s="105" t="s">
        <v>4</v>
      </c>
      <c r="D12" s="106">
        <v>69</v>
      </c>
      <c r="E12" s="107">
        <v>765</v>
      </c>
      <c r="F12" s="107">
        <v>400</v>
      </c>
      <c r="G12" s="107">
        <v>1879</v>
      </c>
      <c r="H12" s="107">
        <v>350</v>
      </c>
      <c r="I12" s="111">
        <v>49</v>
      </c>
      <c r="J12" s="44"/>
    </row>
    <row r="13" spans="1:11" ht="15.5" x14ac:dyDescent="0.35">
      <c r="A13" s="185"/>
      <c r="B13" s="188"/>
      <c r="C13" s="92" t="s">
        <v>6</v>
      </c>
      <c r="D13" s="104">
        <f>SUM(D11:D12)</f>
        <v>1861</v>
      </c>
      <c r="E13" s="99">
        <f>SUM(E11:E12)</f>
        <v>4461</v>
      </c>
      <c r="F13" s="99">
        <f>F11+F12</f>
        <v>5516</v>
      </c>
      <c r="G13" s="99">
        <f>G11+G12</f>
        <v>8047</v>
      </c>
      <c r="H13" s="99">
        <f>H11+H12</f>
        <v>1874</v>
      </c>
      <c r="I13" s="99">
        <f>I11+I12</f>
        <v>52</v>
      </c>
      <c r="J13" s="4"/>
    </row>
    <row r="14" spans="1:11" ht="15.5" x14ac:dyDescent="0.35">
      <c r="A14" s="189">
        <v>3</v>
      </c>
      <c r="B14" s="190" t="s">
        <v>8</v>
      </c>
      <c r="C14" s="52" t="s">
        <v>3</v>
      </c>
      <c r="D14" s="53">
        <v>1182</v>
      </c>
      <c r="E14" s="54">
        <v>1287</v>
      </c>
      <c r="F14" s="54">
        <v>97</v>
      </c>
      <c r="G14" s="54">
        <v>1438</v>
      </c>
      <c r="H14" s="54">
        <v>18</v>
      </c>
      <c r="I14" s="54"/>
      <c r="J14" s="5"/>
      <c r="K14" s="88"/>
    </row>
    <row r="15" spans="1:11" ht="15.5" x14ac:dyDescent="0.35">
      <c r="A15" s="184"/>
      <c r="B15" s="187"/>
      <c r="C15" s="105" t="s">
        <v>4</v>
      </c>
      <c r="D15" s="106">
        <v>248</v>
      </c>
      <c r="E15" s="107">
        <v>287</v>
      </c>
      <c r="F15" s="107">
        <v>653</v>
      </c>
      <c r="G15" s="107">
        <v>189</v>
      </c>
      <c r="H15" s="107">
        <v>56</v>
      </c>
      <c r="I15" s="111"/>
      <c r="J15" s="6"/>
      <c r="K15" s="89"/>
    </row>
    <row r="16" spans="1:11" ht="15.5" x14ac:dyDescent="0.35">
      <c r="A16" s="185"/>
      <c r="B16" s="188"/>
      <c r="C16" s="19" t="s">
        <v>6</v>
      </c>
      <c r="D16" s="20">
        <f>SUM(D14:D15)</f>
        <v>1430</v>
      </c>
      <c r="E16" s="7">
        <f>E14+E15</f>
        <v>1574</v>
      </c>
      <c r="F16" s="7">
        <f>F14+F15</f>
        <v>750</v>
      </c>
      <c r="G16" s="7">
        <f>G14+G15</f>
        <v>1627</v>
      </c>
      <c r="H16" s="7">
        <f>H14+H15</f>
        <v>74</v>
      </c>
      <c r="I16" s="7"/>
      <c r="J16" s="4"/>
    </row>
    <row r="17" spans="1:10" ht="15.5" x14ac:dyDescent="0.35">
      <c r="A17" s="189">
        <v>4</v>
      </c>
      <c r="B17" s="190" t="s">
        <v>9</v>
      </c>
      <c r="C17" s="52" t="s">
        <v>3</v>
      </c>
      <c r="D17" s="53">
        <v>1893</v>
      </c>
      <c r="E17" s="54">
        <v>2577</v>
      </c>
      <c r="F17" s="54">
        <v>988</v>
      </c>
      <c r="G17" s="54">
        <v>207</v>
      </c>
      <c r="H17" s="54"/>
      <c r="I17" s="54">
        <v>8</v>
      </c>
    </row>
    <row r="18" spans="1:10" ht="15.5" x14ac:dyDescent="0.35">
      <c r="A18" s="184"/>
      <c r="B18" s="187"/>
      <c r="C18" s="105" t="s">
        <v>4</v>
      </c>
      <c r="D18" s="106">
        <v>149</v>
      </c>
      <c r="E18" s="107">
        <v>269</v>
      </c>
      <c r="F18" s="107">
        <v>167</v>
      </c>
      <c r="G18" s="107">
        <v>10</v>
      </c>
      <c r="H18" s="107"/>
      <c r="I18" s="111">
        <v>21</v>
      </c>
    </row>
    <row r="19" spans="1:10" ht="15.5" x14ac:dyDescent="0.35">
      <c r="A19" s="185"/>
      <c r="B19" s="188"/>
      <c r="C19" s="19" t="s">
        <v>6</v>
      </c>
      <c r="D19" s="20">
        <f t="shared" ref="D19:I19" si="0">D17+D18</f>
        <v>2042</v>
      </c>
      <c r="E19" s="7">
        <f t="shared" si="0"/>
        <v>2846</v>
      </c>
      <c r="F19" s="7">
        <f t="shared" si="0"/>
        <v>1155</v>
      </c>
      <c r="G19" s="99">
        <f t="shared" si="0"/>
        <v>217</v>
      </c>
      <c r="H19" s="99">
        <f t="shared" si="0"/>
        <v>0</v>
      </c>
      <c r="I19" s="99">
        <f t="shared" si="0"/>
        <v>29</v>
      </c>
    </row>
    <row r="20" spans="1:10" ht="15.5" x14ac:dyDescent="0.35">
      <c r="A20" s="189">
        <v>5</v>
      </c>
      <c r="B20" s="190" t="s">
        <v>10</v>
      </c>
      <c r="C20" s="52" t="s">
        <v>3</v>
      </c>
      <c r="D20" s="53">
        <v>274</v>
      </c>
      <c r="E20" s="54">
        <v>3</v>
      </c>
      <c r="F20" s="54">
        <v>153</v>
      </c>
      <c r="G20" s="54">
        <v>73</v>
      </c>
      <c r="H20" s="54"/>
      <c r="I20" s="54">
        <v>0</v>
      </c>
    </row>
    <row r="21" spans="1:10" ht="15.5" x14ac:dyDescent="0.35">
      <c r="A21" s="184"/>
      <c r="B21" s="187"/>
      <c r="C21" s="105" t="s">
        <v>4</v>
      </c>
      <c r="D21" s="106">
        <v>36</v>
      </c>
      <c r="E21" s="107">
        <v>73</v>
      </c>
      <c r="F21" s="107">
        <v>60</v>
      </c>
      <c r="G21" s="107">
        <v>27</v>
      </c>
      <c r="H21" s="107"/>
      <c r="I21" s="111">
        <v>0</v>
      </c>
    </row>
    <row r="22" spans="1:10" ht="15.5" x14ac:dyDescent="0.35">
      <c r="A22" s="185"/>
      <c r="B22" s="188"/>
      <c r="C22" s="19" t="s">
        <v>6</v>
      </c>
      <c r="D22" s="20">
        <f>SUM(D20:D21)</f>
        <v>310</v>
      </c>
      <c r="E22" s="7">
        <f>SUM(E20:E21)</f>
        <v>76</v>
      </c>
      <c r="F22" s="7">
        <f>F20+F21</f>
        <v>213</v>
      </c>
      <c r="G22" s="7">
        <f>G20+G21</f>
        <v>100</v>
      </c>
      <c r="H22" s="7">
        <f>H20+H21</f>
        <v>0</v>
      </c>
      <c r="I22" s="7">
        <f>SUM(I20:I21)</f>
        <v>0</v>
      </c>
    </row>
    <row r="23" spans="1:10" ht="15.5" x14ac:dyDescent="0.35">
      <c r="A23" s="189">
        <v>6</v>
      </c>
      <c r="B23" s="190" t="s">
        <v>11</v>
      </c>
      <c r="C23" s="52" t="s">
        <v>3</v>
      </c>
      <c r="D23" s="53">
        <v>175</v>
      </c>
      <c r="E23" s="54">
        <v>371</v>
      </c>
      <c r="F23" s="54">
        <v>139</v>
      </c>
      <c r="G23" s="54">
        <v>514</v>
      </c>
      <c r="H23" s="54">
        <v>102</v>
      </c>
      <c r="I23" s="54"/>
    </row>
    <row r="24" spans="1:10" ht="15.5" x14ac:dyDescent="0.35">
      <c r="A24" s="184"/>
      <c r="B24" s="187"/>
      <c r="C24" s="105" t="s">
        <v>4</v>
      </c>
      <c r="D24" s="106">
        <v>0</v>
      </c>
      <c r="E24" s="107">
        <v>20</v>
      </c>
      <c r="F24" s="107"/>
      <c r="G24" s="107">
        <v>7</v>
      </c>
      <c r="H24" s="107">
        <v>3</v>
      </c>
      <c r="I24" s="111"/>
    </row>
    <row r="25" spans="1:10" ht="15.5" x14ac:dyDescent="0.35">
      <c r="A25" s="185"/>
      <c r="B25" s="188"/>
      <c r="C25" s="19" t="s">
        <v>6</v>
      </c>
      <c r="D25" s="20">
        <f>D23</f>
        <v>175</v>
      </c>
      <c r="E25" s="7">
        <f>SUM(E23:E24)</f>
        <v>391</v>
      </c>
      <c r="F25" s="7">
        <f>F23+F24</f>
        <v>139</v>
      </c>
      <c r="G25" s="7">
        <f>G23+G24</f>
        <v>521</v>
      </c>
      <c r="H25" s="7">
        <f>H23+H24</f>
        <v>105</v>
      </c>
      <c r="I25" s="7"/>
    </row>
    <row r="26" spans="1:10" ht="15.5" x14ac:dyDescent="0.35">
      <c r="A26" s="189">
        <v>7</v>
      </c>
      <c r="B26" s="190" t="s">
        <v>12</v>
      </c>
      <c r="C26" s="52" t="s">
        <v>3</v>
      </c>
      <c r="D26" s="55">
        <v>674</v>
      </c>
      <c r="E26" s="56">
        <v>89</v>
      </c>
      <c r="F26" s="56">
        <v>201</v>
      </c>
      <c r="G26" s="56">
        <v>400</v>
      </c>
      <c r="H26" s="56">
        <v>185</v>
      </c>
      <c r="I26" s="54"/>
    </row>
    <row r="27" spans="1:10" ht="15.5" x14ac:dyDescent="0.35">
      <c r="A27" s="184"/>
      <c r="B27" s="187"/>
      <c r="C27" s="105" t="s">
        <v>4</v>
      </c>
      <c r="D27" s="108" t="s">
        <v>13</v>
      </c>
      <c r="E27" s="109">
        <v>74</v>
      </c>
      <c r="F27" s="109">
        <v>91</v>
      </c>
      <c r="G27" s="109">
        <v>112</v>
      </c>
      <c r="H27" s="109">
        <v>26</v>
      </c>
      <c r="I27" s="111"/>
    </row>
    <row r="28" spans="1:10" ht="15.5" x14ac:dyDescent="0.35">
      <c r="A28" s="185"/>
      <c r="B28" s="188"/>
      <c r="C28" s="19" t="s">
        <v>6</v>
      </c>
      <c r="D28" s="21">
        <v>674</v>
      </c>
      <c r="E28" s="22">
        <f>E26+E27</f>
        <v>163</v>
      </c>
      <c r="F28" s="22">
        <f>F26+F27</f>
        <v>292</v>
      </c>
      <c r="G28" s="22">
        <f>G26+G27</f>
        <v>512</v>
      </c>
      <c r="H28" s="22">
        <f>H26+H27</f>
        <v>211</v>
      </c>
      <c r="I28" s="7"/>
    </row>
    <row r="29" spans="1:10" ht="15.5" x14ac:dyDescent="0.35">
      <c r="A29" s="189">
        <v>8</v>
      </c>
      <c r="B29" s="190" t="s">
        <v>14</v>
      </c>
      <c r="C29" s="52" t="s">
        <v>3</v>
      </c>
      <c r="D29" s="53">
        <v>622</v>
      </c>
      <c r="E29" s="54">
        <v>766</v>
      </c>
      <c r="F29" s="54">
        <v>709</v>
      </c>
      <c r="G29" s="54">
        <v>891</v>
      </c>
      <c r="H29" s="54">
        <v>324</v>
      </c>
      <c r="I29" s="54"/>
      <c r="J29" s="5"/>
    </row>
    <row r="30" spans="1:10" ht="15.5" x14ac:dyDescent="0.35">
      <c r="A30" s="184"/>
      <c r="B30" s="187"/>
      <c r="C30" s="105" t="s">
        <v>4</v>
      </c>
      <c r="D30" s="110">
        <v>40</v>
      </c>
      <c r="E30" s="111">
        <v>57</v>
      </c>
      <c r="F30" s="111">
        <v>142</v>
      </c>
      <c r="G30" s="111">
        <v>220</v>
      </c>
      <c r="H30" s="111">
        <v>34</v>
      </c>
      <c r="I30" s="111"/>
      <c r="J30" s="6"/>
    </row>
    <row r="31" spans="1:10" ht="15.5" x14ac:dyDescent="0.35">
      <c r="A31" s="185"/>
      <c r="B31" s="188"/>
      <c r="C31" s="23" t="s">
        <v>6</v>
      </c>
      <c r="D31" s="21">
        <f>SUM(D29:D30)</f>
        <v>662</v>
      </c>
      <c r="E31" s="22">
        <f>E29+E30</f>
        <v>823</v>
      </c>
      <c r="F31" s="22">
        <f>F29+F30</f>
        <v>851</v>
      </c>
      <c r="G31" s="22">
        <f>G29+G30</f>
        <v>1111</v>
      </c>
      <c r="H31" s="22">
        <f>H29+H30</f>
        <v>358</v>
      </c>
      <c r="I31" s="7"/>
      <c r="J31" s="4"/>
    </row>
    <row r="32" spans="1:10" ht="15.5" x14ac:dyDescent="0.35">
      <c r="A32" s="189">
        <v>9</v>
      </c>
      <c r="B32" s="190" t="s">
        <v>15</v>
      </c>
      <c r="C32" s="52" t="s">
        <v>3</v>
      </c>
      <c r="D32" s="53">
        <v>44</v>
      </c>
      <c r="E32" s="57">
        <v>84</v>
      </c>
      <c r="F32" s="57">
        <v>88</v>
      </c>
      <c r="G32" s="57">
        <v>97</v>
      </c>
      <c r="H32" s="57"/>
      <c r="I32" s="57"/>
    </row>
    <row r="33" spans="1:11" ht="15.5" x14ac:dyDescent="0.35">
      <c r="A33" s="184"/>
      <c r="B33" s="187"/>
      <c r="C33" s="105" t="s">
        <v>4</v>
      </c>
      <c r="D33" s="110" t="s">
        <v>13</v>
      </c>
      <c r="E33" s="112">
        <v>24</v>
      </c>
      <c r="F33" s="112">
        <v>33</v>
      </c>
      <c r="G33" s="112">
        <v>52</v>
      </c>
      <c r="H33" s="112"/>
      <c r="I33" s="112"/>
    </row>
    <row r="34" spans="1:11" ht="16" thickBot="1" x14ac:dyDescent="0.4">
      <c r="A34" s="191"/>
      <c r="B34" s="192"/>
      <c r="C34" s="24" t="s">
        <v>6</v>
      </c>
      <c r="D34" s="25">
        <f>SUM(D32:D33)</f>
        <v>44</v>
      </c>
      <c r="E34" s="26">
        <f>SUM(E32:E33)</f>
        <v>108</v>
      </c>
      <c r="F34" s="26">
        <f>F32+F33</f>
        <v>121</v>
      </c>
      <c r="G34" s="26">
        <f>G32+G33</f>
        <v>149</v>
      </c>
      <c r="H34" s="26">
        <f>H32+H33</f>
        <v>0</v>
      </c>
      <c r="I34" s="160"/>
    </row>
    <row r="35" spans="1:11" ht="16" thickTop="1" x14ac:dyDescent="0.35">
      <c r="A35" s="69"/>
      <c r="B35" s="70"/>
      <c r="C35" s="71"/>
      <c r="D35" s="72"/>
      <c r="E35" s="72"/>
      <c r="F35" s="73"/>
      <c r="G35" s="73"/>
      <c r="H35" s="73"/>
      <c r="I35" s="78"/>
    </row>
    <row r="36" spans="1:11" ht="15.5" x14ac:dyDescent="0.35">
      <c r="A36" s="74"/>
      <c r="B36" s="75"/>
      <c r="C36" s="76"/>
      <c r="D36" s="77"/>
      <c r="E36" s="77"/>
      <c r="F36" s="78"/>
      <c r="G36" s="78"/>
      <c r="H36" s="78"/>
      <c r="I36" s="78"/>
    </row>
    <row r="37" spans="1:11" ht="15.5" x14ac:dyDescent="0.35">
      <c r="A37" s="74"/>
      <c r="B37" s="75"/>
      <c r="C37" s="76"/>
      <c r="D37" s="77"/>
      <c r="E37" s="77"/>
      <c r="F37" s="78"/>
      <c r="G37" s="78"/>
      <c r="H37" s="78"/>
      <c r="I37" s="78"/>
    </row>
    <row r="38" spans="1:11" ht="15.5" x14ac:dyDescent="0.35">
      <c r="A38" s="74"/>
      <c r="B38" s="75"/>
      <c r="C38" s="76"/>
      <c r="D38" s="77"/>
      <c r="E38" s="77"/>
      <c r="F38" s="78"/>
      <c r="G38" s="78"/>
      <c r="H38" s="78"/>
      <c r="I38" s="78"/>
    </row>
    <row r="39" spans="1:11" ht="16" thickBot="1" x14ac:dyDescent="0.4">
      <c r="A39" s="79"/>
      <c r="B39" s="80"/>
      <c r="C39" s="81"/>
      <c r="D39" s="82"/>
      <c r="E39" s="82"/>
      <c r="F39" s="83"/>
      <c r="G39" s="83"/>
      <c r="H39" s="83"/>
      <c r="I39" s="78"/>
    </row>
    <row r="40" spans="1:11" ht="15.75" customHeight="1" thickTop="1" x14ac:dyDescent="0.35">
      <c r="A40" s="177" t="s">
        <v>1</v>
      </c>
      <c r="B40" s="177" t="s">
        <v>24</v>
      </c>
      <c r="C40" s="177" t="s">
        <v>22</v>
      </c>
      <c r="D40" s="174">
        <v>2016</v>
      </c>
      <c r="E40" s="174">
        <v>2017</v>
      </c>
      <c r="F40" s="174">
        <v>2018</v>
      </c>
      <c r="G40" s="179">
        <v>2019</v>
      </c>
      <c r="H40" s="181">
        <v>2020</v>
      </c>
      <c r="I40" s="174">
        <v>2021</v>
      </c>
    </row>
    <row r="41" spans="1:11" ht="15.75" customHeight="1" thickBot="1" x14ac:dyDescent="0.4">
      <c r="A41" s="178"/>
      <c r="B41" s="178"/>
      <c r="C41" s="178"/>
      <c r="D41" s="175"/>
      <c r="E41" s="175"/>
      <c r="F41" s="175"/>
      <c r="G41" s="180"/>
      <c r="H41" s="182"/>
      <c r="I41" s="175"/>
    </row>
    <row r="42" spans="1:11" ht="16" thickTop="1" x14ac:dyDescent="0.35">
      <c r="A42" s="183">
        <v>10</v>
      </c>
      <c r="B42" s="186" t="s">
        <v>16</v>
      </c>
      <c r="C42" s="49" t="s">
        <v>3</v>
      </c>
      <c r="D42" s="150">
        <v>3498</v>
      </c>
      <c r="E42" s="147">
        <v>2347</v>
      </c>
      <c r="F42" s="58">
        <v>7342</v>
      </c>
      <c r="G42" s="101">
        <v>12202</v>
      </c>
      <c r="H42" s="101">
        <v>1128</v>
      </c>
      <c r="I42" s="158">
        <v>58</v>
      </c>
      <c r="J42" s="84"/>
    </row>
    <row r="43" spans="1:11" ht="15.5" x14ac:dyDescent="0.35">
      <c r="A43" s="184"/>
      <c r="B43" s="187"/>
      <c r="C43" s="105" t="s">
        <v>4</v>
      </c>
      <c r="D43" s="151">
        <v>50358</v>
      </c>
      <c r="E43" s="148">
        <v>51154</v>
      </c>
      <c r="F43" s="113">
        <v>81715</v>
      </c>
      <c r="G43" s="107">
        <v>82670</v>
      </c>
      <c r="H43" s="107">
        <v>44441</v>
      </c>
      <c r="I43" s="111">
        <v>50835</v>
      </c>
      <c r="J43" s="44"/>
      <c r="K43" s="141"/>
    </row>
    <row r="44" spans="1:11" ht="15.5" x14ac:dyDescent="0.35">
      <c r="A44" s="185"/>
      <c r="B44" s="188"/>
      <c r="C44" s="19" t="s">
        <v>6</v>
      </c>
      <c r="D44" s="152">
        <f>SUM(D42:D43)</f>
        <v>53856</v>
      </c>
      <c r="E44" s="30">
        <f>SUM(E42:E43)</f>
        <v>53501</v>
      </c>
      <c r="F44" s="30">
        <f>F42+F43</f>
        <v>89057</v>
      </c>
      <c r="G44" s="96">
        <f>G42+G43</f>
        <v>94872</v>
      </c>
      <c r="H44" s="96">
        <f>H42+H43</f>
        <v>45569</v>
      </c>
      <c r="I44" s="96">
        <f>I42+I43</f>
        <v>50893</v>
      </c>
      <c r="J44" s="3"/>
    </row>
    <row r="45" spans="1:11" ht="15.5" x14ac:dyDescent="0.35">
      <c r="A45" s="189">
        <v>11</v>
      </c>
      <c r="B45" s="190" t="s">
        <v>25</v>
      </c>
      <c r="C45" s="52" t="s">
        <v>3</v>
      </c>
      <c r="D45" s="153">
        <v>2551</v>
      </c>
      <c r="E45" s="149">
        <v>3060</v>
      </c>
      <c r="F45" s="59">
        <v>3216</v>
      </c>
      <c r="G45" s="59">
        <v>5875</v>
      </c>
      <c r="H45" s="59">
        <v>1912</v>
      </c>
      <c r="I45" s="59"/>
      <c r="J45" s="86"/>
    </row>
    <row r="46" spans="1:11" ht="15.5" x14ac:dyDescent="0.35">
      <c r="A46" s="184"/>
      <c r="B46" s="187"/>
      <c r="C46" s="105" t="s">
        <v>4</v>
      </c>
      <c r="D46" s="151">
        <v>5314</v>
      </c>
      <c r="E46" s="148">
        <v>5362</v>
      </c>
      <c r="F46" s="113">
        <v>4907</v>
      </c>
      <c r="G46" s="113">
        <v>6795</v>
      </c>
      <c r="H46" s="113">
        <v>1113</v>
      </c>
      <c r="I46" s="161"/>
      <c r="J46" s="86"/>
      <c r="K46" s="141"/>
    </row>
    <row r="47" spans="1:11" ht="15.5" x14ac:dyDescent="0.35">
      <c r="A47" s="185"/>
      <c r="B47" s="188"/>
      <c r="C47" s="19" t="s">
        <v>6</v>
      </c>
      <c r="D47" s="29">
        <f>SUM(D45:D46)</f>
        <v>7865</v>
      </c>
      <c r="E47" s="28">
        <f>E45+E46</f>
        <v>8422</v>
      </c>
      <c r="F47" s="47">
        <f>F45+F46</f>
        <v>8123</v>
      </c>
      <c r="G47" s="47">
        <f>G45+G46</f>
        <v>12670</v>
      </c>
      <c r="H47" s="47">
        <f>H45+H46</f>
        <v>3025</v>
      </c>
      <c r="I47" s="47"/>
      <c r="J47" s="3"/>
    </row>
    <row r="48" spans="1:11" ht="15.5" x14ac:dyDescent="0.35">
      <c r="A48" s="189">
        <v>12</v>
      </c>
      <c r="B48" s="190" t="s">
        <v>17</v>
      </c>
      <c r="C48" s="52" t="s">
        <v>3</v>
      </c>
      <c r="D48" s="60">
        <v>236</v>
      </c>
      <c r="E48" s="59">
        <v>278</v>
      </c>
      <c r="F48" s="59">
        <v>132</v>
      </c>
      <c r="G48" s="54">
        <f>J48+K48</f>
        <v>0</v>
      </c>
      <c r="H48" s="54"/>
      <c r="I48" s="54"/>
      <c r="J48" s="3"/>
    </row>
    <row r="49" spans="1:10" ht="15.5" x14ac:dyDescent="0.35">
      <c r="A49" s="184"/>
      <c r="B49" s="187"/>
      <c r="C49" s="105" t="s">
        <v>4</v>
      </c>
      <c r="D49" s="114">
        <v>56</v>
      </c>
      <c r="E49" s="113">
        <v>82</v>
      </c>
      <c r="F49" s="113"/>
      <c r="G49" s="107">
        <f>J49+K49</f>
        <v>0</v>
      </c>
      <c r="H49" s="107"/>
      <c r="I49" s="111"/>
    </row>
    <row r="50" spans="1:10" ht="15.5" x14ac:dyDescent="0.35">
      <c r="A50" s="185"/>
      <c r="B50" s="188"/>
      <c r="C50" s="19" t="s">
        <v>6</v>
      </c>
      <c r="D50" s="31">
        <f>D48+D49</f>
        <v>292</v>
      </c>
      <c r="E50" s="28">
        <f>E48+E49</f>
        <v>360</v>
      </c>
      <c r="F50" s="28">
        <f>F48+F49</f>
        <v>132</v>
      </c>
      <c r="G50" s="7">
        <f>G48+G49</f>
        <v>0</v>
      </c>
      <c r="H50" s="7">
        <f>H48+H49</f>
        <v>0</v>
      </c>
      <c r="I50" s="7"/>
    </row>
    <row r="51" spans="1:10" ht="15.5" x14ac:dyDescent="0.35">
      <c r="A51" s="131"/>
      <c r="B51" s="132"/>
      <c r="C51" s="52" t="s">
        <v>3</v>
      </c>
      <c r="D51" s="62">
        <v>1649</v>
      </c>
      <c r="E51" s="61">
        <v>3687</v>
      </c>
      <c r="F51" s="61">
        <v>3979</v>
      </c>
      <c r="G51" s="97">
        <v>4169</v>
      </c>
      <c r="H51" s="97">
        <v>1377</v>
      </c>
      <c r="I51" s="143">
        <f>1+2+3</f>
        <v>6</v>
      </c>
      <c r="J51" s="43"/>
    </row>
    <row r="52" spans="1:10" ht="15.5" x14ac:dyDescent="0.35">
      <c r="A52" s="131">
        <v>13</v>
      </c>
      <c r="B52" s="132" t="s">
        <v>18</v>
      </c>
      <c r="C52" s="105" t="s">
        <v>4</v>
      </c>
      <c r="D52" s="116">
        <v>249</v>
      </c>
      <c r="E52" s="115">
        <v>467</v>
      </c>
      <c r="F52" s="115">
        <v>956</v>
      </c>
      <c r="G52" s="117">
        <v>772</v>
      </c>
      <c r="H52" s="117">
        <v>302</v>
      </c>
      <c r="I52" s="162">
        <f>6+5+4+11+6</f>
        <v>32</v>
      </c>
      <c r="J52" s="44"/>
    </row>
    <row r="53" spans="1:10" ht="15.5" x14ac:dyDescent="0.35">
      <c r="A53" s="133"/>
      <c r="B53" s="134"/>
      <c r="C53" s="23" t="s">
        <v>6</v>
      </c>
      <c r="D53" s="34">
        <f t="shared" ref="D53" si="1">SUM(D51:D52)</f>
        <v>1898</v>
      </c>
      <c r="E53" s="33">
        <f>SUM(E51:E52)</f>
        <v>4154</v>
      </c>
      <c r="F53" s="33">
        <f>F51+F52</f>
        <v>4935</v>
      </c>
      <c r="G53" s="98">
        <f>G51+G52</f>
        <v>4941</v>
      </c>
      <c r="H53" s="98">
        <f>H51+H52</f>
        <v>1679</v>
      </c>
      <c r="I53" s="145">
        <f>I51+I52</f>
        <v>38</v>
      </c>
      <c r="J53" s="45"/>
    </row>
    <row r="54" spans="1:10" ht="15.5" x14ac:dyDescent="0.35">
      <c r="A54" s="189">
        <v>14</v>
      </c>
      <c r="B54" s="190" t="s">
        <v>19</v>
      </c>
      <c r="C54" s="64" t="s">
        <v>3</v>
      </c>
      <c r="D54" s="66" t="s">
        <v>13</v>
      </c>
      <c r="E54" s="61">
        <v>16</v>
      </c>
      <c r="F54" s="61"/>
      <c r="G54" s="63"/>
      <c r="H54" s="63"/>
      <c r="I54" s="163">
        <v>0</v>
      </c>
      <c r="J54" s="13"/>
    </row>
    <row r="55" spans="1:10" ht="15.5" x14ac:dyDescent="0.35">
      <c r="A55" s="184"/>
      <c r="B55" s="187"/>
      <c r="C55" s="118" t="s">
        <v>4</v>
      </c>
      <c r="D55" s="116">
        <v>7664</v>
      </c>
      <c r="E55" s="115">
        <v>5553</v>
      </c>
      <c r="F55" s="115">
        <v>5112</v>
      </c>
      <c r="G55" s="117">
        <v>7522</v>
      </c>
      <c r="H55" s="117">
        <v>3900</v>
      </c>
      <c r="I55" s="162">
        <f>824+301+330</f>
        <v>1455</v>
      </c>
      <c r="J55" s="14"/>
    </row>
    <row r="56" spans="1:10" ht="15.5" x14ac:dyDescent="0.35">
      <c r="A56" s="185"/>
      <c r="B56" s="188"/>
      <c r="C56" s="23" t="s">
        <v>6</v>
      </c>
      <c r="D56" s="34">
        <f>D55</f>
        <v>7664</v>
      </c>
      <c r="E56" s="33">
        <f>SUM(E54:E55)</f>
        <v>5569</v>
      </c>
      <c r="F56" s="33">
        <f>F54+F55</f>
        <v>5112</v>
      </c>
      <c r="G56" s="33">
        <f>G54+G55</f>
        <v>7522</v>
      </c>
      <c r="H56" s="33">
        <f>H54+H55</f>
        <v>3900</v>
      </c>
      <c r="I56" s="28">
        <f>I54+I55</f>
        <v>1455</v>
      </c>
      <c r="J56" s="4"/>
    </row>
    <row r="57" spans="1:10" ht="15.5" x14ac:dyDescent="0.35">
      <c r="A57" s="189">
        <v>15</v>
      </c>
      <c r="B57" s="190" t="s">
        <v>28</v>
      </c>
      <c r="C57" s="52" t="s">
        <v>3</v>
      </c>
      <c r="D57" s="62"/>
      <c r="E57" s="61">
        <v>0</v>
      </c>
      <c r="F57" s="61">
        <v>652</v>
      </c>
      <c r="G57" s="93">
        <v>1030</v>
      </c>
      <c r="H57" s="93">
        <v>104</v>
      </c>
      <c r="I57" s="164">
        <v>0</v>
      </c>
    </row>
    <row r="58" spans="1:10" ht="15.5" x14ac:dyDescent="0.35">
      <c r="A58" s="184"/>
      <c r="B58" s="187"/>
      <c r="C58" s="105" t="s">
        <v>4</v>
      </c>
      <c r="D58" s="120" t="s">
        <v>13</v>
      </c>
      <c r="E58" s="119">
        <v>0</v>
      </c>
      <c r="F58" s="115">
        <v>4858</v>
      </c>
      <c r="G58" s="117">
        <v>7620</v>
      </c>
      <c r="H58" s="117">
        <v>3223</v>
      </c>
      <c r="I58" s="162">
        <v>352</v>
      </c>
    </row>
    <row r="59" spans="1:10" ht="15.5" x14ac:dyDescent="0.35">
      <c r="A59" s="185"/>
      <c r="B59" s="188"/>
      <c r="C59" s="124" t="s">
        <v>6</v>
      </c>
      <c r="D59" s="125"/>
      <c r="E59" s="98"/>
      <c r="F59" s="98">
        <f>F57+F58</f>
        <v>5510</v>
      </c>
      <c r="G59" s="98">
        <f>G57+G58</f>
        <v>8650</v>
      </c>
      <c r="H59" s="98">
        <f>H57+H58</f>
        <v>3327</v>
      </c>
      <c r="I59" s="145">
        <f>I57+I58</f>
        <v>352</v>
      </c>
    </row>
    <row r="60" spans="1:10" ht="15.5" x14ac:dyDescent="0.35">
      <c r="A60" s="189">
        <v>16</v>
      </c>
      <c r="B60" s="190" t="s">
        <v>30</v>
      </c>
      <c r="C60" s="103" t="s">
        <v>3</v>
      </c>
      <c r="D60" s="121"/>
      <c r="E60" s="122">
        <v>0</v>
      </c>
      <c r="F60" s="122"/>
      <c r="G60" s="97"/>
      <c r="H60" s="97"/>
      <c r="I60" s="143"/>
    </row>
    <row r="61" spans="1:10" ht="15.5" x14ac:dyDescent="0.35">
      <c r="A61" s="184"/>
      <c r="B61" s="187"/>
      <c r="C61" s="103" t="s">
        <v>4</v>
      </c>
      <c r="D61" s="123" t="s">
        <v>13</v>
      </c>
      <c r="E61" s="98">
        <v>0</v>
      </c>
      <c r="F61" s="122"/>
      <c r="G61" s="97"/>
      <c r="H61" s="97"/>
      <c r="I61" s="143"/>
    </row>
    <row r="62" spans="1:10" ht="15.5" x14ac:dyDescent="0.35">
      <c r="A62" s="185"/>
      <c r="B62" s="188"/>
      <c r="C62" s="124" t="s">
        <v>6</v>
      </c>
      <c r="D62" s="125"/>
      <c r="E62" s="98"/>
      <c r="F62" s="98"/>
      <c r="G62" s="126"/>
      <c r="H62" s="126"/>
      <c r="I62" s="142"/>
    </row>
    <row r="63" spans="1:10" ht="15.5" x14ac:dyDescent="0.35">
      <c r="A63" s="189">
        <v>17</v>
      </c>
      <c r="B63" s="190" t="s">
        <v>34</v>
      </c>
      <c r="C63" s="103" t="s">
        <v>3</v>
      </c>
      <c r="D63" s="121"/>
      <c r="E63" s="122">
        <v>0</v>
      </c>
      <c r="F63" s="122"/>
      <c r="G63" s="97"/>
      <c r="H63" s="97"/>
      <c r="I63" s="143">
        <v>0</v>
      </c>
    </row>
    <row r="64" spans="1:10" ht="15.5" x14ac:dyDescent="0.35">
      <c r="A64" s="184"/>
      <c r="B64" s="187"/>
      <c r="C64" s="103" t="s">
        <v>4</v>
      </c>
      <c r="D64" s="123" t="s">
        <v>13</v>
      </c>
      <c r="E64" s="98">
        <v>0</v>
      </c>
      <c r="F64" s="122"/>
      <c r="G64" s="97"/>
      <c r="H64" s="97"/>
      <c r="I64" s="143">
        <v>600</v>
      </c>
    </row>
    <row r="65" spans="1:13" ht="15.5" x14ac:dyDescent="0.35">
      <c r="A65" s="185"/>
      <c r="B65" s="188"/>
      <c r="C65" s="124" t="s">
        <v>6</v>
      </c>
      <c r="D65" s="125"/>
      <c r="E65" s="98"/>
      <c r="F65" s="98"/>
      <c r="G65" s="126"/>
      <c r="H65" s="126"/>
      <c r="I65" s="142">
        <f>I63+I64</f>
        <v>600</v>
      </c>
    </row>
    <row r="66" spans="1:13" ht="15.5" x14ac:dyDescent="0.35">
      <c r="A66" s="189">
        <v>18</v>
      </c>
      <c r="B66" s="190" t="s">
        <v>31</v>
      </c>
      <c r="C66" s="103" t="s">
        <v>3</v>
      </c>
      <c r="D66" s="121"/>
      <c r="E66" s="122">
        <v>0</v>
      </c>
      <c r="F66" s="122"/>
      <c r="G66" s="97"/>
      <c r="H66" s="97"/>
      <c r="I66" s="143"/>
    </row>
    <row r="67" spans="1:13" ht="15.5" x14ac:dyDescent="0.35">
      <c r="A67" s="184"/>
      <c r="B67" s="187"/>
      <c r="C67" s="103" t="s">
        <v>4</v>
      </c>
      <c r="D67" s="123" t="s">
        <v>13</v>
      </c>
      <c r="E67" s="98">
        <v>0</v>
      </c>
      <c r="F67" s="122"/>
      <c r="G67" s="97"/>
      <c r="H67" s="97"/>
      <c r="I67" s="143"/>
    </row>
    <row r="68" spans="1:13" ht="15.5" x14ac:dyDescent="0.35">
      <c r="A68" s="185"/>
      <c r="B68" s="188"/>
      <c r="C68" s="124" t="s">
        <v>6</v>
      </c>
      <c r="D68" s="125"/>
      <c r="E68" s="98"/>
      <c r="F68" s="98"/>
      <c r="G68" s="126"/>
      <c r="H68" s="126"/>
      <c r="I68" s="142"/>
    </row>
    <row r="69" spans="1:13" ht="15.5" x14ac:dyDescent="0.35">
      <c r="A69" s="189">
        <v>19</v>
      </c>
      <c r="B69" s="190" t="s">
        <v>32</v>
      </c>
      <c r="C69" s="103" t="s">
        <v>3</v>
      </c>
      <c r="D69" s="121"/>
      <c r="E69" s="122">
        <v>0</v>
      </c>
      <c r="F69" s="122"/>
      <c r="G69" s="97"/>
      <c r="H69" s="97"/>
      <c r="I69" s="143"/>
      <c r="J69" s="90"/>
    </row>
    <row r="70" spans="1:13" ht="15.5" x14ac:dyDescent="0.35">
      <c r="A70" s="184"/>
      <c r="B70" s="187"/>
      <c r="C70" s="103" t="s">
        <v>4</v>
      </c>
      <c r="D70" s="123" t="s">
        <v>13</v>
      </c>
      <c r="E70" s="98">
        <v>0</v>
      </c>
      <c r="F70" s="122"/>
      <c r="G70" s="97"/>
      <c r="H70" s="97"/>
      <c r="I70" s="143"/>
      <c r="J70" s="90"/>
    </row>
    <row r="71" spans="1:13" ht="15.5" x14ac:dyDescent="0.35">
      <c r="A71" s="185"/>
      <c r="B71" s="188"/>
      <c r="C71" s="124" t="s">
        <v>6</v>
      </c>
      <c r="D71" s="125"/>
      <c r="E71" s="98"/>
      <c r="F71" s="98"/>
      <c r="G71" s="126"/>
      <c r="H71" s="126"/>
      <c r="I71" s="142"/>
      <c r="J71" s="90"/>
    </row>
    <row r="72" spans="1:13" ht="15.5" x14ac:dyDescent="0.35">
      <c r="A72" s="189">
        <v>20</v>
      </c>
      <c r="B72" s="190" t="s">
        <v>33</v>
      </c>
      <c r="C72" s="103" t="s">
        <v>3</v>
      </c>
      <c r="D72" s="121"/>
      <c r="E72" s="122">
        <v>0</v>
      </c>
      <c r="F72" s="122"/>
      <c r="G72" s="97"/>
      <c r="H72" s="97"/>
      <c r="I72" s="143"/>
    </row>
    <row r="73" spans="1:13" ht="17.25" customHeight="1" x14ac:dyDescent="0.35">
      <c r="A73" s="184"/>
      <c r="B73" s="187"/>
      <c r="C73" s="103" t="s">
        <v>4</v>
      </c>
      <c r="D73" s="123" t="s">
        <v>13</v>
      </c>
      <c r="E73" s="98">
        <v>0</v>
      </c>
      <c r="F73" s="122"/>
      <c r="G73" s="97"/>
      <c r="H73" s="97"/>
      <c r="I73" s="143"/>
      <c r="J73" s="141"/>
      <c r="K73" s="141"/>
      <c r="L73" s="141"/>
      <c r="M73" s="141"/>
    </row>
    <row r="74" spans="1:13" ht="15.5" x14ac:dyDescent="0.35">
      <c r="A74" s="185"/>
      <c r="B74" s="188"/>
      <c r="C74" s="92" t="s">
        <v>6</v>
      </c>
      <c r="D74" s="144"/>
      <c r="E74" s="145"/>
      <c r="F74" s="145"/>
      <c r="G74" s="142"/>
      <c r="H74" s="142"/>
      <c r="I74" s="142"/>
      <c r="J74" s="141"/>
      <c r="K74" s="141"/>
      <c r="L74" s="141"/>
      <c r="M74" s="141"/>
    </row>
    <row r="75" spans="1:13" ht="15.5" x14ac:dyDescent="0.35">
      <c r="A75" s="197">
        <v>21</v>
      </c>
      <c r="B75" s="190" t="s">
        <v>35</v>
      </c>
      <c r="C75" s="133" t="s">
        <v>3</v>
      </c>
      <c r="D75" s="138" t="s">
        <v>13</v>
      </c>
      <c r="E75" s="139"/>
      <c r="F75" s="140">
        <v>0</v>
      </c>
      <c r="G75" s="140"/>
      <c r="H75" s="143"/>
      <c r="I75" s="143"/>
      <c r="J75" s="141"/>
      <c r="K75" s="141"/>
      <c r="L75" s="141"/>
      <c r="M75" s="141"/>
    </row>
    <row r="76" spans="1:13" ht="15.5" x14ac:dyDescent="0.35">
      <c r="A76" s="198"/>
      <c r="B76" s="187"/>
      <c r="C76" s="103" t="s">
        <v>4</v>
      </c>
      <c r="D76" s="98" t="s">
        <v>13</v>
      </c>
      <c r="E76" s="123" t="s">
        <v>13</v>
      </c>
      <c r="F76" s="98">
        <v>0</v>
      </c>
      <c r="G76" s="122"/>
      <c r="H76" s="97"/>
      <c r="I76" s="143"/>
    </row>
    <row r="77" spans="1:13" ht="15.5" x14ac:dyDescent="0.35">
      <c r="A77" s="199"/>
      <c r="B77" s="188"/>
      <c r="C77" s="124" t="s">
        <v>6</v>
      </c>
      <c r="D77" s="98"/>
      <c r="E77" s="125"/>
      <c r="F77" s="98"/>
      <c r="G77" s="98"/>
      <c r="H77" s="98"/>
      <c r="I77" s="145"/>
    </row>
    <row r="78" spans="1:13" ht="29.25" customHeight="1" x14ac:dyDescent="0.35">
      <c r="A78" s="127">
        <v>22</v>
      </c>
      <c r="B78" s="128" t="s">
        <v>36</v>
      </c>
      <c r="C78" s="103" t="s">
        <v>3</v>
      </c>
      <c r="D78" s="98" t="s">
        <v>13</v>
      </c>
      <c r="E78" s="121"/>
      <c r="F78" s="122">
        <v>0</v>
      </c>
      <c r="G78" s="122"/>
      <c r="H78" s="97"/>
      <c r="I78" s="143"/>
      <c r="J78" s="3"/>
    </row>
    <row r="79" spans="1:13" ht="15.5" x14ac:dyDescent="0.35">
      <c r="A79" s="95"/>
      <c r="B79" s="19"/>
      <c r="C79" s="18" t="s">
        <v>4</v>
      </c>
      <c r="D79" s="33" t="s">
        <v>13</v>
      </c>
      <c r="E79" s="35" t="s">
        <v>13</v>
      </c>
      <c r="F79" s="33">
        <v>0</v>
      </c>
      <c r="G79" s="32"/>
      <c r="H79" s="48"/>
      <c r="I79" s="165"/>
    </row>
    <row r="80" spans="1:13" ht="15.5" x14ac:dyDescent="0.35">
      <c r="A80" s="95"/>
      <c r="B80" s="19"/>
      <c r="C80" s="23" t="s">
        <v>6</v>
      </c>
      <c r="D80" s="33"/>
      <c r="E80" s="94"/>
      <c r="F80" s="33"/>
      <c r="G80" s="33"/>
      <c r="H80" s="33"/>
      <c r="I80" s="28"/>
    </row>
    <row r="81" spans="1:15" ht="15.5" x14ac:dyDescent="0.35">
      <c r="A81" s="95">
        <v>23</v>
      </c>
      <c r="B81" s="19" t="s">
        <v>39</v>
      </c>
      <c r="C81" s="103" t="s">
        <v>3</v>
      </c>
      <c r="D81" s="33"/>
      <c r="E81" s="94"/>
      <c r="F81" s="33"/>
      <c r="G81" s="33"/>
      <c r="H81" s="33"/>
      <c r="I81" s="28"/>
    </row>
    <row r="82" spans="1:15" ht="15.5" x14ac:dyDescent="0.35">
      <c r="A82" s="95"/>
      <c r="B82" s="19"/>
      <c r="C82" s="18" t="s">
        <v>4</v>
      </c>
      <c r="D82" s="33"/>
      <c r="E82" s="94"/>
      <c r="F82" s="33"/>
      <c r="G82" s="33"/>
      <c r="H82" s="33"/>
      <c r="I82" s="28"/>
    </row>
    <row r="83" spans="1:15" ht="15.5" x14ac:dyDescent="0.35">
      <c r="A83" s="95"/>
      <c r="B83" s="19"/>
      <c r="C83" s="23" t="s">
        <v>6</v>
      </c>
      <c r="D83" s="33"/>
      <c r="E83" s="94"/>
      <c r="F83" s="33"/>
      <c r="G83" s="33"/>
      <c r="H83" s="33"/>
      <c r="I83" s="28">
        <f>I81+I82</f>
        <v>0</v>
      </c>
    </row>
    <row r="84" spans="1:15" ht="15.5" x14ac:dyDescent="0.35">
      <c r="A84" s="95"/>
      <c r="B84" s="19"/>
      <c r="C84" s="23"/>
      <c r="D84" s="33"/>
      <c r="E84" s="94"/>
      <c r="F84" s="33"/>
      <c r="G84" s="33"/>
      <c r="H84" s="33"/>
      <c r="I84" s="28"/>
    </row>
    <row r="85" spans="1:15" ht="15.5" x14ac:dyDescent="0.35">
      <c r="A85" s="95"/>
      <c r="B85" s="19"/>
      <c r="C85" s="23"/>
      <c r="D85" s="33"/>
      <c r="E85" s="94"/>
      <c r="F85" s="33"/>
      <c r="G85" s="33"/>
      <c r="H85" s="33"/>
      <c r="I85" s="28"/>
    </row>
    <row r="86" spans="1:15" ht="15.5" x14ac:dyDescent="0.35">
      <c r="A86" s="95"/>
      <c r="B86" s="19"/>
      <c r="C86" s="23"/>
      <c r="D86" s="33"/>
      <c r="E86" s="94"/>
      <c r="F86" s="33"/>
      <c r="G86" s="33"/>
      <c r="H86" s="33"/>
      <c r="I86" s="28"/>
    </row>
    <row r="87" spans="1:15" ht="15.5" x14ac:dyDescent="0.35">
      <c r="A87" s="95"/>
      <c r="B87" s="91" t="s">
        <v>26</v>
      </c>
      <c r="C87" s="67"/>
      <c r="D87" s="65">
        <v>21189</v>
      </c>
      <c r="E87" s="68">
        <v>26218</v>
      </c>
      <c r="F87" s="65">
        <v>32512</v>
      </c>
      <c r="G87" s="65">
        <v>45266</v>
      </c>
      <c r="H87" s="65">
        <f>H7+H11+H14+H17+H20+H23+H26+H29+H32+H42+H45+H48+H51+H54+H57+H60+H63+H66+H69+H72</f>
        <v>10490</v>
      </c>
      <c r="I87" s="166">
        <f>I7+I11+I17+I42+I51</f>
        <v>78</v>
      </c>
      <c r="K87" s="171">
        <f>H87*3%</f>
        <v>314.7</v>
      </c>
      <c r="L87" s="4">
        <f>H87+315</f>
        <v>10805</v>
      </c>
      <c r="M87" s="172">
        <f>I87/L87*100</f>
        <v>0.72188801480795928</v>
      </c>
      <c r="N87" s="172">
        <f>3-M87</f>
        <v>2.2781119851920408</v>
      </c>
    </row>
    <row r="88" spans="1:15" ht="15.5" x14ac:dyDescent="0.35">
      <c r="A88" s="18"/>
      <c r="B88" s="19" t="s">
        <v>27</v>
      </c>
      <c r="C88" s="23"/>
      <c r="D88" s="33">
        <v>71697</v>
      </c>
      <c r="E88" s="34">
        <v>75935</v>
      </c>
      <c r="F88" s="33">
        <v>109851</v>
      </c>
      <c r="G88" s="33">
        <v>121286</v>
      </c>
      <c r="H88" s="33">
        <f>H8+H12+H15+H18+H21+H24+H27+H30+H33+H43+H46+H49+H51+H55+H58+H61+H64+H67+H70+H73</f>
        <v>60185</v>
      </c>
      <c r="I88" s="28">
        <f>I8+I12+I18+I43+I52+I55+I58+I64</f>
        <v>57525</v>
      </c>
      <c r="K88" s="171">
        <f>H88*5%</f>
        <v>3009.25</v>
      </c>
      <c r="L88" s="4">
        <f>H88+3009</f>
        <v>63194</v>
      </c>
      <c r="M88" s="172">
        <f>I88/L88*100</f>
        <v>91.02921163401588</v>
      </c>
      <c r="N88" s="172">
        <f>M88-5</f>
        <v>86.02921163401588</v>
      </c>
      <c r="O88" s="172">
        <f>100-N88</f>
        <v>13.97078836598412</v>
      </c>
    </row>
    <row r="89" spans="1:15" ht="16" thickBot="1" x14ac:dyDescent="0.4">
      <c r="A89" s="18"/>
      <c r="B89" s="135" t="s">
        <v>6</v>
      </c>
      <c r="C89" s="136"/>
      <c r="D89" s="137">
        <f t="shared" ref="D89:E89" si="2">D87+D88</f>
        <v>92886</v>
      </c>
      <c r="E89" s="137">
        <f t="shared" si="2"/>
        <v>102153</v>
      </c>
      <c r="F89" s="137">
        <f>F87+F88</f>
        <v>142363</v>
      </c>
      <c r="G89" s="137">
        <f>G87+G88</f>
        <v>166552</v>
      </c>
      <c r="H89" s="137">
        <f>H87+H88</f>
        <v>70675</v>
      </c>
      <c r="I89" s="167">
        <f>I87+I88</f>
        <v>57603</v>
      </c>
    </row>
    <row r="90" spans="1:15" ht="16" thickTop="1" x14ac:dyDescent="0.35">
      <c r="A90" s="27"/>
      <c r="B90" s="146"/>
      <c r="C90" s="9"/>
      <c r="D90" s="10">
        <v>16</v>
      </c>
      <c r="E90" s="11">
        <v>17</v>
      </c>
      <c r="F90" s="11">
        <v>18</v>
      </c>
      <c r="G90" s="11">
        <v>19</v>
      </c>
      <c r="H90" s="36">
        <v>20</v>
      </c>
      <c r="I90" s="36">
        <v>21</v>
      </c>
      <c r="L90" s="4">
        <f>I88*5</f>
        <v>287625</v>
      </c>
    </row>
    <row r="91" spans="1:15" ht="15.5" x14ac:dyDescent="0.35">
      <c r="A91" s="27"/>
      <c r="B91" s="8"/>
      <c r="C91" s="15"/>
      <c r="D91" s="11"/>
      <c r="E91" s="11"/>
      <c r="F91" s="11"/>
      <c r="G91" s="11"/>
      <c r="H91" s="36"/>
      <c r="I91" s="36"/>
      <c r="L91" s="173">
        <f>L90/L88</f>
        <v>4.5514605817007947</v>
      </c>
    </row>
    <row r="92" spans="1:15" ht="15.5" x14ac:dyDescent="0.35">
      <c r="A92" s="27"/>
      <c r="B92" s="27"/>
      <c r="C92" s="193"/>
      <c r="D92" s="37"/>
      <c r="E92" s="194" t="s">
        <v>38</v>
      </c>
      <c r="F92" s="194"/>
      <c r="G92" s="194"/>
      <c r="H92" s="194"/>
      <c r="I92" s="155"/>
      <c r="L92" s="173">
        <f>5-L91</f>
        <v>0.44853941829920529</v>
      </c>
    </row>
    <row r="93" spans="1:15" ht="15.5" x14ac:dyDescent="0.35">
      <c r="A93" s="27"/>
      <c r="B93" s="27"/>
      <c r="C93" s="193"/>
      <c r="D93" s="38"/>
      <c r="E93" s="2"/>
      <c r="F93" s="2"/>
      <c r="G93" s="2"/>
      <c r="H93" s="2"/>
      <c r="I93" s="168">
        <f>H89*37.78%</f>
        <v>26701.015000000003</v>
      </c>
    </row>
    <row r="94" spans="1:15" ht="15.5" x14ac:dyDescent="0.35">
      <c r="A94" s="27"/>
      <c r="B94" s="27"/>
      <c r="C94" s="38"/>
      <c r="D94" s="38"/>
      <c r="E94" s="2"/>
      <c r="F94" s="2"/>
      <c r="G94" s="2"/>
      <c r="H94" s="2"/>
      <c r="I94" s="2"/>
    </row>
    <row r="95" spans="1:15" ht="15.5" x14ac:dyDescent="0.35">
      <c r="A95" s="27"/>
      <c r="B95" s="27"/>
      <c r="C95" s="39"/>
      <c r="D95" s="39"/>
      <c r="E95" s="1"/>
      <c r="F95" s="1"/>
      <c r="G95" s="1"/>
      <c r="H95" s="1"/>
      <c r="I95" s="169">
        <f>H89+26701</f>
        <v>97376</v>
      </c>
      <c r="J95" s="170">
        <f>I89/I95*100</f>
        <v>59.155233322379232</v>
      </c>
      <c r="K95" s="171">
        <f>J95-37.78</f>
        <v>21.375233322379231</v>
      </c>
      <c r="L95" t="s">
        <v>41</v>
      </c>
    </row>
    <row r="96" spans="1:15" ht="15.5" x14ac:dyDescent="0.35">
      <c r="A96" s="27"/>
      <c r="B96" s="27"/>
      <c r="C96" s="39"/>
      <c r="D96" s="39"/>
      <c r="E96" s="1"/>
      <c r="F96" s="1"/>
      <c r="G96" s="1"/>
      <c r="H96" s="1"/>
      <c r="I96" s="1"/>
    </row>
    <row r="97" spans="1:14" ht="15.5" x14ac:dyDescent="0.35">
      <c r="A97" s="42"/>
      <c r="B97" s="27"/>
      <c r="C97" s="40"/>
      <c r="D97" s="41"/>
      <c r="E97" s="195" t="s">
        <v>29</v>
      </c>
      <c r="F97" s="195"/>
      <c r="G97" s="195"/>
      <c r="H97" s="195"/>
      <c r="I97" s="156"/>
      <c r="J97" s="171">
        <f>100-J95</f>
        <v>40.844766677620768</v>
      </c>
    </row>
    <row r="98" spans="1:14" ht="15.5" x14ac:dyDescent="0.35">
      <c r="A98" s="42"/>
      <c r="B98" s="27"/>
      <c r="C98" s="15"/>
      <c r="D98" s="27"/>
      <c r="E98" s="196" t="s">
        <v>21</v>
      </c>
      <c r="F98" s="196"/>
      <c r="G98" s="196"/>
      <c r="H98" s="196"/>
      <c r="I98" s="157"/>
    </row>
    <row r="99" spans="1:14" ht="15.5" x14ac:dyDescent="0.35">
      <c r="B99" s="27"/>
      <c r="C99" s="27"/>
      <c r="D99" s="27"/>
      <c r="E99" s="27"/>
      <c r="F99" s="27"/>
      <c r="G99" s="27"/>
      <c r="H99" s="27"/>
      <c r="I99" s="27"/>
    </row>
    <row r="100" spans="1:14" ht="15.5" x14ac:dyDescent="0.35">
      <c r="B100" s="27"/>
      <c r="C100" s="42"/>
      <c r="D100" s="42"/>
      <c r="E100" s="42"/>
      <c r="F100" s="42"/>
      <c r="G100" s="42"/>
      <c r="H100" s="42"/>
      <c r="I100" s="42"/>
    </row>
    <row r="101" spans="1:14" x14ac:dyDescent="0.35">
      <c r="B101" s="42"/>
      <c r="C101" s="42"/>
      <c r="D101" s="42"/>
      <c r="E101" s="42"/>
      <c r="F101" s="42"/>
      <c r="G101" s="42"/>
      <c r="H101" s="42"/>
      <c r="I101" s="42"/>
    </row>
    <row r="102" spans="1:14" x14ac:dyDescent="0.35">
      <c r="B102" s="42"/>
    </row>
    <row r="103" spans="1:14" x14ac:dyDescent="0.35">
      <c r="I103" s="171">
        <f>H87*3%</f>
        <v>314.7</v>
      </c>
      <c r="J103" s="171">
        <f>315+H87</f>
        <v>10805</v>
      </c>
      <c r="K103" s="171">
        <f>J103*3%</f>
        <v>324.14999999999998</v>
      </c>
      <c r="L103" s="171">
        <f>324+J103</f>
        <v>11129</v>
      </c>
    </row>
    <row r="104" spans="1:14" x14ac:dyDescent="0.35">
      <c r="I104" s="171">
        <f>G88*5%</f>
        <v>6064.3</v>
      </c>
      <c r="J104" s="4">
        <f>6000+G88</f>
        <v>127286</v>
      </c>
      <c r="K104" s="171">
        <f>J104*5%</f>
        <v>6364.3</v>
      </c>
      <c r="L104" s="4">
        <f>6364+J104</f>
        <v>133650</v>
      </c>
    </row>
    <row r="105" spans="1:14" x14ac:dyDescent="0.35">
      <c r="J105" s="171">
        <f>SUM(J103:J104)</f>
        <v>138091</v>
      </c>
      <c r="L105" s="171">
        <f>SUM(L103:L104)</f>
        <v>144779</v>
      </c>
      <c r="M105" s="171">
        <f>L105*8.31%</f>
        <v>12031.134900000001</v>
      </c>
      <c r="N105" s="171">
        <f>12031+L105</f>
        <v>156810</v>
      </c>
    </row>
    <row r="107" spans="1:14" x14ac:dyDescent="0.35">
      <c r="H107" s="171">
        <f>H89*45.99%</f>
        <v>32503.432500000003</v>
      </c>
      <c r="I107" s="171">
        <f>32503+H89</f>
        <v>103178</v>
      </c>
    </row>
  </sheetData>
  <mergeCells count="63">
    <mergeCell ref="C92:C93"/>
    <mergeCell ref="E92:H92"/>
    <mergeCell ref="E97:H97"/>
    <mergeCell ref="E98:H98"/>
    <mergeCell ref="A69:A71"/>
    <mergeCell ref="B69:B71"/>
    <mergeCell ref="A72:A74"/>
    <mergeCell ref="B72:B74"/>
    <mergeCell ref="A75:A77"/>
    <mergeCell ref="B75:B77"/>
    <mergeCell ref="A60:A62"/>
    <mergeCell ref="B60:B62"/>
    <mergeCell ref="A63:A65"/>
    <mergeCell ref="B63:B65"/>
    <mergeCell ref="A66:A68"/>
    <mergeCell ref="B66:B68"/>
    <mergeCell ref="A48:A50"/>
    <mergeCell ref="B48:B50"/>
    <mergeCell ref="A54:A56"/>
    <mergeCell ref="B54:B56"/>
    <mergeCell ref="A57:A59"/>
    <mergeCell ref="B57:B59"/>
    <mergeCell ref="A45:A47"/>
    <mergeCell ref="B45:B47"/>
    <mergeCell ref="A40:A41"/>
    <mergeCell ref="B40:B41"/>
    <mergeCell ref="C40:C41"/>
    <mergeCell ref="A32:A34"/>
    <mergeCell ref="B32:B34"/>
    <mergeCell ref="G40:G41"/>
    <mergeCell ref="H40:H41"/>
    <mergeCell ref="A42:A44"/>
    <mergeCell ref="B42:B44"/>
    <mergeCell ref="F40:F41"/>
    <mergeCell ref="E40:E41"/>
    <mergeCell ref="D40:D41"/>
    <mergeCell ref="A23:A25"/>
    <mergeCell ref="B23:B25"/>
    <mergeCell ref="A26:A28"/>
    <mergeCell ref="B26:B28"/>
    <mergeCell ref="A29:A31"/>
    <mergeCell ref="B29:B31"/>
    <mergeCell ref="B14:B16"/>
    <mergeCell ref="A17:A19"/>
    <mergeCell ref="B17:B19"/>
    <mergeCell ref="A20:A22"/>
    <mergeCell ref="B20:B22"/>
    <mergeCell ref="I5:I6"/>
    <mergeCell ref="I40:I41"/>
    <mergeCell ref="A2:H2"/>
    <mergeCell ref="A5:A6"/>
    <mergeCell ref="B5:B6"/>
    <mergeCell ref="C5:C6"/>
    <mergeCell ref="G5:G6"/>
    <mergeCell ref="H5:H6"/>
    <mergeCell ref="F5:F6"/>
    <mergeCell ref="E5:E6"/>
    <mergeCell ref="D5:D6"/>
    <mergeCell ref="A7:A10"/>
    <mergeCell ref="B7:B10"/>
    <mergeCell ref="A11:A13"/>
    <mergeCell ref="B11:B13"/>
    <mergeCell ref="A14:A16"/>
  </mergeCells>
  <pageMargins left="0.7" right="0.7" top="0.75" bottom="0.75" header="0.3" footer="0.3"/>
  <pageSetup paperSize="9" scale="8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G15" sqref="G15"/>
    </sheetView>
  </sheetViews>
  <sheetFormatPr defaultRowHeight="14.5" x14ac:dyDescent="0.35"/>
  <cols>
    <col min="1" max="1" width="4.81640625" customWidth="1"/>
    <col min="2" max="2" width="38.1796875" customWidth="1"/>
    <col min="3" max="3" width="16.453125" customWidth="1"/>
    <col min="4" max="4" width="14.7265625" customWidth="1"/>
    <col min="5" max="5" width="19.1796875" customWidth="1"/>
    <col min="6" max="6" width="17.7265625" customWidth="1"/>
    <col min="7" max="7" width="20.1796875" customWidth="1"/>
    <col min="8" max="8" width="19.7265625" customWidth="1"/>
    <col min="9" max="9" width="10.7265625" customWidth="1"/>
  </cols>
  <sheetData>
    <row r="1" spans="1:10" ht="21" x14ac:dyDescent="0.5">
      <c r="A1" s="46" t="s">
        <v>0</v>
      </c>
      <c r="B1" s="46"/>
      <c r="C1" s="46"/>
      <c r="D1" s="46"/>
      <c r="E1" s="46"/>
      <c r="F1" s="46"/>
      <c r="G1" s="46"/>
      <c r="H1" s="46"/>
    </row>
    <row r="2" spans="1:10" ht="21" x14ac:dyDescent="0.5">
      <c r="A2" s="176" t="s">
        <v>37</v>
      </c>
      <c r="B2" s="176"/>
      <c r="C2" s="176"/>
      <c r="D2" s="176"/>
      <c r="E2" s="176"/>
      <c r="F2" s="176"/>
      <c r="G2" s="176"/>
      <c r="H2" s="176"/>
    </row>
    <row r="3" spans="1:10" ht="15.5" x14ac:dyDescent="0.35">
      <c r="A3" s="15"/>
      <c r="B3" s="15"/>
      <c r="C3" s="15"/>
      <c r="D3" s="15"/>
      <c r="E3" s="15"/>
      <c r="F3" s="15"/>
      <c r="G3" s="15"/>
      <c r="H3" s="15"/>
    </row>
    <row r="4" spans="1:10" ht="16" thickBot="1" x14ac:dyDescent="0.4">
      <c r="A4" s="15"/>
      <c r="B4" s="15"/>
      <c r="C4" s="15"/>
      <c r="D4" s="15"/>
      <c r="E4" s="15"/>
      <c r="F4" s="15"/>
      <c r="G4" s="15"/>
      <c r="H4" s="15"/>
    </row>
    <row r="5" spans="1:10" ht="15.75" customHeight="1" thickTop="1" x14ac:dyDescent="0.35">
      <c r="A5" s="177" t="s">
        <v>1</v>
      </c>
      <c r="B5" s="177" t="s">
        <v>23</v>
      </c>
      <c r="C5" s="177" t="s">
        <v>22</v>
      </c>
      <c r="D5" s="174">
        <v>2016</v>
      </c>
      <c r="E5" s="174">
        <v>2017</v>
      </c>
      <c r="F5" s="174">
        <v>2018</v>
      </c>
      <c r="G5" s="179">
        <v>2019</v>
      </c>
      <c r="H5" s="179">
        <v>2020</v>
      </c>
    </row>
    <row r="6" spans="1:10" ht="15.75" customHeight="1" thickBot="1" x14ac:dyDescent="0.4">
      <c r="A6" s="178"/>
      <c r="B6" s="178"/>
      <c r="C6" s="178"/>
      <c r="D6" s="175"/>
      <c r="E6" s="175"/>
      <c r="F6" s="175"/>
      <c r="G6" s="180"/>
      <c r="H6" s="180"/>
    </row>
    <row r="7" spans="1:10" ht="16" thickTop="1" x14ac:dyDescent="0.35">
      <c r="A7" s="183">
        <v>1</v>
      </c>
      <c r="B7" s="186" t="s">
        <v>2</v>
      </c>
      <c r="C7" s="49" t="s">
        <v>3</v>
      </c>
      <c r="D7" s="50">
        <v>7273</v>
      </c>
      <c r="E7" s="51">
        <v>8046</v>
      </c>
      <c r="F7" s="51">
        <v>9700</v>
      </c>
      <c r="G7" s="101">
        <v>12202</v>
      </c>
      <c r="H7" s="101">
        <v>3816</v>
      </c>
      <c r="I7" s="43"/>
    </row>
    <row r="8" spans="1:10" ht="15.5" x14ac:dyDescent="0.35">
      <c r="A8" s="184"/>
      <c r="B8" s="187"/>
      <c r="C8" s="18" t="s">
        <v>4</v>
      </c>
      <c r="D8" s="16">
        <v>6840</v>
      </c>
      <c r="E8" s="17">
        <v>11659</v>
      </c>
      <c r="F8" s="17">
        <v>10757</v>
      </c>
      <c r="G8" s="12">
        <v>13411</v>
      </c>
      <c r="H8" s="12">
        <v>5662</v>
      </c>
      <c r="I8" s="44"/>
    </row>
    <row r="9" spans="1:10" ht="15.5" x14ac:dyDescent="0.35">
      <c r="A9" s="184"/>
      <c r="B9" s="187"/>
      <c r="C9" s="103" t="s">
        <v>5</v>
      </c>
      <c r="D9" s="129">
        <v>0</v>
      </c>
      <c r="E9" s="100"/>
      <c r="F9" s="100"/>
      <c r="G9" s="100"/>
      <c r="H9" s="100"/>
      <c r="I9" s="3"/>
    </row>
    <row r="10" spans="1:10" ht="15.5" x14ac:dyDescent="0.35">
      <c r="A10" s="185"/>
      <c r="B10" s="188"/>
      <c r="C10" s="92" t="s">
        <v>6</v>
      </c>
      <c r="D10" s="130">
        <f>SUM(D7:D8)</f>
        <v>14113</v>
      </c>
      <c r="E10" s="96">
        <f>E7+E8+E9</f>
        <v>19705</v>
      </c>
      <c r="F10" s="96">
        <f>F7+F8</f>
        <v>20457</v>
      </c>
      <c r="G10" s="96">
        <f>G7+G8</f>
        <v>25613</v>
      </c>
      <c r="H10" s="96">
        <f>H7+H8</f>
        <v>9478</v>
      </c>
    </row>
    <row r="11" spans="1:10" ht="15.5" x14ac:dyDescent="0.35">
      <c r="A11" s="189">
        <v>2</v>
      </c>
      <c r="B11" s="190" t="s">
        <v>7</v>
      </c>
      <c r="C11" s="52" t="s">
        <v>3</v>
      </c>
      <c r="D11" s="53">
        <v>1792</v>
      </c>
      <c r="E11" s="54">
        <v>3696</v>
      </c>
      <c r="F11" s="54">
        <v>5116</v>
      </c>
      <c r="G11" s="102">
        <v>6168</v>
      </c>
      <c r="H11" s="102">
        <v>1524</v>
      </c>
      <c r="I11" s="43"/>
    </row>
    <row r="12" spans="1:10" ht="15.5" x14ac:dyDescent="0.35">
      <c r="A12" s="184"/>
      <c r="B12" s="187"/>
      <c r="C12" s="105" t="s">
        <v>4</v>
      </c>
      <c r="D12" s="106">
        <v>69</v>
      </c>
      <c r="E12" s="107">
        <v>765</v>
      </c>
      <c r="F12" s="107">
        <v>400</v>
      </c>
      <c r="G12" s="107">
        <v>1879</v>
      </c>
      <c r="H12" s="107">
        <v>350</v>
      </c>
      <c r="I12" s="44"/>
    </row>
    <row r="13" spans="1:10" ht="15.5" x14ac:dyDescent="0.35">
      <c r="A13" s="185"/>
      <c r="B13" s="188"/>
      <c r="C13" s="92" t="s">
        <v>6</v>
      </c>
      <c r="D13" s="104">
        <f>SUM(D11:D12)</f>
        <v>1861</v>
      </c>
      <c r="E13" s="99">
        <f>SUM(E11:E12)</f>
        <v>4461</v>
      </c>
      <c r="F13" s="99">
        <f>F11+F12</f>
        <v>5516</v>
      </c>
      <c r="G13" s="99">
        <f>G11+G12</f>
        <v>8047</v>
      </c>
      <c r="H13" s="99">
        <f>H11+H12</f>
        <v>1874</v>
      </c>
      <c r="I13" s="4"/>
    </row>
    <row r="14" spans="1:10" ht="15.5" x14ac:dyDescent="0.35">
      <c r="A14" s="189">
        <v>3</v>
      </c>
      <c r="B14" s="190" t="s">
        <v>8</v>
      </c>
      <c r="C14" s="52" t="s">
        <v>3</v>
      </c>
      <c r="D14" s="53">
        <v>1182</v>
      </c>
      <c r="E14" s="54">
        <v>1287</v>
      </c>
      <c r="F14" s="54">
        <v>97</v>
      </c>
      <c r="G14" s="54">
        <v>1438</v>
      </c>
      <c r="H14" s="54">
        <v>18</v>
      </c>
      <c r="I14" s="5"/>
      <c r="J14" s="88"/>
    </row>
    <row r="15" spans="1:10" ht="15.5" x14ac:dyDescent="0.35">
      <c r="A15" s="184"/>
      <c r="B15" s="187"/>
      <c r="C15" s="105" t="s">
        <v>4</v>
      </c>
      <c r="D15" s="106">
        <v>248</v>
      </c>
      <c r="E15" s="107">
        <v>287</v>
      </c>
      <c r="F15" s="107">
        <v>653</v>
      </c>
      <c r="G15" s="107">
        <v>189</v>
      </c>
      <c r="H15" s="107">
        <v>56</v>
      </c>
      <c r="I15" s="6"/>
      <c r="J15" s="89"/>
    </row>
    <row r="16" spans="1:10" ht="15.5" x14ac:dyDescent="0.35">
      <c r="A16" s="185"/>
      <c r="B16" s="188"/>
      <c r="C16" s="19" t="s">
        <v>6</v>
      </c>
      <c r="D16" s="20">
        <f>SUM(D14:D15)</f>
        <v>1430</v>
      </c>
      <c r="E16" s="7">
        <f>E14+E15</f>
        <v>1574</v>
      </c>
      <c r="F16" s="7">
        <f>F14+F15</f>
        <v>750</v>
      </c>
      <c r="G16" s="7">
        <f>G14+G15</f>
        <v>1627</v>
      </c>
      <c r="H16" s="7">
        <f>H14+H15</f>
        <v>74</v>
      </c>
      <c r="I16" s="4"/>
    </row>
    <row r="17" spans="1:9" ht="15.5" x14ac:dyDescent="0.35">
      <c r="A17" s="189">
        <v>4</v>
      </c>
      <c r="B17" s="190" t="s">
        <v>9</v>
      </c>
      <c r="C17" s="52" t="s">
        <v>3</v>
      </c>
      <c r="D17" s="53">
        <v>1893</v>
      </c>
      <c r="E17" s="54">
        <v>2577</v>
      </c>
      <c r="F17" s="54">
        <v>988</v>
      </c>
      <c r="G17" s="54">
        <v>207</v>
      </c>
      <c r="H17" s="54"/>
    </row>
    <row r="18" spans="1:9" ht="15.5" x14ac:dyDescent="0.35">
      <c r="A18" s="184"/>
      <c r="B18" s="187"/>
      <c r="C18" s="105" t="s">
        <v>4</v>
      </c>
      <c r="D18" s="106">
        <v>149</v>
      </c>
      <c r="E18" s="107">
        <v>269</v>
      </c>
      <c r="F18" s="107">
        <v>167</v>
      </c>
      <c r="G18" s="107">
        <v>10</v>
      </c>
      <c r="H18" s="107"/>
    </row>
    <row r="19" spans="1:9" ht="15.5" x14ac:dyDescent="0.35">
      <c r="A19" s="185"/>
      <c r="B19" s="188"/>
      <c r="C19" s="19" t="s">
        <v>6</v>
      </c>
      <c r="D19" s="20">
        <f>D17+D18</f>
        <v>2042</v>
      </c>
      <c r="E19" s="7">
        <f>E17+E18</f>
        <v>2846</v>
      </c>
      <c r="F19" s="7">
        <f>F17+F18</f>
        <v>1155</v>
      </c>
      <c r="G19" s="99">
        <f>G17+G18</f>
        <v>217</v>
      </c>
      <c r="H19" s="99">
        <f>H17+H18</f>
        <v>0</v>
      </c>
    </row>
    <row r="20" spans="1:9" ht="15.5" x14ac:dyDescent="0.35">
      <c r="A20" s="189">
        <v>5</v>
      </c>
      <c r="B20" s="190" t="s">
        <v>10</v>
      </c>
      <c r="C20" s="52" t="s">
        <v>3</v>
      </c>
      <c r="D20" s="53">
        <v>274</v>
      </c>
      <c r="E20" s="54">
        <v>3</v>
      </c>
      <c r="F20" s="54">
        <v>153</v>
      </c>
      <c r="G20" s="54">
        <v>73</v>
      </c>
      <c r="H20" s="54"/>
    </row>
    <row r="21" spans="1:9" ht="15.5" x14ac:dyDescent="0.35">
      <c r="A21" s="184"/>
      <c r="B21" s="187"/>
      <c r="C21" s="105" t="s">
        <v>4</v>
      </c>
      <c r="D21" s="106">
        <v>36</v>
      </c>
      <c r="E21" s="107">
        <v>73</v>
      </c>
      <c r="F21" s="107">
        <v>60</v>
      </c>
      <c r="G21" s="107">
        <v>27</v>
      </c>
      <c r="H21" s="107"/>
    </row>
    <row r="22" spans="1:9" ht="15.5" x14ac:dyDescent="0.35">
      <c r="A22" s="185"/>
      <c r="B22" s="188"/>
      <c r="C22" s="19" t="s">
        <v>6</v>
      </c>
      <c r="D22" s="20">
        <f>SUM(D20:D21)</f>
        <v>310</v>
      </c>
      <c r="E22" s="7">
        <f>SUM(E20:E21)</f>
        <v>76</v>
      </c>
      <c r="F22" s="7">
        <f>F20+F21</f>
        <v>213</v>
      </c>
      <c r="G22" s="7">
        <f>G20+G21</f>
        <v>100</v>
      </c>
      <c r="H22" s="7">
        <f>H20+H21</f>
        <v>0</v>
      </c>
    </row>
    <row r="23" spans="1:9" ht="15.5" x14ac:dyDescent="0.35">
      <c r="A23" s="189">
        <v>6</v>
      </c>
      <c r="B23" s="190" t="s">
        <v>11</v>
      </c>
      <c r="C23" s="52" t="s">
        <v>3</v>
      </c>
      <c r="D23" s="53">
        <v>175</v>
      </c>
      <c r="E23" s="54">
        <v>371</v>
      </c>
      <c r="F23" s="54">
        <v>139</v>
      </c>
      <c r="G23" s="54">
        <v>514</v>
      </c>
      <c r="H23" s="54">
        <v>102</v>
      </c>
    </row>
    <row r="24" spans="1:9" ht="15.5" x14ac:dyDescent="0.35">
      <c r="A24" s="184"/>
      <c r="B24" s="187"/>
      <c r="C24" s="105" t="s">
        <v>4</v>
      </c>
      <c r="D24" s="106">
        <v>0</v>
      </c>
      <c r="E24" s="107">
        <v>20</v>
      </c>
      <c r="F24" s="107"/>
      <c r="G24" s="107">
        <v>7</v>
      </c>
      <c r="H24" s="107">
        <v>3</v>
      </c>
    </row>
    <row r="25" spans="1:9" ht="15.5" x14ac:dyDescent="0.35">
      <c r="A25" s="185"/>
      <c r="B25" s="188"/>
      <c r="C25" s="19" t="s">
        <v>6</v>
      </c>
      <c r="D25" s="20">
        <f>D23</f>
        <v>175</v>
      </c>
      <c r="E25" s="7">
        <f>SUM(E23:E24)</f>
        <v>391</v>
      </c>
      <c r="F25" s="7">
        <f>F23+F24</f>
        <v>139</v>
      </c>
      <c r="G25" s="7">
        <f>G23+G24</f>
        <v>521</v>
      </c>
      <c r="H25" s="7">
        <f>H23+H24</f>
        <v>105</v>
      </c>
    </row>
    <row r="26" spans="1:9" ht="15.5" x14ac:dyDescent="0.35">
      <c r="A26" s="189">
        <v>7</v>
      </c>
      <c r="B26" s="190" t="s">
        <v>12</v>
      </c>
      <c r="C26" s="52" t="s">
        <v>3</v>
      </c>
      <c r="D26" s="55">
        <v>674</v>
      </c>
      <c r="E26" s="56">
        <v>89</v>
      </c>
      <c r="F26" s="56">
        <v>201</v>
      </c>
      <c r="G26" s="56">
        <v>400</v>
      </c>
      <c r="H26" s="56">
        <v>185</v>
      </c>
    </row>
    <row r="27" spans="1:9" ht="15.5" x14ac:dyDescent="0.35">
      <c r="A27" s="184"/>
      <c r="B27" s="187"/>
      <c r="C27" s="105" t="s">
        <v>4</v>
      </c>
      <c r="D27" s="108" t="s">
        <v>13</v>
      </c>
      <c r="E27" s="109">
        <v>74</v>
      </c>
      <c r="F27" s="109">
        <v>91</v>
      </c>
      <c r="G27" s="109">
        <v>112</v>
      </c>
      <c r="H27" s="109">
        <v>26</v>
      </c>
    </row>
    <row r="28" spans="1:9" ht="15.5" x14ac:dyDescent="0.35">
      <c r="A28" s="185"/>
      <c r="B28" s="188"/>
      <c r="C28" s="19" t="s">
        <v>6</v>
      </c>
      <c r="D28" s="21">
        <v>674</v>
      </c>
      <c r="E28" s="22">
        <f>E26+E27</f>
        <v>163</v>
      </c>
      <c r="F28" s="22">
        <f>F26+F27</f>
        <v>292</v>
      </c>
      <c r="G28" s="22">
        <f>G26+G27</f>
        <v>512</v>
      </c>
      <c r="H28" s="22">
        <f>H26+H27</f>
        <v>211</v>
      </c>
    </row>
    <row r="29" spans="1:9" ht="15.5" x14ac:dyDescent="0.35">
      <c r="A29" s="189">
        <v>8</v>
      </c>
      <c r="B29" s="190" t="s">
        <v>14</v>
      </c>
      <c r="C29" s="52" t="s">
        <v>3</v>
      </c>
      <c r="D29" s="53">
        <v>622</v>
      </c>
      <c r="E29" s="54">
        <v>766</v>
      </c>
      <c r="F29" s="54">
        <v>709</v>
      </c>
      <c r="G29" s="54">
        <v>891</v>
      </c>
      <c r="H29" s="54">
        <v>324</v>
      </c>
      <c r="I29" s="5"/>
    </row>
    <row r="30" spans="1:9" ht="15.5" x14ac:dyDescent="0.35">
      <c r="A30" s="184"/>
      <c r="B30" s="187"/>
      <c r="C30" s="105" t="s">
        <v>4</v>
      </c>
      <c r="D30" s="110">
        <v>40</v>
      </c>
      <c r="E30" s="111">
        <v>57</v>
      </c>
      <c r="F30" s="111">
        <v>142</v>
      </c>
      <c r="G30" s="111">
        <v>220</v>
      </c>
      <c r="H30" s="111">
        <v>34</v>
      </c>
      <c r="I30" s="6"/>
    </row>
    <row r="31" spans="1:9" ht="15.5" x14ac:dyDescent="0.35">
      <c r="A31" s="185"/>
      <c r="B31" s="188"/>
      <c r="C31" s="23" t="s">
        <v>6</v>
      </c>
      <c r="D31" s="21">
        <f>SUM(D29:D30)</f>
        <v>662</v>
      </c>
      <c r="E31" s="22">
        <f>E29+E30</f>
        <v>823</v>
      </c>
      <c r="F31" s="22">
        <f>F29+F30</f>
        <v>851</v>
      </c>
      <c r="G31" s="22">
        <f>G29+G30</f>
        <v>1111</v>
      </c>
      <c r="H31" s="22">
        <f>H29+H30</f>
        <v>358</v>
      </c>
      <c r="I31" s="4"/>
    </row>
    <row r="32" spans="1:9" ht="15.5" x14ac:dyDescent="0.35">
      <c r="A32" s="189">
        <v>9</v>
      </c>
      <c r="B32" s="190" t="s">
        <v>15</v>
      </c>
      <c r="C32" s="52" t="s">
        <v>3</v>
      </c>
      <c r="D32" s="53">
        <v>44</v>
      </c>
      <c r="E32" s="57">
        <v>84</v>
      </c>
      <c r="F32" s="57">
        <v>88</v>
      </c>
      <c r="G32" s="57">
        <v>97</v>
      </c>
      <c r="H32" s="57"/>
    </row>
    <row r="33" spans="1:9" ht="15.5" x14ac:dyDescent="0.35">
      <c r="A33" s="184"/>
      <c r="B33" s="187"/>
      <c r="C33" s="105" t="s">
        <v>4</v>
      </c>
      <c r="D33" s="110" t="s">
        <v>13</v>
      </c>
      <c r="E33" s="112">
        <v>24</v>
      </c>
      <c r="F33" s="112">
        <v>33</v>
      </c>
      <c r="G33" s="112">
        <v>52</v>
      </c>
      <c r="H33" s="112"/>
    </row>
    <row r="34" spans="1:9" ht="16" thickBot="1" x14ac:dyDescent="0.4">
      <c r="A34" s="191"/>
      <c r="B34" s="192"/>
      <c r="C34" s="24" t="s">
        <v>6</v>
      </c>
      <c r="D34" s="25">
        <f>SUM(D32:D33)</f>
        <v>44</v>
      </c>
      <c r="E34" s="26">
        <f>SUM(E32:E33)</f>
        <v>108</v>
      </c>
      <c r="F34" s="26">
        <f>F32+F33</f>
        <v>121</v>
      </c>
      <c r="G34" s="26">
        <f>G32+G33</f>
        <v>149</v>
      </c>
      <c r="H34" s="26">
        <f>H32+H33</f>
        <v>0</v>
      </c>
    </row>
    <row r="35" spans="1:9" ht="16" thickTop="1" x14ac:dyDescent="0.35">
      <c r="A35" s="69"/>
      <c r="B35" s="70"/>
      <c r="C35" s="71"/>
      <c r="D35" s="72"/>
      <c r="E35" s="72"/>
      <c r="F35" s="73"/>
      <c r="G35" s="73"/>
      <c r="H35" s="73"/>
    </row>
    <row r="36" spans="1:9" ht="15.5" x14ac:dyDescent="0.35">
      <c r="A36" s="74"/>
      <c r="B36" s="75"/>
      <c r="C36" s="76"/>
      <c r="D36" s="77"/>
      <c r="E36" s="77"/>
      <c r="F36" s="78"/>
      <c r="G36" s="78"/>
      <c r="H36" s="78"/>
    </row>
    <row r="37" spans="1:9" ht="15.5" x14ac:dyDescent="0.35">
      <c r="A37" s="74"/>
      <c r="B37" s="75"/>
      <c r="C37" s="76"/>
      <c r="D37" s="77"/>
      <c r="E37" s="77"/>
      <c r="F37" s="78"/>
      <c r="G37" s="78"/>
      <c r="H37" s="78"/>
    </row>
    <row r="38" spans="1:9" ht="15.5" x14ac:dyDescent="0.35">
      <c r="A38" s="74"/>
      <c r="B38" s="75"/>
      <c r="C38" s="76"/>
      <c r="D38" s="77"/>
      <c r="E38" s="77"/>
      <c r="F38" s="78"/>
      <c r="G38" s="78"/>
      <c r="H38" s="78"/>
    </row>
    <row r="39" spans="1:9" ht="16" thickBot="1" x14ac:dyDescent="0.4">
      <c r="A39" s="79"/>
      <c r="B39" s="80"/>
      <c r="C39" s="81"/>
      <c r="D39" s="82"/>
      <c r="E39" s="82"/>
      <c r="F39" s="83"/>
      <c r="G39" s="83"/>
      <c r="H39" s="83"/>
    </row>
    <row r="40" spans="1:9" ht="15.75" customHeight="1" thickTop="1" x14ac:dyDescent="0.35">
      <c r="A40" s="177" t="s">
        <v>1</v>
      </c>
      <c r="B40" s="177" t="s">
        <v>24</v>
      </c>
      <c r="C40" s="177" t="s">
        <v>22</v>
      </c>
      <c r="D40" s="174">
        <v>2016</v>
      </c>
      <c r="E40" s="174">
        <v>2017</v>
      </c>
      <c r="F40" s="174">
        <v>2018</v>
      </c>
      <c r="G40" s="179">
        <v>2019</v>
      </c>
      <c r="H40" s="179">
        <v>2020</v>
      </c>
    </row>
    <row r="41" spans="1:9" ht="15.75" customHeight="1" thickBot="1" x14ac:dyDescent="0.4">
      <c r="A41" s="178"/>
      <c r="B41" s="178"/>
      <c r="C41" s="178"/>
      <c r="D41" s="175"/>
      <c r="E41" s="175"/>
      <c r="F41" s="175"/>
      <c r="G41" s="180"/>
      <c r="H41" s="180"/>
    </row>
    <row r="42" spans="1:9" ht="16" thickTop="1" x14ac:dyDescent="0.35">
      <c r="A42" s="183">
        <v>10</v>
      </c>
      <c r="B42" s="186" t="s">
        <v>16</v>
      </c>
      <c r="C42" s="49" t="s">
        <v>3</v>
      </c>
      <c r="D42" s="150">
        <v>3498</v>
      </c>
      <c r="E42" s="147">
        <v>2347</v>
      </c>
      <c r="F42" s="58">
        <v>7342</v>
      </c>
      <c r="G42" s="101">
        <v>12202</v>
      </c>
      <c r="H42" s="101">
        <v>1128</v>
      </c>
      <c r="I42" s="84"/>
    </row>
    <row r="43" spans="1:9" ht="15.5" x14ac:dyDescent="0.35">
      <c r="A43" s="184"/>
      <c r="B43" s="187"/>
      <c r="C43" s="105" t="s">
        <v>4</v>
      </c>
      <c r="D43" s="151">
        <v>50358</v>
      </c>
      <c r="E43" s="148">
        <v>51154</v>
      </c>
      <c r="F43" s="113">
        <v>81715</v>
      </c>
      <c r="G43" s="107">
        <v>82670</v>
      </c>
      <c r="H43" s="107">
        <v>44441</v>
      </c>
      <c r="I43" s="85"/>
    </row>
    <row r="44" spans="1:9" ht="15.5" x14ac:dyDescent="0.35">
      <c r="A44" s="185"/>
      <c r="B44" s="188"/>
      <c r="C44" s="19" t="s">
        <v>6</v>
      </c>
      <c r="D44" s="152">
        <f>SUM(D42:D43)</f>
        <v>53856</v>
      </c>
      <c r="E44" s="30">
        <f>SUM(E42:E43)</f>
        <v>53501</v>
      </c>
      <c r="F44" s="30">
        <f>F42+F43</f>
        <v>89057</v>
      </c>
      <c r="G44" s="96">
        <f>G42+G43</f>
        <v>94872</v>
      </c>
      <c r="H44" s="96">
        <f>H42+H43</f>
        <v>45569</v>
      </c>
      <c r="I44" s="3"/>
    </row>
    <row r="45" spans="1:9" ht="15.5" x14ac:dyDescent="0.35">
      <c r="A45" s="189">
        <v>11</v>
      </c>
      <c r="B45" s="190" t="s">
        <v>25</v>
      </c>
      <c r="C45" s="52" t="s">
        <v>3</v>
      </c>
      <c r="D45" s="153">
        <v>2551</v>
      </c>
      <c r="E45" s="149">
        <v>3060</v>
      </c>
      <c r="F45" s="59">
        <v>3216</v>
      </c>
      <c r="G45" s="59">
        <v>5875</v>
      </c>
      <c r="H45" s="59">
        <v>1912</v>
      </c>
      <c r="I45" s="86"/>
    </row>
    <row r="46" spans="1:9" ht="15.5" x14ac:dyDescent="0.35">
      <c r="A46" s="184"/>
      <c r="B46" s="187"/>
      <c r="C46" s="105" t="s">
        <v>4</v>
      </c>
      <c r="D46" s="151">
        <v>5314</v>
      </c>
      <c r="E46" s="148">
        <v>5362</v>
      </c>
      <c r="F46" s="113">
        <v>4907</v>
      </c>
      <c r="G46" s="113">
        <v>6795</v>
      </c>
      <c r="H46" s="113">
        <v>1113</v>
      </c>
      <c r="I46" s="87"/>
    </row>
    <row r="47" spans="1:9" ht="15.5" x14ac:dyDescent="0.35">
      <c r="A47" s="185"/>
      <c r="B47" s="188"/>
      <c r="C47" s="19" t="s">
        <v>6</v>
      </c>
      <c r="D47" s="29">
        <f>SUM(D45:D46)</f>
        <v>7865</v>
      </c>
      <c r="E47" s="28">
        <f>E45+E46</f>
        <v>8422</v>
      </c>
      <c r="F47" s="47">
        <f>F45+F46</f>
        <v>8123</v>
      </c>
      <c r="G47" s="47">
        <f>G45+G46</f>
        <v>12670</v>
      </c>
      <c r="H47" s="47">
        <f>H45+H46</f>
        <v>3025</v>
      </c>
      <c r="I47" s="3"/>
    </row>
    <row r="48" spans="1:9" ht="15.5" x14ac:dyDescent="0.35">
      <c r="A48" s="189">
        <v>12</v>
      </c>
      <c r="B48" s="190" t="s">
        <v>17</v>
      </c>
      <c r="C48" s="52" t="s">
        <v>3</v>
      </c>
      <c r="D48" s="60">
        <v>236</v>
      </c>
      <c r="E48" s="59">
        <v>278</v>
      </c>
      <c r="F48" s="59">
        <v>132</v>
      </c>
      <c r="G48" s="54">
        <f>I48+J48</f>
        <v>0</v>
      </c>
      <c r="H48" s="54"/>
      <c r="I48" s="3"/>
    </row>
    <row r="49" spans="1:9" ht="15.5" x14ac:dyDescent="0.35">
      <c r="A49" s="184"/>
      <c r="B49" s="187"/>
      <c r="C49" s="105" t="s">
        <v>4</v>
      </c>
      <c r="D49" s="114">
        <v>56</v>
      </c>
      <c r="E49" s="113">
        <v>82</v>
      </c>
      <c r="F49" s="113"/>
      <c r="G49" s="107">
        <f>I49+J49</f>
        <v>0</v>
      </c>
      <c r="H49" s="107"/>
    </row>
    <row r="50" spans="1:9" ht="15.5" x14ac:dyDescent="0.35">
      <c r="A50" s="185"/>
      <c r="B50" s="188"/>
      <c r="C50" s="19" t="s">
        <v>6</v>
      </c>
      <c r="D50" s="31">
        <f>D48+D49</f>
        <v>292</v>
      </c>
      <c r="E50" s="28">
        <f>E48+E49</f>
        <v>360</v>
      </c>
      <c r="F50" s="28">
        <f>F48+F49</f>
        <v>132</v>
      </c>
      <c r="G50" s="7">
        <f>G48+G49</f>
        <v>0</v>
      </c>
      <c r="H50" s="7">
        <f>H48+H49</f>
        <v>0</v>
      </c>
    </row>
    <row r="51" spans="1:9" ht="15.5" x14ac:dyDescent="0.35">
      <c r="A51" s="131"/>
      <c r="B51" s="132"/>
      <c r="C51" s="52" t="s">
        <v>3</v>
      </c>
      <c r="D51" s="62">
        <v>1649</v>
      </c>
      <c r="E51" s="61">
        <v>3687</v>
      </c>
      <c r="F51" s="61">
        <v>3979</v>
      </c>
      <c r="G51" s="97">
        <v>4169</v>
      </c>
      <c r="H51" s="97">
        <v>1377</v>
      </c>
      <c r="I51" s="43"/>
    </row>
    <row r="52" spans="1:9" ht="15.5" x14ac:dyDescent="0.35">
      <c r="A52" s="131">
        <v>13</v>
      </c>
      <c r="B52" s="132" t="s">
        <v>18</v>
      </c>
      <c r="C52" s="105" t="s">
        <v>4</v>
      </c>
      <c r="D52" s="116">
        <v>249</v>
      </c>
      <c r="E52" s="115">
        <v>467</v>
      </c>
      <c r="F52" s="115">
        <v>956</v>
      </c>
      <c r="G52" s="117">
        <v>772</v>
      </c>
      <c r="H52" s="117">
        <v>302</v>
      </c>
      <c r="I52" s="44"/>
    </row>
    <row r="53" spans="1:9" ht="15.5" x14ac:dyDescent="0.35">
      <c r="A53" s="133"/>
      <c r="B53" s="134"/>
      <c r="C53" s="23" t="s">
        <v>6</v>
      </c>
      <c r="D53" s="34">
        <f t="shared" ref="D53" si="0">SUM(D51:D52)</f>
        <v>1898</v>
      </c>
      <c r="E53" s="33">
        <f>SUM(E51:E52)</f>
        <v>4154</v>
      </c>
      <c r="F53" s="33">
        <f>F51+F52</f>
        <v>4935</v>
      </c>
      <c r="G53" s="98">
        <f>G51+G52</f>
        <v>4941</v>
      </c>
      <c r="H53" s="98">
        <f>H51+H52</f>
        <v>1679</v>
      </c>
      <c r="I53" s="45"/>
    </row>
    <row r="54" spans="1:9" ht="15.5" x14ac:dyDescent="0.35">
      <c r="A54" s="189">
        <v>14</v>
      </c>
      <c r="B54" s="190" t="s">
        <v>19</v>
      </c>
      <c r="C54" s="64" t="s">
        <v>3</v>
      </c>
      <c r="D54" s="66" t="s">
        <v>13</v>
      </c>
      <c r="E54" s="61">
        <v>16</v>
      </c>
      <c r="F54" s="61"/>
      <c r="G54" s="63"/>
      <c r="H54" s="63"/>
      <c r="I54" s="13"/>
    </row>
    <row r="55" spans="1:9" ht="15.5" x14ac:dyDescent="0.35">
      <c r="A55" s="184"/>
      <c r="B55" s="187"/>
      <c r="C55" s="118" t="s">
        <v>4</v>
      </c>
      <c r="D55" s="116">
        <v>7664</v>
      </c>
      <c r="E55" s="115">
        <v>5553</v>
      </c>
      <c r="F55" s="115">
        <v>5112</v>
      </c>
      <c r="G55" s="117">
        <v>7522</v>
      </c>
      <c r="H55" s="117">
        <v>3900</v>
      </c>
      <c r="I55" s="14"/>
    </row>
    <row r="56" spans="1:9" ht="15.5" x14ac:dyDescent="0.35">
      <c r="A56" s="185"/>
      <c r="B56" s="188"/>
      <c r="C56" s="23" t="s">
        <v>6</v>
      </c>
      <c r="D56" s="34">
        <f>D55</f>
        <v>7664</v>
      </c>
      <c r="E56" s="33">
        <f>SUM(E54:E55)</f>
        <v>5569</v>
      </c>
      <c r="F56" s="33">
        <f>F54+F55</f>
        <v>5112</v>
      </c>
      <c r="G56" s="33">
        <f>G54+G55</f>
        <v>7522</v>
      </c>
      <c r="H56" s="33">
        <f>H54+H55</f>
        <v>3900</v>
      </c>
      <c r="I56" s="4"/>
    </row>
    <row r="57" spans="1:9" ht="15.5" x14ac:dyDescent="0.35">
      <c r="A57" s="189">
        <v>15</v>
      </c>
      <c r="B57" s="190" t="s">
        <v>28</v>
      </c>
      <c r="C57" s="52" t="s">
        <v>3</v>
      </c>
      <c r="D57" s="62"/>
      <c r="E57" s="61">
        <v>0</v>
      </c>
      <c r="F57" s="61">
        <v>652</v>
      </c>
      <c r="G57" s="93">
        <v>1030</v>
      </c>
      <c r="H57" s="93">
        <v>104</v>
      </c>
    </row>
    <row r="58" spans="1:9" ht="15.5" x14ac:dyDescent="0.35">
      <c r="A58" s="184"/>
      <c r="B58" s="187"/>
      <c r="C58" s="105" t="s">
        <v>4</v>
      </c>
      <c r="D58" s="120" t="s">
        <v>13</v>
      </c>
      <c r="E58" s="119">
        <v>0</v>
      </c>
      <c r="F58" s="115">
        <v>4858</v>
      </c>
      <c r="G58" s="117">
        <v>7620</v>
      </c>
      <c r="H58" s="117">
        <v>3223</v>
      </c>
    </row>
    <row r="59" spans="1:9" ht="15.5" x14ac:dyDescent="0.35">
      <c r="A59" s="185"/>
      <c r="B59" s="188"/>
      <c r="C59" s="124" t="s">
        <v>6</v>
      </c>
      <c r="D59" s="125"/>
      <c r="E59" s="98"/>
      <c r="F59" s="98">
        <f>F57+F58</f>
        <v>5510</v>
      </c>
      <c r="G59" s="98">
        <f>G57+G58</f>
        <v>8650</v>
      </c>
      <c r="H59" s="98">
        <f>H57+H58</f>
        <v>3327</v>
      </c>
    </row>
    <row r="60" spans="1:9" ht="15.5" x14ac:dyDescent="0.35">
      <c r="A60" s="189">
        <v>16</v>
      </c>
      <c r="B60" s="190" t="s">
        <v>30</v>
      </c>
      <c r="C60" s="103" t="s">
        <v>3</v>
      </c>
      <c r="D60" s="121"/>
      <c r="E60" s="122">
        <v>0</v>
      </c>
      <c r="F60" s="122"/>
      <c r="G60" s="97"/>
      <c r="H60" s="97"/>
    </row>
    <row r="61" spans="1:9" ht="15.5" x14ac:dyDescent="0.35">
      <c r="A61" s="184"/>
      <c r="B61" s="187"/>
      <c r="C61" s="103" t="s">
        <v>4</v>
      </c>
      <c r="D61" s="123" t="s">
        <v>13</v>
      </c>
      <c r="E61" s="98">
        <v>0</v>
      </c>
      <c r="F61" s="122"/>
      <c r="G61" s="97"/>
      <c r="H61" s="97"/>
    </row>
    <row r="62" spans="1:9" ht="15.5" x14ac:dyDescent="0.35">
      <c r="A62" s="185"/>
      <c r="B62" s="188"/>
      <c r="C62" s="124" t="s">
        <v>6</v>
      </c>
      <c r="D62" s="125"/>
      <c r="E62" s="98"/>
      <c r="F62" s="98"/>
      <c r="G62" s="126"/>
      <c r="H62" s="126"/>
    </row>
    <row r="63" spans="1:9" ht="15.5" x14ac:dyDescent="0.35">
      <c r="A63" s="189">
        <v>17</v>
      </c>
      <c r="B63" s="190" t="s">
        <v>34</v>
      </c>
      <c r="C63" s="103" t="s">
        <v>3</v>
      </c>
      <c r="D63" s="121"/>
      <c r="E63" s="122">
        <v>0</v>
      </c>
      <c r="F63" s="122"/>
      <c r="G63" s="97"/>
      <c r="H63" s="97"/>
    </row>
    <row r="64" spans="1:9" ht="15.5" x14ac:dyDescent="0.35">
      <c r="A64" s="184"/>
      <c r="B64" s="187"/>
      <c r="C64" s="103" t="s">
        <v>4</v>
      </c>
      <c r="D64" s="123" t="s">
        <v>13</v>
      </c>
      <c r="E64" s="98">
        <v>0</v>
      </c>
      <c r="F64" s="122"/>
      <c r="G64" s="97"/>
      <c r="H64" s="97"/>
    </row>
    <row r="65" spans="1:12" ht="15.5" x14ac:dyDescent="0.35">
      <c r="A65" s="185"/>
      <c r="B65" s="188"/>
      <c r="C65" s="124" t="s">
        <v>6</v>
      </c>
      <c r="D65" s="125"/>
      <c r="E65" s="98"/>
      <c r="F65" s="98"/>
      <c r="G65" s="126"/>
      <c r="H65" s="126"/>
    </row>
    <row r="66" spans="1:12" ht="15.5" x14ac:dyDescent="0.35">
      <c r="A66" s="189">
        <v>18</v>
      </c>
      <c r="B66" s="190" t="s">
        <v>31</v>
      </c>
      <c r="C66" s="103" t="s">
        <v>3</v>
      </c>
      <c r="D66" s="121"/>
      <c r="E66" s="122">
        <v>0</v>
      </c>
      <c r="F66" s="122"/>
      <c r="G66" s="97"/>
      <c r="H66" s="97"/>
    </row>
    <row r="67" spans="1:12" ht="15.5" x14ac:dyDescent="0.35">
      <c r="A67" s="184"/>
      <c r="B67" s="187"/>
      <c r="C67" s="103" t="s">
        <v>4</v>
      </c>
      <c r="D67" s="123" t="s">
        <v>13</v>
      </c>
      <c r="E67" s="98">
        <v>0</v>
      </c>
      <c r="F67" s="122"/>
      <c r="G67" s="97"/>
      <c r="H67" s="97"/>
    </row>
    <row r="68" spans="1:12" ht="15.5" x14ac:dyDescent="0.35">
      <c r="A68" s="185"/>
      <c r="B68" s="188"/>
      <c r="C68" s="124" t="s">
        <v>6</v>
      </c>
      <c r="D68" s="125"/>
      <c r="E68" s="98"/>
      <c r="F68" s="98"/>
      <c r="G68" s="126"/>
      <c r="H68" s="126"/>
    </row>
    <row r="69" spans="1:12" ht="15.5" x14ac:dyDescent="0.35">
      <c r="A69" s="189">
        <v>19</v>
      </c>
      <c r="B69" s="190" t="s">
        <v>32</v>
      </c>
      <c r="C69" s="103" t="s">
        <v>3</v>
      </c>
      <c r="D69" s="121"/>
      <c r="E69" s="122">
        <v>0</v>
      </c>
      <c r="F69" s="122"/>
      <c r="G69" s="97"/>
      <c r="H69" s="97"/>
      <c r="I69" s="90"/>
    </row>
    <row r="70" spans="1:12" ht="15.5" x14ac:dyDescent="0.35">
      <c r="A70" s="184"/>
      <c r="B70" s="187"/>
      <c r="C70" s="103" t="s">
        <v>4</v>
      </c>
      <c r="D70" s="123" t="s">
        <v>13</v>
      </c>
      <c r="E70" s="98">
        <v>0</v>
      </c>
      <c r="F70" s="122"/>
      <c r="G70" s="97"/>
      <c r="H70" s="97"/>
      <c r="I70" s="90"/>
    </row>
    <row r="71" spans="1:12" ht="15.5" x14ac:dyDescent="0.35">
      <c r="A71" s="185"/>
      <c r="B71" s="188"/>
      <c r="C71" s="124" t="s">
        <v>6</v>
      </c>
      <c r="D71" s="125"/>
      <c r="E71" s="98"/>
      <c r="F71" s="98"/>
      <c r="G71" s="126"/>
      <c r="H71" s="126"/>
      <c r="I71" s="90"/>
    </row>
    <row r="72" spans="1:12" ht="15.5" x14ac:dyDescent="0.35">
      <c r="A72" s="189">
        <v>20</v>
      </c>
      <c r="B72" s="190" t="s">
        <v>33</v>
      </c>
      <c r="C72" s="103" t="s">
        <v>3</v>
      </c>
      <c r="D72" s="121"/>
      <c r="E72" s="122">
        <v>0</v>
      </c>
      <c r="F72" s="122"/>
      <c r="G72" s="97"/>
      <c r="H72" s="97"/>
    </row>
    <row r="73" spans="1:12" ht="17.25" customHeight="1" x14ac:dyDescent="0.35">
      <c r="A73" s="184"/>
      <c r="B73" s="187"/>
      <c r="C73" s="103" t="s">
        <v>4</v>
      </c>
      <c r="D73" s="123" t="s">
        <v>13</v>
      </c>
      <c r="E73" s="98">
        <v>0</v>
      </c>
      <c r="F73" s="122"/>
      <c r="G73" s="97"/>
      <c r="H73" s="97"/>
      <c r="I73" s="141"/>
      <c r="J73" s="141"/>
      <c r="K73" s="141"/>
      <c r="L73" s="141"/>
    </row>
    <row r="74" spans="1:12" ht="15.5" x14ac:dyDescent="0.35">
      <c r="A74" s="185"/>
      <c r="B74" s="188"/>
      <c r="C74" s="92" t="s">
        <v>6</v>
      </c>
      <c r="D74" s="144"/>
      <c r="E74" s="145"/>
      <c r="F74" s="145"/>
      <c r="G74" s="142"/>
      <c r="H74" s="142"/>
      <c r="I74" s="141"/>
      <c r="J74" s="141"/>
      <c r="K74" s="141"/>
      <c r="L74" s="141"/>
    </row>
    <row r="75" spans="1:12" ht="15.5" x14ac:dyDescent="0.35">
      <c r="A75" s="197">
        <v>21</v>
      </c>
      <c r="B75" s="190" t="s">
        <v>35</v>
      </c>
      <c r="C75" s="133" t="s">
        <v>3</v>
      </c>
      <c r="D75" s="138" t="s">
        <v>13</v>
      </c>
      <c r="E75" s="139"/>
      <c r="F75" s="140">
        <v>0</v>
      </c>
      <c r="G75" s="140"/>
      <c r="H75" s="143"/>
      <c r="I75" s="141"/>
      <c r="J75" s="141"/>
      <c r="K75" s="141"/>
      <c r="L75" s="141"/>
    </row>
    <row r="76" spans="1:12" ht="15.5" x14ac:dyDescent="0.35">
      <c r="A76" s="198"/>
      <c r="B76" s="187"/>
      <c r="C76" s="103" t="s">
        <v>4</v>
      </c>
      <c r="D76" s="98" t="s">
        <v>13</v>
      </c>
      <c r="E76" s="123" t="s">
        <v>13</v>
      </c>
      <c r="F76" s="98">
        <v>0</v>
      </c>
      <c r="G76" s="122"/>
      <c r="H76" s="97"/>
    </row>
    <row r="77" spans="1:12" ht="15.5" x14ac:dyDescent="0.35">
      <c r="A77" s="199"/>
      <c r="B77" s="188"/>
      <c r="C77" s="124" t="s">
        <v>6</v>
      </c>
      <c r="D77" s="98"/>
      <c r="E77" s="125"/>
      <c r="F77" s="98"/>
      <c r="G77" s="98"/>
      <c r="H77" s="98"/>
    </row>
    <row r="78" spans="1:12" ht="29.25" customHeight="1" x14ac:dyDescent="0.35">
      <c r="A78" s="127">
        <v>22</v>
      </c>
      <c r="B78" s="128" t="s">
        <v>36</v>
      </c>
      <c r="C78" s="103" t="s">
        <v>3</v>
      </c>
      <c r="D78" s="98" t="s">
        <v>13</v>
      </c>
      <c r="E78" s="121"/>
      <c r="F78" s="122">
        <v>0</v>
      </c>
      <c r="G78" s="122"/>
      <c r="H78" s="97"/>
      <c r="I78" s="3">
        <f>H10+H13+H28+H31+H44</f>
        <v>57490</v>
      </c>
    </row>
    <row r="79" spans="1:12" ht="15.5" x14ac:dyDescent="0.35">
      <c r="A79" s="95"/>
      <c r="B79" s="19"/>
      <c r="C79" s="18" t="s">
        <v>4</v>
      </c>
      <c r="D79" s="33" t="s">
        <v>13</v>
      </c>
      <c r="E79" s="35" t="s">
        <v>13</v>
      </c>
      <c r="F79" s="33">
        <v>0</v>
      </c>
      <c r="G79" s="32"/>
      <c r="H79" s="48"/>
    </row>
    <row r="80" spans="1:12" ht="15.5" x14ac:dyDescent="0.35">
      <c r="A80" s="95"/>
      <c r="B80" s="19"/>
      <c r="C80" s="23" t="s">
        <v>6</v>
      </c>
      <c r="D80" s="33"/>
      <c r="E80" s="94"/>
      <c r="F80" s="33"/>
      <c r="G80" s="33"/>
      <c r="H80" s="33"/>
    </row>
    <row r="81" spans="1:8" ht="15.5" x14ac:dyDescent="0.35">
      <c r="A81" s="95"/>
      <c r="B81" s="91" t="s">
        <v>26</v>
      </c>
      <c r="C81" s="67"/>
      <c r="D81" s="65">
        <v>21189</v>
      </c>
      <c r="E81" s="68">
        <v>26218</v>
      </c>
      <c r="F81" s="65">
        <v>32512</v>
      </c>
      <c r="G81" s="65">
        <v>45266</v>
      </c>
      <c r="H81" s="65">
        <f>H7+H11+H14+H17+H20+H23+H26+H29+H32+H42+H45+H48+H51+H54+H57+H60+H63+H66+H69+H72</f>
        <v>10490</v>
      </c>
    </row>
    <row r="82" spans="1:8" ht="15.5" x14ac:dyDescent="0.35">
      <c r="A82" s="18"/>
      <c r="B82" s="19" t="s">
        <v>27</v>
      </c>
      <c r="C82" s="23"/>
      <c r="D82" s="33">
        <v>71697</v>
      </c>
      <c r="E82" s="34">
        <v>75935</v>
      </c>
      <c r="F82" s="33">
        <v>109851</v>
      </c>
      <c r="G82" s="33">
        <v>121286</v>
      </c>
      <c r="H82" s="33">
        <f>H8+H12+H15+H18+H21+H24+H27+H30+H33+H43+H46+H49+H51+H55+H58+H61+H64+H67+H70+H73</f>
        <v>60185</v>
      </c>
    </row>
    <row r="83" spans="1:8" ht="16" thickBot="1" x14ac:dyDescent="0.4">
      <c r="A83" s="18"/>
      <c r="B83" s="135" t="s">
        <v>6</v>
      </c>
      <c r="C83" s="136"/>
      <c r="D83" s="137">
        <f>D81+D82</f>
        <v>92886</v>
      </c>
      <c r="E83" s="137">
        <f>E81+E82</f>
        <v>102153</v>
      </c>
      <c r="F83" s="137">
        <f>F81+F82</f>
        <v>142363</v>
      </c>
      <c r="G83" s="137">
        <f>G81+G82</f>
        <v>166552</v>
      </c>
      <c r="H83" s="137">
        <f>H81+H82</f>
        <v>70675</v>
      </c>
    </row>
    <row r="84" spans="1:8" ht="16" thickTop="1" x14ac:dyDescent="0.35">
      <c r="A84" s="27"/>
      <c r="B84" s="146"/>
      <c r="C84" s="9"/>
      <c r="D84" s="10"/>
      <c r="E84" s="11"/>
      <c r="F84" s="11"/>
      <c r="G84" s="11"/>
      <c r="H84" s="36"/>
    </row>
    <row r="85" spans="1:8" ht="15.5" x14ac:dyDescent="0.35">
      <c r="A85" s="27"/>
      <c r="B85" s="8"/>
      <c r="C85" s="15"/>
      <c r="D85" s="11"/>
      <c r="E85" s="11"/>
      <c r="F85" s="11"/>
      <c r="G85" s="11"/>
      <c r="H85" s="36"/>
    </row>
    <row r="86" spans="1:8" ht="15.5" x14ac:dyDescent="0.35">
      <c r="A86" s="27"/>
      <c r="B86" s="27"/>
      <c r="C86" s="193"/>
      <c r="D86" s="37"/>
      <c r="E86" s="194" t="s">
        <v>20</v>
      </c>
      <c r="F86" s="194"/>
      <c r="G86" s="194"/>
      <c r="H86" s="194"/>
    </row>
    <row r="87" spans="1:8" ht="15.5" x14ac:dyDescent="0.35">
      <c r="A87" s="27"/>
      <c r="B87" s="27"/>
      <c r="C87" s="193"/>
      <c r="D87" s="38"/>
      <c r="E87" s="2"/>
      <c r="F87" s="2"/>
      <c r="G87" s="2"/>
      <c r="H87" s="2"/>
    </row>
    <row r="88" spans="1:8" ht="15.5" x14ac:dyDescent="0.35">
      <c r="A88" s="27"/>
      <c r="B88" s="27"/>
      <c r="C88" s="38"/>
      <c r="D88" s="38"/>
      <c r="E88" s="2"/>
      <c r="F88" s="2"/>
      <c r="G88" s="2"/>
      <c r="H88" s="2"/>
    </row>
    <row r="89" spans="1:8" ht="15.5" x14ac:dyDescent="0.35">
      <c r="A89" s="27"/>
      <c r="B89" s="27"/>
      <c r="C89" s="39"/>
      <c r="D89" s="39"/>
      <c r="E89" s="1"/>
      <c r="F89" s="1"/>
      <c r="G89" s="1"/>
      <c r="H89" s="1"/>
    </row>
    <row r="90" spans="1:8" ht="15.5" x14ac:dyDescent="0.35">
      <c r="A90" s="27"/>
      <c r="B90" s="27"/>
      <c r="C90" s="39"/>
      <c r="D90" s="39"/>
      <c r="E90" s="1"/>
      <c r="F90" s="1"/>
      <c r="G90" s="1"/>
      <c r="H90" s="1"/>
    </row>
    <row r="91" spans="1:8" ht="15.5" x14ac:dyDescent="0.35">
      <c r="A91" s="42"/>
      <c r="B91" s="27"/>
      <c r="C91" s="40"/>
      <c r="D91" s="41"/>
      <c r="E91" s="195" t="s">
        <v>29</v>
      </c>
      <c r="F91" s="195"/>
      <c r="G91" s="195"/>
      <c r="H91" s="195"/>
    </row>
    <row r="92" spans="1:8" ht="15.5" x14ac:dyDescent="0.35">
      <c r="A92" s="42"/>
      <c r="B92" s="27"/>
      <c r="C92" s="15"/>
      <c r="D92" s="27"/>
      <c r="E92" s="196" t="s">
        <v>21</v>
      </c>
      <c r="F92" s="196"/>
      <c r="G92" s="196"/>
      <c r="H92" s="196"/>
    </row>
    <row r="93" spans="1:8" ht="15.5" x14ac:dyDescent="0.35">
      <c r="B93" s="27"/>
      <c r="C93" s="27"/>
      <c r="D93" s="27"/>
      <c r="E93" s="27"/>
      <c r="F93" s="27"/>
      <c r="G93" s="27"/>
      <c r="H93" s="27"/>
    </row>
    <row r="94" spans="1:8" ht="15.5" x14ac:dyDescent="0.35">
      <c r="B94" s="27"/>
      <c r="C94" s="42"/>
      <c r="D94" s="42"/>
      <c r="E94" s="42"/>
      <c r="F94" s="42"/>
      <c r="G94" s="42"/>
      <c r="H94" s="42"/>
    </row>
    <row r="95" spans="1:8" x14ac:dyDescent="0.35">
      <c r="B95" s="42"/>
      <c r="C95" s="42"/>
      <c r="D95" s="42"/>
      <c r="E95" s="42"/>
      <c r="F95" s="42"/>
      <c r="G95" s="42"/>
      <c r="H95" s="42"/>
    </row>
    <row r="96" spans="1:8" x14ac:dyDescent="0.35">
      <c r="B96" s="42"/>
    </row>
  </sheetData>
  <mergeCells count="61">
    <mergeCell ref="A2:H2"/>
    <mergeCell ref="A5:A6"/>
    <mergeCell ref="B5:B6"/>
    <mergeCell ref="C5:C6"/>
    <mergeCell ref="D5:D6"/>
    <mergeCell ref="E5:E6"/>
    <mergeCell ref="F5:F6"/>
    <mergeCell ref="G5:G6"/>
    <mergeCell ref="H5:H6"/>
    <mergeCell ref="A7:A10"/>
    <mergeCell ref="B7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G40:G41"/>
    <mergeCell ref="H40:H41"/>
    <mergeCell ref="A42:A44"/>
    <mergeCell ref="B42:B44"/>
    <mergeCell ref="A45:A47"/>
    <mergeCell ref="B45:B47"/>
    <mergeCell ref="A40:A41"/>
    <mergeCell ref="B40:B41"/>
    <mergeCell ref="C40:C41"/>
    <mergeCell ref="D40:D41"/>
    <mergeCell ref="E40:E41"/>
    <mergeCell ref="F40:F41"/>
    <mergeCell ref="A48:A50"/>
    <mergeCell ref="B48:B50"/>
    <mergeCell ref="A54:A56"/>
    <mergeCell ref="B54:B56"/>
    <mergeCell ref="A57:A59"/>
    <mergeCell ref="B57:B59"/>
    <mergeCell ref="A60:A62"/>
    <mergeCell ref="B60:B62"/>
    <mergeCell ref="A63:A65"/>
    <mergeCell ref="B63:B65"/>
    <mergeCell ref="A66:A68"/>
    <mergeCell ref="B66:B68"/>
    <mergeCell ref="C86:C87"/>
    <mergeCell ref="E86:H86"/>
    <mergeCell ref="E91:H91"/>
    <mergeCell ref="E92:H92"/>
    <mergeCell ref="A69:A71"/>
    <mergeCell ref="B69:B71"/>
    <mergeCell ref="A72:A74"/>
    <mergeCell ref="B72:B74"/>
    <mergeCell ref="A75:A77"/>
    <mergeCell ref="B75:B77"/>
  </mergeCells>
  <pageMargins left="0.7" right="0.7" top="0.75" bottom="0.75" header="0.3" footer="0.3"/>
  <pageSetup paperSize="9" scale="8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KUNJ 2021 - New</vt:lpstr>
      <vt:lpstr>DATA KUNJ.2021</vt:lpstr>
      <vt:lpstr>'DATA KUNJ 2021 - New'!Print_Area</vt:lpstr>
      <vt:lpstr>'DATA KUNJ.2021'!Print_Area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pz</cp:lastModifiedBy>
  <cp:lastPrinted>2021-11-30T00:49:38Z</cp:lastPrinted>
  <dcterms:created xsi:type="dcterms:W3CDTF">2017-04-20T04:30:40Z</dcterms:created>
  <dcterms:modified xsi:type="dcterms:W3CDTF">2022-07-11T05:50:00Z</dcterms:modified>
</cp:coreProperties>
</file>