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RTU\DITEF_IT_7\Bak.darbs\BaKD_2024\"/>
    </mc:Choice>
  </mc:AlternateContent>
  <xr:revisionPtr revIDLastSave="0" documentId="13_ncr:1_{FD770F23-AAC6-4C11-948E-237C2DB65945}" xr6:coauthVersionLast="47" xr6:coauthVersionMax="47" xr10:uidLastSave="{00000000-0000-0000-0000-000000000000}"/>
  <bookViews>
    <workbookView xWindow="-120" yWindow="-120" windowWidth="29040" windowHeight="15720" tabRatio="813" xr2:uid="{00000000-000D-0000-FFFF-FFFF00000000}"/>
  </bookViews>
  <sheets>
    <sheet name="NoliktavuTipi" sheetId="3" r:id="rId1"/>
    <sheet name="TD_A1_Analize" sheetId="9" r:id="rId2"/>
    <sheet name="TD_A2_Analize" sheetId="10" r:id="rId3"/>
    <sheet name="warehouse_test_results_align1" sheetId="5" r:id="rId4"/>
    <sheet name="warehouse_test_results_align2" sheetId="6" r:id="rId5"/>
    <sheet name="TestaDatuParskA1" sheetId="4" r:id="rId6"/>
    <sheet name="TestaDatuParskA2" sheetId="8" r:id="rId7"/>
  </sheets>
  <definedNames>
    <definedName name="_xlnm._FilterDatabase" localSheetId="3" hidden="1">warehouse_test_results_align1!$A$1:$M$49</definedName>
    <definedName name="_xlnm._FilterDatabase" localSheetId="4" hidden="1">warehouse_test_results_align2!$A$1:$M$49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9" l="1"/>
  <c r="L6" i="9"/>
  <c r="M6" i="10"/>
  <c r="L6" i="10"/>
  <c r="M5" i="10"/>
  <c r="L5" i="10"/>
  <c r="M4" i="10"/>
  <c r="L4" i="10"/>
  <c r="M5" i="9"/>
  <c r="M4" i="9"/>
  <c r="L5" i="9"/>
  <c r="L4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D15" i="9"/>
  <c r="D14" i="9"/>
  <c r="D15" i="10"/>
  <c r="D14" i="10"/>
  <c r="D7" i="9"/>
  <c r="D13" i="10"/>
  <c r="D12" i="10"/>
  <c r="D11" i="10"/>
  <c r="D10" i="10"/>
  <c r="D9" i="10"/>
  <c r="D8" i="10"/>
  <c r="D7" i="10"/>
  <c r="D6" i="10"/>
  <c r="D5" i="10"/>
  <c r="D4" i="10"/>
  <c r="D12" i="9"/>
  <c r="D11" i="9"/>
  <c r="D10" i="9"/>
  <c r="D9" i="9"/>
  <c r="D8" i="9"/>
  <c r="D6" i="9"/>
  <c r="D5" i="9"/>
  <c r="D4" i="9"/>
  <c r="D13" i="9"/>
  <c r="C18" i="3"/>
  <c r="D10" i="3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C25" i="8"/>
  <c r="J22" i="8"/>
  <c r="I22" i="8"/>
  <c r="H22" i="8"/>
  <c r="G22" i="8"/>
  <c r="F22" i="8"/>
  <c r="E22" i="8"/>
  <c r="D22" i="8"/>
  <c r="C22" i="8"/>
  <c r="J21" i="8"/>
  <c r="I21" i="8"/>
  <c r="H21" i="8"/>
  <c r="G21" i="8"/>
  <c r="F21" i="8"/>
  <c r="E21" i="8"/>
  <c r="D21" i="8"/>
  <c r="C21" i="8"/>
  <c r="J18" i="8"/>
  <c r="I18" i="8"/>
  <c r="H18" i="8"/>
  <c r="G18" i="8"/>
  <c r="F18" i="8"/>
  <c r="E18" i="8"/>
  <c r="D18" i="8"/>
  <c r="C18" i="8"/>
  <c r="J17" i="8"/>
  <c r="I17" i="8"/>
  <c r="H17" i="8"/>
  <c r="G17" i="8"/>
  <c r="F17" i="8"/>
  <c r="E17" i="8"/>
  <c r="D17" i="8"/>
  <c r="C17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F21" i="4"/>
  <c r="F20" i="4"/>
  <c r="E21" i="4"/>
  <c r="E20" i="4"/>
  <c r="F9" i="4"/>
  <c r="F8" i="4"/>
  <c r="E9" i="4"/>
  <c r="E8" i="4"/>
  <c r="H17" i="4"/>
  <c r="H16" i="4"/>
  <c r="G17" i="4"/>
  <c r="G16" i="4"/>
  <c r="J8" i="4"/>
  <c r="J9" i="4"/>
  <c r="H8" i="4"/>
  <c r="H9" i="4"/>
  <c r="J12" i="4"/>
  <c r="J13" i="4"/>
  <c r="H12" i="4"/>
  <c r="H13" i="4"/>
  <c r="F12" i="4"/>
  <c r="F13" i="4"/>
  <c r="D12" i="4"/>
  <c r="D13" i="4"/>
  <c r="J20" i="4"/>
  <c r="J21" i="4"/>
  <c r="H20" i="4"/>
  <c r="H21" i="4"/>
  <c r="J24" i="4"/>
  <c r="J25" i="4"/>
  <c r="H24" i="4"/>
  <c r="H25" i="4"/>
  <c r="F24" i="4"/>
  <c r="F25" i="4"/>
  <c r="D24" i="4"/>
  <c r="D25" i="4"/>
  <c r="I25" i="4"/>
  <c r="G25" i="4"/>
  <c r="I24" i="4"/>
  <c r="G24" i="4"/>
  <c r="I13" i="4"/>
  <c r="G13" i="4"/>
  <c r="I12" i="4"/>
  <c r="G12" i="4"/>
  <c r="E13" i="4"/>
  <c r="C13" i="4"/>
  <c r="C25" i="4"/>
  <c r="E25" i="4"/>
  <c r="C24" i="4"/>
  <c r="E24" i="4"/>
  <c r="E12" i="4"/>
  <c r="C12" i="4"/>
  <c r="I21" i="4"/>
  <c r="I20" i="4"/>
  <c r="G20" i="4"/>
  <c r="G21" i="4"/>
  <c r="I9" i="4"/>
  <c r="I8" i="4"/>
  <c r="G9" i="4"/>
  <c r="G8" i="4"/>
  <c r="D21" i="4"/>
  <c r="D20" i="4"/>
  <c r="C21" i="4"/>
  <c r="C20" i="4"/>
  <c r="D9" i="4"/>
  <c r="D8" i="4"/>
  <c r="C9" i="4"/>
  <c r="C8" i="4"/>
  <c r="J16" i="4"/>
  <c r="J17" i="4"/>
  <c r="I17" i="4"/>
  <c r="I16" i="4"/>
  <c r="J4" i="4"/>
  <c r="J5" i="4"/>
  <c r="I5" i="4"/>
  <c r="I4" i="4"/>
  <c r="H4" i="4"/>
  <c r="H5" i="4"/>
  <c r="G5" i="4"/>
  <c r="G4" i="4"/>
  <c r="F16" i="4"/>
  <c r="F17" i="4"/>
  <c r="E17" i="4"/>
  <c r="E16" i="4"/>
  <c r="F5" i="4"/>
  <c r="F4" i="4"/>
  <c r="E5" i="4"/>
  <c r="E4" i="4"/>
  <c r="D17" i="4"/>
  <c r="D16" i="4"/>
  <c r="D5" i="4"/>
  <c r="D4" i="4"/>
  <c r="C17" i="4"/>
  <c r="C5" i="4"/>
  <c r="C16" i="4"/>
  <c r="C4" i="4"/>
  <c r="G51" i="3"/>
  <c r="G43" i="3"/>
  <c r="G35" i="3"/>
  <c r="G19" i="3"/>
  <c r="G27" i="3"/>
  <c r="F50" i="3"/>
  <c r="F51" i="3" s="1"/>
  <c r="E50" i="3"/>
  <c r="D50" i="3"/>
  <c r="C50" i="3"/>
  <c r="F42" i="3"/>
  <c r="E42" i="3"/>
  <c r="D42" i="3"/>
  <c r="C42" i="3"/>
  <c r="F34" i="3"/>
  <c r="E34" i="3"/>
  <c r="D34" i="3"/>
  <c r="C34" i="3"/>
  <c r="G11" i="3"/>
  <c r="D19" i="3" s="1"/>
  <c r="F26" i="3"/>
  <c r="E26" i="3"/>
  <c r="D26" i="3"/>
  <c r="C26" i="3"/>
  <c r="C27" i="3" s="1"/>
  <c r="F18" i="3"/>
  <c r="E18" i="3"/>
  <c r="D18" i="3"/>
  <c r="E10" i="3"/>
  <c r="F10" i="3"/>
  <c r="C10" i="3"/>
  <c r="C11" i="3" l="1"/>
  <c r="D51" i="3"/>
  <c r="D11" i="3"/>
  <c r="E19" i="3"/>
  <c r="F19" i="3"/>
  <c r="E51" i="3"/>
  <c r="I9" i="9"/>
  <c r="I15" i="9"/>
  <c r="I4" i="9"/>
  <c r="H16" i="10"/>
  <c r="I7" i="10"/>
  <c r="I8" i="10"/>
  <c r="I12" i="10"/>
  <c r="I5" i="10"/>
  <c r="I11" i="10"/>
  <c r="I9" i="10"/>
  <c r="I10" i="10"/>
  <c r="I13" i="10"/>
  <c r="I14" i="10"/>
  <c r="I14" i="9"/>
  <c r="H16" i="9"/>
  <c r="I6" i="9"/>
  <c r="I5" i="9"/>
  <c r="I10" i="9"/>
  <c r="I12" i="9"/>
  <c r="I13" i="9"/>
  <c r="I7" i="9"/>
  <c r="I8" i="9"/>
  <c r="G16" i="9"/>
  <c r="I11" i="9"/>
  <c r="I6" i="10"/>
  <c r="I4" i="10"/>
  <c r="G16" i="10"/>
  <c r="I15" i="10"/>
  <c r="F11" i="3"/>
  <c r="E11" i="3"/>
  <c r="D27" i="3"/>
  <c r="E27" i="3"/>
  <c r="F27" i="3"/>
  <c r="C19" i="3"/>
  <c r="C51" i="3"/>
  <c r="C35" i="3"/>
  <c r="F35" i="3"/>
  <c r="E35" i="3"/>
  <c r="D35" i="3"/>
  <c r="C43" i="3"/>
  <c r="D43" i="3"/>
  <c r="E43" i="3"/>
  <c r="F43" i="3"/>
  <c r="I16" i="9" l="1"/>
  <c r="I16" i="10"/>
</calcChain>
</file>

<file path=xl/sharedStrings.xml><?xml version="1.0" encoding="utf-8"?>
<sst xmlns="http://schemas.openxmlformats.org/spreadsheetml/2006/main" count="484" uniqueCount="69">
  <si>
    <t>Plauktu sk.</t>
  </si>
  <si>
    <t>Bloku sk.</t>
  </si>
  <si>
    <t>Plauktu garums</t>
  </si>
  <si>
    <t xml:space="preserve">Rindu platums </t>
  </si>
  <si>
    <t xml:space="preserve">Šķersrindu platums </t>
  </si>
  <si>
    <t>NT1_1</t>
  </si>
  <si>
    <t>NT1_2</t>
  </si>
  <si>
    <t>NT2_1</t>
  </si>
  <si>
    <t>NT2_2</t>
  </si>
  <si>
    <t>NT3_1</t>
  </si>
  <si>
    <t>NT3_2</t>
  </si>
  <si>
    <t>NT4_1</t>
  </si>
  <si>
    <t>NT4_2</t>
  </si>
  <si>
    <t>Kompl.sar.izm. %</t>
  </si>
  <si>
    <t>NT5_1</t>
  </si>
  <si>
    <t>NT5_2</t>
  </si>
  <si>
    <t>NT6_1</t>
  </si>
  <si>
    <t>NT6_2</t>
  </si>
  <si>
    <t>Ar diagonālem</t>
  </si>
  <si>
    <t>Bez diagonālem</t>
  </si>
  <si>
    <t>2% kompl.sar.</t>
  </si>
  <si>
    <t>4% kompl.sar.</t>
  </si>
  <si>
    <t>avgAStarTime</t>
  </si>
  <si>
    <t>avgTSPTime</t>
  </si>
  <si>
    <t>stdDevAStar</t>
  </si>
  <si>
    <t>avgAStarLength</t>
  </si>
  <si>
    <t>allowDiagonals</t>
  </si>
  <si>
    <t>pickListSize</t>
  </si>
  <si>
    <t>pickListPercent</t>
  </si>
  <si>
    <t>aisleW</t>
  </si>
  <si>
    <t>crossAisleW</t>
  </si>
  <si>
    <t>rackLength</t>
  </si>
  <si>
    <t>racks</t>
  </si>
  <si>
    <t>blocks</t>
  </si>
  <si>
    <t>warehouse</t>
  </si>
  <si>
    <t>Ceļa gar.</t>
  </si>
  <si>
    <t>Laiks</t>
  </si>
  <si>
    <t>Š.šķ.r.</t>
  </si>
  <si>
    <t>P.šķ.r.</t>
  </si>
  <si>
    <t>Garie plaukti</t>
  </si>
  <si>
    <t xml:space="preserve"> Īsie plaukti</t>
  </si>
  <si>
    <t>Maršrūta garums</t>
  </si>
  <si>
    <t>Skaitļošanas laiks</t>
  </si>
  <si>
    <t>A* diagonales</t>
  </si>
  <si>
    <t>Kompl.sar.izmērs</t>
  </si>
  <si>
    <t xml:space="preserve">Šķersrindu sk. </t>
  </si>
  <si>
    <t>Faktors</t>
  </si>
  <si>
    <t>Ietekme</t>
  </si>
  <si>
    <t>Kriterijs</t>
  </si>
  <si>
    <t>40 pret 20</t>
  </si>
  <si>
    <t>Bez pret ar</t>
  </si>
  <si>
    <t>4 pret 3</t>
  </si>
  <si>
    <t>4% pret 2%</t>
  </si>
  <si>
    <t>NT3_1(5) un NT5_1(10)</t>
  </si>
  <si>
    <t>NT4_2(4) un NT6_2(7)</t>
  </si>
  <si>
    <t>NT3_2(10) un NT5_2(5)</t>
  </si>
  <si>
    <t>Nolik.tips</t>
  </si>
  <si>
    <t>Pēc laika</t>
  </si>
  <si>
    <t>Pēc ceļa g.</t>
  </si>
  <si>
    <t>Kombinēti</t>
  </si>
  <si>
    <t>Labāka</t>
  </si>
  <si>
    <t>Kā dažādi parametri ietekmē A* darbības rezultātus</t>
  </si>
  <si>
    <t>Ranžešana pēc trim kritērijiem</t>
  </si>
  <si>
    <t>Noliktavu tipi</t>
  </si>
  <si>
    <t>Pieejamās pozīcijas</t>
  </si>
  <si>
    <t>Kompl.sar.gar.</t>
  </si>
  <si>
    <t>A* alg. diagonales</t>
  </si>
  <si>
    <t>Vid.laiks</t>
  </si>
  <si>
    <t>Vid.distance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</si>
</sst>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1" applyFont="1"/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7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9" fontId="3" fillId="2" borderId="1" xfId="1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961E-4808-4373-92D4-BECBCE343E1F}">
  <sheetPr>
    <tabColor theme="5" tint="0.59999389629810485"/>
  </sheetPr>
  <dimension ref="B1:G51"/>
  <sheetViews>
    <sheetView tabSelected="1" topLeftCell="A5" workbookViewId="0">
      <selection activeCell="U9" sqref="U9"/>
    </sheetView>
  </sheetViews>
  <sheetFormatPr defaultColWidth="9.140625" defaultRowHeight="12.75" x14ac:dyDescent="0.25"/>
  <cols>
    <col min="1" max="1" width="5" style="15" customWidth="1"/>
    <col min="2" max="2" width="18.140625" style="15" customWidth="1"/>
    <col min="3" max="6" width="12" style="15" customWidth="1"/>
    <col min="7" max="7" width="9.28515625" style="13" customWidth="1"/>
    <col min="8" max="16384" width="9.140625" style="15"/>
  </cols>
  <sheetData>
    <row r="1" spans="2:7" ht="23.45" customHeight="1" x14ac:dyDescent="0.25"/>
    <row r="2" spans="2:7" s="26" customFormat="1" ht="18" customHeight="1" x14ac:dyDescent="0.25">
      <c r="B2" s="31"/>
      <c r="C2" s="35" t="s">
        <v>40</v>
      </c>
      <c r="D2" s="35"/>
      <c r="E2" s="35" t="s">
        <v>39</v>
      </c>
      <c r="F2" s="35"/>
      <c r="G2" s="33"/>
    </row>
    <row r="3" spans="2:7" s="26" customFormat="1" ht="16.149999999999999" customHeight="1" x14ac:dyDescent="0.25">
      <c r="B3" s="32"/>
      <c r="C3" s="11" t="s">
        <v>37</v>
      </c>
      <c r="D3" s="11" t="s">
        <v>38</v>
      </c>
      <c r="E3" s="11" t="s">
        <v>37</v>
      </c>
      <c r="F3" s="11" t="s">
        <v>38</v>
      </c>
      <c r="G3" s="34"/>
    </row>
    <row r="4" spans="2:7" s="13" customFormat="1" x14ac:dyDescent="0.25">
      <c r="B4" s="23" t="s">
        <v>63</v>
      </c>
      <c r="C4" s="18" t="s">
        <v>5</v>
      </c>
      <c r="D4" s="18" t="s">
        <v>6</v>
      </c>
      <c r="E4" s="18" t="s">
        <v>7</v>
      </c>
      <c r="F4" s="18" t="s">
        <v>8</v>
      </c>
      <c r="G4" s="36" t="s">
        <v>13</v>
      </c>
    </row>
    <row r="5" spans="2:7" x14ac:dyDescent="0.25">
      <c r="B5" s="16" t="s">
        <v>0</v>
      </c>
      <c r="C5" s="5">
        <v>6</v>
      </c>
      <c r="D5" s="5">
        <v>6</v>
      </c>
      <c r="E5" s="5">
        <v>6</v>
      </c>
      <c r="F5" s="5">
        <v>6</v>
      </c>
      <c r="G5" s="36"/>
    </row>
    <row r="6" spans="2:7" x14ac:dyDescent="0.25">
      <c r="B6" s="16" t="s">
        <v>1</v>
      </c>
      <c r="C6" s="5">
        <v>6</v>
      </c>
      <c r="D6" s="5">
        <v>6</v>
      </c>
      <c r="E6" s="5">
        <v>6</v>
      </c>
      <c r="F6" s="5">
        <v>6</v>
      </c>
      <c r="G6" s="36"/>
    </row>
    <row r="7" spans="2:7" x14ac:dyDescent="0.25">
      <c r="B7" s="16" t="s">
        <v>2</v>
      </c>
      <c r="C7" s="5">
        <v>20</v>
      </c>
      <c r="D7" s="5">
        <v>20</v>
      </c>
      <c r="E7" s="5">
        <v>40</v>
      </c>
      <c r="F7" s="5">
        <v>40</v>
      </c>
      <c r="G7" s="36"/>
    </row>
    <row r="8" spans="2:7" x14ac:dyDescent="0.25">
      <c r="B8" s="24" t="s">
        <v>4</v>
      </c>
      <c r="C8" s="5">
        <v>2</v>
      </c>
      <c r="D8" s="5">
        <v>4</v>
      </c>
      <c r="E8" s="5">
        <v>2</v>
      </c>
      <c r="F8" s="5">
        <v>4</v>
      </c>
      <c r="G8" s="36"/>
    </row>
    <row r="9" spans="2:7" x14ac:dyDescent="0.25">
      <c r="B9" s="24" t="s">
        <v>3</v>
      </c>
      <c r="C9" s="5">
        <v>2</v>
      </c>
      <c r="D9" s="5">
        <v>2</v>
      </c>
      <c r="E9" s="5">
        <v>2</v>
      </c>
      <c r="F9" s="5">
        <v>2</v>
      </c>
      <c r="G9" s="36"/>
    </row>
    <row r="10" spans="2:7" x14ac:dyDescent="0.25">
      <c r="B10" s="16" t="s">
        <v>64</v>
      </c>
      <c r="C10" s="5">
        <f>C5*C6*C7*2</f>
        <v>1440</v>
      </c>
      <c r="D10" s="5">
        <f t="shared" ref="D10:F10" si="0">D5*D6*D7*2</f>
        <v>1440</v>
      </c>
      <c r="E10" s="5">
        <f t="shared" si="0"/>
        <v>2880</v>
      </c>
      <c r="F10" s="5">
        <f t="shared" si="0"/>
        <v>2880</v>
      </c>
      <c r="G10" s="36"/>
    </row>
    <row r="11" spans="2:7" x14ac:dyDescent="0.25">
      <c r="B11" s="16" t="s">
        <v>65</v>
      </c>
      <c r="C11" s="5">
        <f>ROUND($G$11*C10, 0)</f>
        <v>29</v>
      </c>
      <c r="D11" s="5">
        <f>ROUND($G$11*D10, 0)</f>
        <v>29</v>
      </c>
      <c r="E11" s="5">
        <f t="shared" ref="E11:F11" si="1">ROUND($G$11*E10, 0)</f>
        <v>58</v>
      </c>
      <c r="F11" s="5">
        <f t="shared" si="1"/>
        <v>58</v>
      </c>
      <c r="G11" s="17">
        <f>0.02</f>
        <v>0.02</v>
      </c>
    </row>
    <row r="12" spans="2:7" s="13" customFormat="1" x14ac:dyDescent="0.25">
      <c r="B12" s="23" t="s">
        <v>63</v>
      </c>
      <c r="C12" s="18" t="s">
        <v>9</v>
      </c>
      <c r="D12" s="18" t="s">
        <v>10</v>
      </c>
      <c r="E12" s="18" t="s">
        <v>11</v>
      </c>
      <c r="F12" s="18" t="s">
        <v>12</v>
      </c>
      <c r="G12" s="36" t="s">
        <v>13</v>
      </c>
    </row>
    <row r="13" spans="2:7" x14ac:dyDescent="0.25">
      <c r="B13" s="16" t="s">
        <v>0</v>
      </c>
      <c r="C13" s="5">
        <v>9</v>
      </c>
      <c r="D13" s="5">
        <v>9</v>
      </c>
      <c r="E13" s="5">
        <v>6</v>
      </c>
      <c r="F13" s="5">
        <v>6</v>
      </c>
      <c r="G13" s="36"/>
    </row>
    <row r="14" spans="2:7" x14ac:dyDescent="0.25">
      <c r="B14" s="16" t="s">
        <v>1</v>
      </c>
      <c r="C14" s="5">
        <v>4</v>
      </c>
      <c r="D14" s="5">
        <v>4</v>
      </c>
      <c r="E14" s="5">
        <v>3</v>
      </c>
      <c r="F14" s="5">
        <v>3</v>
      </c>
      <c r="G14" s="36"/>
    </row>
    <row r="15" spans="2:7" x14ac:dyDescent="0.25">
      <c r="B15" s="16" t="s">
        <v>2</v>
      </c>
      <c r="C15" s="5">
        <v>20</v>
      </c>
      <c r="D15" s="5">
        <v>20</v>
      </c>
      <c r="E15" s="5">
        <v>40</v>
      </c>
      <c r="F15" s="5">
        <v>40</v>
      </c>
      <c r="G15" s="36"/>
    </row>
    <row r="16" spans="2:7" x14ac:dyDescent="0.25">
      <c r="B16" s="24" t="s">
        <v>4</v>
      </c>
      <c r="C16" s="5">
        <v>2</v>
      </c>
      <c r="D16" s="5">
        <v>4</v>
      </c>
      <c r="E16" s="5">
        <v>2</v>
      </c>
      <c r="F16" s="5">
        <v>4</v>
      </c>
      <c r="G16" s="36"/>
    </row>
    <row r="17" spans="2:7" x14ac:dyDescent="0.25">
      <c r="B17" s="24" t="s">
        <v>3</v>
      </c>
      <c r="C17" s="5">
        <v>2</v>
      </c>
      <c r="D17" s="5">
        <v>2</v>
      </c>
      <c r="E17" s="5">
        <v>2</v>
      </c>
      <c r="F17" s="5">
        <v>2</v>
      </c>
      <c r="G17" s="36"/>
    </row>
    <row r="18" spans="2:7" x14ac:dyDescent="0.25">
      <c r="B18" s="16" t="s">
        <v>64</v>
      </c>
      <c r="C18" s="5">
        <f>C13*C14*C15*2</f>
        <v>1440</v>
      </c>
      <c r="D18" s="5">
        <f t="shared" ref="D18:F18" si="2">D13*D14*D15*2</f>
        <v>1440</v>
      </c>
      <c r="E18" s="5">
        <f t="shared" si="2"/>
        <v>1440</v>
      </c>
      <c r="F18" s="5">
        <f t="shared" si="2"/>
        <v>1440</v>
      </c>
      <c r="G18" s="36"/>
    </row>
    <row r="19" spans="2:7" x14ac:dyDescent="0.25">
      <c r="B19" s="16" t="s">
        <v>65</v>
      </c>
      <c r="C19" s="5">
        <f>ROUND($G$11*C18, 0)</f>
        <v>29</v>
      </c>
      <c r="D19" s="5">
        <f t="shared" ref="D19" si="3">ROUND($G$11*D18, 0)</f>
        <v>29</v>
      </c>
      <c r="E19" s="5">
        <f>ROUND($G$11*E18, 0)</f>
        <v>29</v>
      </c>
      <c r="F19" s="5">
        <f t="shared" ref="F19" si="4">ROUND($G$11*F18, 0)</f>
        <v>29</v>
      </c>
      <c r="G19" s="17">
        <f>0.02</f>
        <v>0.02</v>
      </c>
    </row>
    <row r="20" spans="2:7" s="13" customFormat="1" x14ac:dyDescent="0.25">
      <c r="B20" s="23" t="s">
        <v>63</v>
      </c>
      <c r="C20" s="18" t="s">
        <v>14</v>
      </c>
      <c r="D20" s="18" t="s">
        <v>15</v>
      </c>
      <c r="E20" s="18" t="s">
        <v>16</v>
      </c>
      <c r="F20" s="18" t="s">
        <v>17</v>
      </c>
      <c r="G20" s="36" t="s">
        <v>13</v>
      </c>
    </row>
    <row r="21" spans="2:7" x14ac:dyDescent="0.25">
      <c r="B21" s="16" t="s">
        <v>0</v>
      </c>
      <c r="C21" s="5">
        <v>4</v>
      </c>
      <c r="D21" s="5">
        <v>4</v>
      </c>
      <c r="E21" s="5">
        <v>3</v>
      </c>
      <c r="F21" s="5">
        <v>3</v>
      </c>
      <c r="G21" s="36"/>
    </row>
    <row r="22" spans="2:7" x14ac:dyDescent="0.25">
      <c r="B22" s="16" t="s">
        <v>1</v>
      </c>
      <c r="C22" s="5">
        <v>9</v>
      </c>
      <c r="D22" s="5">
        <v>9</v>
      </c>
      <c r="E22" s="5">
        <v>6</v>
      </c>
      <c r="F22" s="5">
        <v>6</v>
      </c>
      <c r="G22" s="36"/>
    </row>
    <row r="23" spans="2:7" x14ac:dyDescent="0.25">
      <c r="B23" s="16" t="s">
        <v>2</v>
      </c>
      <c r="C23" s="5">
        <v>20</v>
      </c>
      <c r="D23" s="5">
        <v>20</v>
      </c>
      <c r="E23" s="5">
        <v>40</v>
      </c>
      <c r="F23" s="5">
        <v>40</v>
      </c>
      <c r="G23" s="36"/>
    </row>
    <row r="24" spans="2:7" x14ac:dyDescent="0.25">
      <c r="B24" s="24" t="s">
        <v>4</v>
      </c>
      <c r="C24" s="5">
        <v>2</v>
      </c>
      <c r="D24" s="5">
        <v>4</v>
      </c>
      <c r="E24" s="5">
        <v>2</v>
      </c>
      <c r="F24" s="5">
        <v>4</v>
      </c>
      <c r="G24" s="36"/>
    </row>
    <row r="25" spans="2:7" x14ac:dyDescent="0.25">
      <c r="B25" s="24" t="s">
        <v>3</v>
      </c>
      <c r="C25" s="5">
        <v>2</v>
      </c>
      <c r="D25" s="5">
        <v>2</v>
      </c>
      <c r="E25" s="5">
        <v>2</v>
      </c>
      <c r="F25" s="5">
        <v>2</v>
      </c>
      <c r="G25" s="36"/>
    </row>
    <row r="26" spans="2:7" x14ac:dyDescent="0.25">
      <c r="B26" s="16" t="s">
        <v>64</v>
      </c>
      <c r="C26" s="5">
        <f>C21*C22*C23*2</f>
        <v>1440</v>
      </c>
      <c r="D26" s="5">
        <f t="shared" ref="D26:F26" si="5">D21*D22*D23*2</f>
        <v>1440</v>
      </c>
      <c r="E26" s="5">
        <f t="shared" si="5"/>
        <v>1440</v>
      </c>
      <c r="F26" s="5">
        <f t="shared" si="5"/>
        <v>1440</v>
      </c>
      <c r="G26" s="36"/>
    </row>
    <row r="27" spans="2:7" ht="13.5" thickBot="1" x14ac:dyDescent="0.3">
      <c r="B27" s="22" t="s">
        <v>65</v>
      </c>
      <c r="C27" s="20">
        <f>ROUND($G$11*C26, 0)</f>
        <v>29</v>
      </c>
      <c r="D27" s="20">
        <f t="shared" ref="D27" si="6">ROUND($G$11*D26, 0)</f>
        <v>29</v>
      </c>
      <c r="E27" s="20">
        <f t="shared" ref="E27" si="7">ROUND($G$11*E26, 0)</f>
        <v>29</v>
      </c>
      <c r="F27" s="20">
        <f t="shared" ref="F27" si="8">ROUND($G$11*F26, 0)</f>
        <v>29</v>
      </c>
      <c r="G27" s="19">
        <f>0.02</f>
        <v>0.02</v>
      </c>
    </row>
    <row r="28" spans="2:7" s="13" customFormat="1" x14ac:dyDescent="0.25">
      <c r="B28" s="25" t="s">
        <v>63</v>
      </c>
      <c r="C28" s="21" t="s">
        <v>5</v>
      </c>
      <c r="D28" s="21" t="s">
        <v>6</v>
      </c>
      <c r="E28" s="21" t="s">
        <v>7</v>
      </c>
      <c r="F28" s="21" t="s">
        <v>8</v>
      </c>
      <c r="G28" s="37" t="s">
        <v>13</v>
      </c>
    </row>
    <row r="29" spans="2:7" x14ac:dyDescent="0.25">
      <c r="B29" s="16" t="s">
        <v>0</v>
      </c>
      <c r="C29" s="5">
        <v>6</v>
      </c>
      <c r="D29" s="5">
        <v>6</v>
      </c>
      <c r="E29" s="5">
        <v>6</v>
      </c>
      <c r="F29" s="5">
        <v>6</v>
      </c>
      <c r="G29" s="36"/>
    </row>
    <row r="30" spans="2:7" x14ac:dyDescent="0.25">
      <c r="B30" s="16" t="s">
        <v>1</v>
      </c>
      <c r="C30" s="5">
        <v>6</v>
      </c>
      <c r="D30" s="5">
        <v>6</v>
      </c>
      <c r="E30" s="5">
        <v>6</v>
      </c>
      <c r="F30" s="5">
        <v>6</v>
      </c>
      <c r="G30" s="36"/>
    </row>
    <row r="31" spans="2:7" x14ac:dyDescent="0.25">
      <c r="B31" s="16" t="s">
        <v>2</v>
      </c>
      <c r="C31" s="5">
        <v>20</v>
      </c>
      <c r="D31" s="5">
        <v>20</v>
      </c>
      <c r="E31" s="5">
        <v>40</v>
      </c>
      <c r="F31" s="5">
        <v>40</v>
      </c>
      <c r="G31" s="36"/>
    </row>
    <row r="32" spans="2:7" x14ac:dyDescent="0.25">
      <c r="B32" s="24" t="s">
        <v>4</v>
      </c>
      <c r="C32" s="5">
        <v>2</v>
      </c>
      <c r="D32" s="5">
        <v>4</v>
      </c>
      <c r="E32" s="5">
        <v>2</v>
      </c>
      <c r="F32" s="5">
        <v>4</v>
      </c>
      <c r="G32" s="36"/>
    </row>
    <row r="33" spans="2:7" x14ac:dyDescent="0.25">
      <c r="B33" s="24" t="s">
        <v>3</v>
      </c>
      <c r="C33" s="5">
        <v>2</v>
      </c>
      <c r="D33" s="5">
        <v>2</v>
      </c>
      <c r="E33" s="5">
        <v>2</v>
      </c>
      <c r="F33" s="5">
        <v>2</v>
      </c>
      <c r="G33" s="36"/>
    </row>
    <row r="34" spans="2:7" x14ac:dyDescent="0.25">
      <c r="B34" s="16" t="s">
        <v>64</v>
      </c>
      <c r="C34" s="5">
        <f>C29*C30*C31*2</f>
        <v>1440</v>
      </c>
      <c r="D34" s="5">
        <f t="shared" ref="D34:F34" si="9">D29*D30*D31*2</f>
        <v>1440</v>
      </c>
      <c r="E34" s="5">
        <f t="shared" si="9"/>
        <v>2880</v>
      </c>
      <c r="F34" s="5">
        <f t="shared" si="9"/>
        <v>2880</v>
      </c>
      <c r="G34" s="36"/>
    </row>
    <row r="35" spans="2:7" x14ac:dyDescent="0.25">
      <c r="B35" s="16" t="s">
        <v>65</v>
      </c>
      <c r="C35" s="5">
        <f>ROUND($G$35*C34, 0)</f>
        <v>58</v>
      </c>
      <c r="D35" s="5">
        <f t="shared" ref="D35:F35" si="10">ROUND($G$35*D34, 0)</f>
        <v>58</v>
      </c>
      <c r="E35" s="5">
        <f t="shared" si="10"/>
        <v>115</v>
      </c>
      <c r="F35" s="5">
        <f t="shared" si="10"/>
        <v>115</v>
      </c>
      <c r="G35" s="17">
        <f>0.04</f>
        <v>0.04</v>
      </c>
    </row>
    <row r="36" spans="2:7" s="13" customFormat="1" x14ac:dyDescent="0.25">
      <c r="B36" s="23" t="s">
        <v>63</v>
      </c>
      <c r="C36" s="18" t="s">
        <v>9</v>
      </c>
      <c r="D36" s="18" t="s">
        <v>10</v>
      </c>
      <c r="E36" s="18" t="s">
        <v>11</v>
      </c>
      <c r="F36" s="18" t="s">
        <v>12</v>
      </c>
      <c r="G36" s="36" t="s">
        <v>13</v>
      </c>
    </row>
    <row r="37" spans="2:7" x14ac:dyDescent="0.25">
      <c r="B37" s="16" t="s">
        <v>0</v>
      </c>
      <c r="C37" s="5">
        <v>9</v>
      </c>
      <c r="D37" s="5">
        <v>9</v>
      </c>
      <c r="E37" s="5">
        <v>6</v>
      </c>
      <c r="F37" s="5">
        <v>6</v>
      </c>
      <c r="G37" s="36"/>
    </row>
    <row r="38" spans="2:7" x14ac:dyDescent="0.25">
      <c r="B38" s="16" t="s">
        <v>1</v>
      </c>
      <c r="C38" s="5">
        <v>4</v>
      </c>
      <c r="D38" s="5">
        <v>4</v>
      </c>
      <c r="E38" s="5">
        <v>3</v>
      </c>
      <c r="F38" s="5">
        <v>3</v>
      </c>
      <c r="G38" s="36"/>
    </row>
    <row r="39" spans="2:7" x14ac:dyDescent="0.25">
      <c r="B39" s="16" t="s">
        <v>2</v>
      </c>
      <c r="C39" s="5">
        <v>20</v>
      </c>
      <c r="D39" s="5">
        <v>20</v>
      </c>
      <c r="E39" s="5">
        <v>40</v>
      </c>
      <c r="F39" s="5">
        <v>40</v>
      </c>
      <c r="G39" s="36"/>
    </row>
    <row r="40" spans="2:7" x14ac:dyDescent="0.25">
      <c r="B40" s="24" t="s">
        <v>4</v>
      </c>
      <c r="C40" s="5">
        <v>2</v>
      </c>
      <c r="D40" s="5">
        <v>4</v>
      </c>
      <c r="E40" s="5">
        <v>2</v>
      </c>
      <c r="F40" s="5">
        <v>4</v>
      </c>
      <c r="G40" s="36"/>
    </row>
    <row r="41" spans="2:7" x14ac:dyDescent="0.25">
      <c r="B41" s="24" t="s">
        <v>3</v>
      </c>
      <c r="C41" s="5">
        <v>2</v>
      </c>
      <c r="D41" s="5">
        <v>2</v>
      </c>
      <c r="E41" s="5">
        <v>2</v>
      </c>
      <c r="F41" s="5">
        <v>2</v>
      </c>
      <c r="G41" s="36"/>
    </row>
    <row r="42" spans="2:7" x14ac:dyDescent="0.25">
      <c r="B42" s="16" t="s">
        <v>64</v>
      </c>
      <c r="C42" s="5">
        <f>C37*C38*C39*2</f>
        <v>1440</v>
      </c>
      <c r="D42" s="5">
        <f t="shared" ref="D42:F42" si="11">D37*D38*D39*2</f>
        <v>1440</v>
      </c>
      <c r="E42" s="5">
        <f t="shared" si="11"/>
        <v>1440</v>
      </c>
      <c r="F42" s="5">
        <f t="shared" si="11"/>
        <v>1440</v>
      </c>
      <c r="G42" s="36"/>
    </row>
    <row r="43" spans="2:7" x14ac:dyDescent="0.25">
      <c r="B43" s="16" t="s">
        <v>65</v>
      </c>
      <c r="C43" s="5">
        <f>ROUND($G$35*C42, 0)</f>
        <v>58</v>
      </c>
      <c r="D43" s="5">
        <f t="shared" ref="D43" si="12">ROUND($G$35*D42, 0)</f>
        <v>58</v>
      </c>
      <c r="E43" s="5">
        <f t="shared" ref="E43" si="13">ROUND($G$35*E42, 0)</f>
        <v>58</v>
      </c>
      <c r="F43" s="5">
        <f t="shared" ref="F43" si="14">ROUND($G$35*F42, 0)</f>
        <v>58</v>
      </c>
      <c r="G43" s="17">
        <f>0.04</f>
        <v>0.04</v>
      </c>
    </row>
    <row r="44" spans="2:7" s="13" customFormat="1" x14ac:dyDescent="0.25">
      <c r="B44" s="23" t="s">
        <v>63</v>
      </c>
      <c r="C44" s="18" t="s">
        <v>14</v>
      </c>
      <c r="D44" s="18" t="s">
        <v>15</v>
      </c>
      <c r="E44" s="18" t="s">
        <v>16</v>
      </c>
      <c r="F44" s="18" t="s">
        <v>17</v>
      </c>
      <c r="G44" s="36" t="s">
        <v>13</v>
      </c>
    </row>
    <row r="45" spans="2:7" x14ac:dyDescent="0.25">
      <c r="B45" s="16" t="s">
        <v>0</v>
      </c>
      <c r="C45" s="5">
        <v>4</v>
      </c>
      <c r="D45" s="5">
        <v>4</v>
      </c>
      <c r="E45" s="5">
        <v>3</v>
      </c>
      <c r="F45" s="5">
        <v>3</v>
      </c>
      <c r="G45" s="36"/>
    </row>
    <row r="46" spans="2:7" x14ac:dyDescent="0.25">
      <c r="B46" s="16" t="s">
        <v>1</v>
      </c>
      <c r="C46" s="5">
        <v>9</v>
      </c>
      <c r="D46" s="5">
        <v>9</v>
      </c>
      <c r="E46" s="5">
        <v>6</v>
      </c>
      <c r="F46" s="5">
        <v>6</v>
      </c>
      <c r="G46" s="36"/>
    </row>
    <row r="47" spans="2:7" x14ac:dyDescent="0.25">
      <c r="B47" s="16" t="s">
        <v>2</v>
      </c>
      <c r="C47" s="5">
        <v>20</v>
      </c>
      <c r="D47" s="5">
        <v>20</v>
      </c>
      <c r="E47" s="5">
        <v>40</v>
      </c>
      <c r="F47" s="5">
        <v>40</v>
      </c>
      <c r="G47" s="36"/>
    </row>
    <row r="48" spans="2:7" x14ac:dyDescent="0.25">
      <c r="B48" s="24" t="s">
        <v>4</v>
      </c>
      <c r="C48" s="5">
        <v>2</v>
      </c>
      <c r="D48" s="5">
        <v>4</v>
      </c>
      <c r="E48" s="5">
        <v>2</v>
      </c>
      <c r="F48" s="5">
        <v>4</v>
      </c>
      <c r="G48" s="36"/>
    </row>
    <row r="49" spans="2:7" x14ac:dyDescent="0.25">
      <c r="B49" s="24" t="s">
        <v>3</v>
      </c>
      <c r="C49" s="5">
        <v>2</v>
      </c>
      <c r="D49" s="5">
        <v>2</v>
      </c>
      <c r="E49" s="5">
        <v>2</v>
      </c>
      <c r="F49" s="5">
        <v>2</v>
      </c>
      <c r="G49" s="36"/>
    </row>
    <row r="50" spans="2:7" x14ac:dyDescent="0.25">
      <c r="B50" s="16" t="s">
        <v>64</v>
      </c>
      <c r="C50" s="5">
        <f>C45*C46*C47*2</f>
        <v>1440</v>
      </c>
      <c r="D50" s="5">
        <f t="shared" ref="D50:F50" si="15">D45*D46*D47*2</f>
        <v>1440</v>
      </c>
      <c r="E50" s="5">
        <f t="shared" si="15"/>
        <v>1440</v>
      </c>
      <c r="F50" s="5">
        <f t="shared" si="15"/>
        <v>1440</v>
      </c>
      <c r="G50" s="36"/>
    </row>
    <row r="51" spans="2:7" x14ac:dyDescent="0.25">
      <c r="B51" s="16" t="s">
        <v>65</v>
      </c>
      <c r="C51" s="5">
        <f>ROUND($G$35*C50, 0)</f>
        <v>58</v>
      </c>
      <c r="D51" s="5">
        <f t="shared" ref="D51" si="16">ROUND($G$35*D50, 0)</f>
        <v>58</v>
      </c>
      <c r="E51" s="5">
        <f t="shared" ref="E51" si="17">ROUND($G$35*E50, 0)</f>
        <v>58</v>
      </c>
      <c r="F51" s="5">
        <f t="shared" ref="F51" si="18">ROUND($G$35*F50, 0)</f>
        <v>58</v>
      </c>
      <c r="G51" s="17">
        <f>0.04</f>
        <v>0.04</v>
      </c>
    </row>
  </sheetData>
  <mergeCells count="10">
    <mergeCell ref="B2:B3"/>
    <mergeCell ref="G2:G3"/>
    <mergeCell ref="C2:D2"/>
    <mergeCell ref="E2:F2"/>
    <mergeCell ref="G44:G50"/>
    <mergeCell ref="G4:G10"/>
    <mergeCell ref="G12:G18"/>
    <mergeCell ref="G20:G26"/>
    <mergeCell ref="G28:G34"/>
    <mergeCell ref="G36:G4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C39D-CA93-4530-A890-5B8C0F3D35E7}">
  <sheetPr>
    <tabColor theme="4" tint="0.59999389629810485"/>
  </sheetPr>
  <dimension ref="B1:M16"/>
  <sheetViews>
    <sheetView workbookViewId="0">
      <selection activeCell="K3" sqref="K3:M6"/>
    </sheetView>
  </sheetViews>
  <sheetFormatPr defaultColWidth="9.140625" defaultRowHeight="15" x14ac:dyDescent="0.25"/>
  <cols>
    <col min="1" max="1" width="6.5703125" customWidth="1"/>
    <col min="2" max="2" width="20.7109375" style="1" customWidth="1"/>
    <col min="3" max="3" width="16.7109375" customWidth="1"/>
    <col min="4" max="4" width="8.7109375" style="3" customWidth="1"/>
    <col min="5" max="5" width="3.140625" customWidth="1"/>
    <col min="6" max="9" width="10.7109375" customWidth="1"/>
    <col min="10" max="10" width="3.140625" customWidth="1"/>
    <col min="11" max="11" width="16.140625" customWidth="1"/>
    <col min="12" max="13" width="11" customWidth="1"/>
    <col min="14" max="14" width="16.85546875" customWidth="1"/>
  </cols>
  <sheetData>
    <row r="1" spans="2:13" ht="29.45" customHeight="1" x14ac:dyDescent="0.25"/>
    <row r="2" spans="2:13" s="9" customFormat="1" ht="16.899999999999999" customHeight="1" x14ac:dyDescent="0.25">
      <c r="B2" s="38" t="s">
        <v>61</v>
      </c>
      <c r="C2" s="38"/>
      <c r="D2" s="38"/>
      <c r="F2" s="38" t="s">
        <v>62</v>
      </c>
      <c r="G2" s="38"/>
      <c r="H2" s="38"/>
      <c r="I2" s="38"/>
    </row>
    <row r="3" spans="2:13" ht="17.100000000000001" customHeight="1" x14ac:dyDescent="0.25">
      <c r="B3" s="11" t="s">
        <v>48</v>
      </c>
      <c r="C3" s="11" t="s">
        <v>46</v>
      </c>
      <c r="D3" s="12" t="s">
        <v>47</v>
      </c>
      <c r="E3" s="9"/>
      <c r="F3" s="11" t="s">
        <v>56</v>
      </c>
      <c r="G3" s="12" t="s">
        <v>57</v>
      </c>
      <c r="H3" s="11" t="s">
        <v>58</v>
      </c>
      <c r="I3" s="12" t="s">
        <v>59</v>
      </c>
      <c r="K3" s="11" t="s">
        <v>66</v>
      </c>
      <c r="L3" s="12" t="s">
        <v>67</v>
      </c>
      <c r="M3" s="11" t="s">
        <v>68</v>
      </c>
    </row>
    <row r="4" spans="2:13" ht="14.65" customHeight="1" x14ac:dyDescent="0.25">
      <c r="B4" s="6" t="s">
        <v>4</v>
      </c>
      <c r="C4" s="5" t="s">
        <v>41</v>
      </c>
      <c r="D4" s="7">
        <f>(    AVERAGEIFS(
        warehouse_test_results_align1!$J:$J,
        warehouse_test_results_align1!$E:$E,
        4
    ) -
    AVERAGEIFS(
        warehouse_test_results_align1!$J:$J,
        warehouse_test_results_align1!$E:$E,
        2
    ) ) /
AVERAGEIFS(
    warehouse_test_results_align1!$J:$J,
    warehouse_test_results_align1!$E:$E,
    2
)</f>
        <v>3.3740483323831741E-2</v>
      </c>
      <c r="F4" s="5" t="s">
        <v>5</v>
      </c>
      <c r="G4" s="14">
        <f>AVERAGEIFS(
    warehouse_test_results_align1!$K:$K,
    warehouse_test_results_align1!$A:$A,
    $F4
)</f>
        <v>2.3125000178813875</v>
      </c>
      <c r="H4" s="30">
        <f>AVERAGEIFS(
    warehouse_test_results_align1!$J:$J,
      warehouse_test_results_align1!$A:$A,
    $F4
)</f>
        <v>719.07500000000005</v>
      </c>
      <c r="I4" s="14">
        <f t="shared" ref="I4:I15" si="0">( G4 /
    MIN(
        $G$4:$G$15
    ) + H4 /
    MIN(
        $H$4:$H$15
    ) ) / 2</f>
        <v>1.057487682323897</v>
      </c>
      <c r="K4" s="5" t="b">
        <v>1</v>
      </c>
      <c r="L4" s="30">
        <f>AVERAGEIFS( warehouse_test_results_align1!$K:$K, warehouse_test_results_align1!$I:$I, K4 )</f>
        <v>3.6341666688521657</v>
      </c>
      <c r="M4" s="30">
        <f>AVERAGEIFS( warehouse_test_results_align1!$J:$J, warehouse_test_results_align1!$I:$I, K4 )</f>
        <v>995.92083333333346</v>
      </c>
    </row>
    <row r="5" spans="2:13" ht="14.65" customHeight="1" x14ac:dyDescent="0.25">
      <c r="B5" s="10" t="s">
        <v>51</v>
      </c>
      <c r="C5" s="5" t="s">
        <v>42</v>
      </c>
      <c r="D5" s="7">
        <f>(    AVERAGEIFS(
        warehouse_test_results_align1!$K:$K,
        warehouse_test_results_align1!$E:$E,
        4
    ) -
    AVERAGEIFS(
        warehouse_test_results_align1!$K:$K,
        warehouse_test_results_align1!$E:$E,
        2
    ) ) /
AVERAGEIFS(
    warehouse_test_results_align1!$K:$K,
    warehouse_test_results_align1!$E:$E,
    2
)</f>
        <v>-8.0680005704029372E-3</v>
      </c>
      <c r="F5" s="5" t="s">
        <v>9</v>
      </c>
      <c r="G5" s="14">
        <f>AVERAGEIFS(
    warehouse_test_results_align1!$K:$K,
    warehouse_test_results_align1!$A:$A,
    $F5
)</f>
        <v>2.2574999749660449</v>
      </c>
      <c r="H5" s="30">
        <f>AVERAGEIFS(
    warehouse_test_results_align1!$J:$J,
      warehouse_test_results_align1!$A:$A,
    $F5
)</f>
        <v>703.875</v>
      </c>
      <c r="I5" s="14">
        <f t="shared" si="0"/>
        <v>1.033687936441801</v>
      </c>
      <c r="K5" s="5" t="b">
        <v>0</v>
      </c>
      <c r="L5" s="30">
        <f>AVERAGEIFS( warehouse_test_results_align1!$K:$K, warehouse_test_results_align1!$I:$I, K5 )</f>
        <v>2.1266666611035627</v>
      </c>
      <c r="M5" s="30">
        <f>AVERAGEIFS( warehouse_test_results_align1!$J:$J, warehouse_test_results_align1!$I:$I, K5 )</f>
        <v>1099.9250000000002</v>
      </c>
    </row>
    <row r="6" spans="2:13" ht="14.65" customHeight="1" x14ac:dyDescent="0.25">
      <c r="B6" s="8" t="s">
        <v>43</v>
      </c>
      <c r="C6" s="5" t="s">
        <v>41</v>
      </c>
      <c r="D6" s="7">
        <f>(    AVERAGEIFS(
        warehouse_test_results_align1!$J:$J,
        warehouse_test_results_align1!$I:$I,
        "FALSE"
    ) -
    AVERAGEIFS(
        warehouse_test_results_align1!$J:$J,
        warehouse_test_results_align1!$I:$I,
        "TRUE"
    ) ) /
AVERAGEIFS(
    warehouse_test_results_align1!$J:$J,
    warehouse_test_results_align1!$I:$I,
    "TRUE"
)</f>
        <v>0.10443015467260203</v>
      </c>
      <c r="F6" s="5" t="s">
        <v>14</v>
      </c>
      <c r="G6" s="14">
        <f>AVERAGEIFS(
    warehouse_test_results_align1!$K:$K,
    warehouse_test_results_align1!$A:$A,
    $F6
)</f>
        <v>2.3525000035762726</v>
      </c>
      <c r="H6" s="30">
        <f>AVERAGEIFS(
    warehouse_test_results_align1!$J:$J,
      warehouse_test_results_align1!$A:$A,
    $F6
)</f>
        <v>782.52500000000009</v>
      </c>
      <c r="I6" s="14">
        <f t="shared" si="0"/>
        <v>1.11201586698333</v>
      </c>
      <c r="K6" s="5"/>
      <c r="L6" s="7">
        <f>(L4-L5)/L4</f>
        <v>0.41481311814043459</v>
      </c>
      <c r="M6" s="7">
        <f>(M4-M5)/M4</f>
        <v>-0.10443015467260203</v>
      </c>
    </row>
    <row r="7" spans="2:13" ht="14.65" customHeight="1" x14ac:dyDescent="0.25">
      <c r="B7" s="10" t="s">
        <v>50</v>
      </c>
      <c r="C7" s="5" t="s">
        <v>42</v>
      </c>
      <c r="D7" s="7">
        <f>(    AVERAGEIFS(
        warehouse_test_results_align1!$K:$K,
        warehouse_test_results_align1!$I:$I,
        "FALSE"
    ) -
    AVERAGEIFS(
        warehouse_test_results_align1!$K:$K,
        warehouse_test_results_align1!$I:$I,
        "TRUE"
    ) ) /
AVERAGEIFS(
    warehouse_test_results_align1!$K:$K,
    warehouse_test_results_align1!$I:$I,
    "TRUE"
)</f>
        <v>-0.41481311814043459</v>
      </c>
      <c r="F7" s="5" t="s">
        <v>6</v>
      </c>
      <c r="G7" s="14">
        <f>AVERAGEIFS(
    warehouse_test_results_align1!$K:$K,
    warehouse_test_results_align1!$A:$A,
    $F7
)</f>
        <v>2.3500000298023176</v>
      </c>
      <c r="H7" s="30">
        <f>AVERAGEIFS(
    warehouse_test_results_align1!$J:$J,
      warehouse_test_results_align1!$A:$A,
    $F7
)</f>
        <v>741.8</v>
      </c>
      <c r="I7" s="14">
        <f t="shared" si="0"/>
        <v>1.0824957143876079</v>
      </c>
    </row>
    <row r="8" spans="2:13" ht="14.65" customHeight="1" x14ac:dyDescent="0.25">
      <c r="B8" s="8" t="s">
        <v>44</v>
      </c>
      <c r="C8" s="5" t="s">
        <v>41</v>
      </c>
      <c r="D8" s="7">
        <f>(    AVERAGEIFS(
        warehouse_test_results_align1!$J:$J,
        warehouse_test_results_align1!$G:$G,
        0.04
    ) -
    AVERAGEIFS(
        warehouse_test_results_align1!$J:$J,
        warehouse_test_results_align1!$G:$G,
        0.02
    ) ) /
AVERAGEIFS(
    warehouse_test_results_align1!$J:$J,
    warehouse_test_results_align1!$G:$G,
    0.02
)</f>
        <v>0.55847062354084132</v>
      </c>
      <c r="F8" s="5" t="s">
        <v>10</v>
      </c>
      <c r="G8" s="14">
        <f>AVERAGEIFS(
    warehouse_test_results_align1!$K:$K,
    warehouse_test_results_align1!$A:$A,
    $F8
)</f>
        <v>2.2425000011920901</v>
      </c>
      <c r="H8" s="30">
        <f>AVERAGEIFS(
    warehouse_test_results_align1!$J:$J,
      warehouse_test_results_align1!$A:$A,
    $F8
)</f>
        <v>713.55</v>
      </c>
      <c r="I8" s="14">
        <f t="shared" si="0"/>
        <v>1.037014512509931</v>
      </c>
    </row>
    <row r="9" spans="2:13" ht="14.65" customHeight="1" x14ac:dyDescent="0.25">
      <c r="B9" s="10" t="s">
        <v>52</v>
      </c>
      <c r="C9" s="5" t="s">
        <v>42</v>
      </c>
      <c r="D9" s="7">
        <f>(    AVERAGEIFS(
        warehouse_test_results_align1!$K:$K,
        warehouse_test_results_align1!$G:$G,
        0.04
    ) -
    AVERAGEIFS(
        warehouse_test_results_align1!$K:$K,
        warehouse_test_results_align1!$G:$G,
        0.02
    ) ) /
AVERAGEIFS(
    warehouse_test_results_align1!$K:$K,
    warehouse_test_results_align1!$G:$G,
    0.02
)</f>
        <v>0.47600285711192203</v>
      </c>
      <c r="F9" s="5" t="s">
        <v>15</v>
      </c>
      <c r="G9" s="14">
        <f>AVERAGEIFS(
    warehouse_test_results_align1!$K:$K,
    warehouse_test_results_align1!$A:$A,
    $F9
)</f>
        <v>2.1150000035762724</v>
      </c>
      <c r="H9" s="30">
        <f>AVERAGEIFS(
    warehouse_test_results_align1!$J:$J,
      warehouse_test_results_align1!$A:$A,
    $F9
)</f>
        <v>826.97500000000002</v>
      </c>
      <c r="I9" s="14">
        <f t="shared" si="0"/>
        <v>1.0874445036405613</v>
      </c>
    </row>
    <row r="10" spans="2:13" ht="14.65" customHeight="1" x14ac:dyDescent="0.25">
      <c r="B10" s="8" t="s">
        <v>2</v>
      </c>
      <c r="C10" s="5" t="s">
        <v>41</v>
      </c>
      <c r="D10" s="7">
        <f>(    AVERAGEIFS(
        warehouse_test_results_align1!$J:$J,
        warehouse_test_results_align1!$D:$D,
        40
    ) -
    AVERAGEIFS(
        warehouse_test_results_align1!$J:$J,
        warehouse_test_results_align1!$D:$D,
        20
    ) ) /
AVERAGEIFS(
    warehouse_test_results_align1!$J:$J,
    warehouse_test_results_align1!$D:$D,
    20
)</f>
        <v>0.80205780114978398</v>
      </c>
      <c r="F10" s="5" t="s">
        <v>7</v>
      </c>
      <c r="G10" s="14">
        <f>AVERAGEIFS(
    warehouse_test_results_align1!$K:$K,
    warehouse_test_results_align1!$A:$A,
    $F10
)</f>
        <v>5.4049999952316252</v>
      </c>
      <c r="H10" s="30">
        <f>AVERAGEIFS(
    warehouse_test_results_align1!$J:$J,
      warehouse_test_results_align1!$A:$A,
    $F10
)</f>
        <v>1935.5250000000001</v>
      </c>
      <c r="I10" s="14">
        <f t="shared" si="0"/>
        <v>2.6526845406060398</v>
      </c>
    </row>
    <row r="11" spans="2:13" ht="14.65" customHeight="1" x14ac:dyDescent="0.25">
      <c r="B11" s="10" t="s">
        <v>49</v>
      </c>
      <c r="C11" s="5" t="s">
        <v>42</v>
      </c>
      <c r="D11" s="7">
        <f>(    AVERAGEIFS(
        warehouse_test_results_align1!$K:$K,
        warehouse_test_results_align1!$D:$D,
        40
    ) -
    AVERAGEIFS(
        warehouse_test_results_align1!$K:$K,
        warehouse_test_results_align1!$D:$D,
        20
    ) ) /
AVERAGEIFS(
    warehouse_test_results_align1!$K:$K,
    warehouse_test_results_align1!$D:$D,
    20
)</f>
        <v>0.53595010279781063</v>
      </c>
      <c r="F11" s="5" t="s">
        <v>11</v>
      </c>
      <c r="G11" s="14">
        <f>AVERAGEIFS(
    warehouse_test_results_align1!$K:$K,
    warehouse_test_results_align1!$A:$A,
    $F11
)</f>
        <v>2.6024999916553471</v>
      </c>
      <c r="H11" s="30">
        <f>AVERAGEIFS(
    warehouse_test_results_align1!$J:$J,
      warehouse_test_results_align1!$A:$A,
    $F11
)</f>
        <v>966.65</v>
      </c>
      <c r="I11" s="14">
        <f t="shared" si="0"/>
        <v>1.3019113388369572</v>
      </c>
    </row>
    <row r="12" spans="2:13" ht="14.65" customHeight="1" x14ac:dyDescent="0.25">
      <c r="B12" s="8" t="s">
        <v>45</v>
      </c>
      <c r="C12" s="5" t="s">
        <v>41</v>
      </c>
      <c r="D12" s="7">
        <f>(    AVERAGEIFS(
        warehouse_test_results_align1!$J:$J,
        warehouse_test_results_align1!$B:$B,
        9,
        warehouse_test_results_align1!$D:$D,
        20,
        warehouse_test_results_align1!$E:$E,
        2
    ) -
    AVERAGEIFS(
        warehouse_test_results_align1!$J:$J,
        warehouse_test_results_align1!$B:$B,
        4,
        warehouse_test_results_align1!$D:$D,
        20,
        warehouse_test_results_align1!$E:$E,
        2
    ) ) /
AVERAGEIFS(
    warehouse_test_results_align1!$J:$J,
    warehouse_test_results_align1!$B:$B,
    4,
    warehouse_test_results_align1!$D:$D,
    20,
    warehouse_test_results_align1!$E:$E,
    2
)</f>
        <v>0.11173858994849951</v>
      </c>
      <c r="F12" s="5" t="s">
        <v>16</v>
      </c>
      <c r="G12" s="14">
        <f>AVERAGEIFS(
    warehouse_test_results_align1!$K:$K,
    warehouse_test_results_align1!$A:$A,
    $F12
)</f>
        <v>2.4224999964237175</v>
      </c>
      <c r="H12" s="30">
        <f>AVERAGEIFS(
    warehouse_test_results_align1!$J:$J,
      warehouse_test_results_align1!$A:$A,
    $F12
)</f>
        <v>1075.575</v>
      </c>
      <c r="I12" s="14">
        <f t="shared" si="0"/>
        <v>1.3367333927308049</v>
      </c>
    </row>
    <row r="13" spans="2:13" ht="14.65" customHeight="1" x14ac:dyDescent="0.25">
      <c r="B13" s="10" t="s">
        <v>53</v>
      </c>
      <c r="C13" s="5" t="s">
        <v>42</v>
      </c>
      <c r="D13" s="7">
        <f>(    AVERAGEIFS(
        warehouse_test_results_align1!$K:$K,
        warehouse_test_results_align1!$B:$B,
        9,
        warehouse_test_results_align1!$D:$D,
        20,
        warehouse_test_results_align1!$E:$E,
        2
    ) -
    AVERAGEIFS(
        warehouse_test_results_align1!$K:$K,
        warehouse_test_results_align1!$B:$B,
        4,
        warehouse_test_results_align1!$D:$D,
        20,
        warehouse_test_results_align1!$E:$E,
        2
    ) ) /
AVERAGEIFS(
    warehouse_test_results_align1!$K:$K,
    warehouse_test_results_align1!$B:$B,
    4,
    warehouse_test_results_align1!$D:$D,
    20,
    warehouse_test_results_align1!$E:$E,
    2
)</f>
        <v>4.2081962198762202E-2</v>
      </c>
      <c r="F13" s="5" t="s">
        <v>8</v>
      </c>
      <c r="G13" s="14">
        <f>AVERAGEIFS(
    warehouse_test_results_align1!$K:$K,
    warehouse_test_results_align1!$A:$A,
    $F13
)</f>
        <v>5.4899999856948805</v>
      </c>
      <c r="H13" s="30">
        <f>AVERAGEIFS(
    warehouse_test_results_align1!$J:$J,
      warehouse_test_results_align1!$A:$A,
    $F13
)</f>
        <v>2020.7</v>
      </c>
      <c r="I13" s="14">
        <f t="shared" si="0"/>
        <v>2.7332834518798457</v>
      </c>
    </row>
    <row r="14" spans="2:13" ht="14.65" customHeight="1" x14ac:dyDescent="0.25">
      <c r="B14" s="8" t="s">
        <v>45</v>
      </c>
      <c r="C14" s="5" t="s">
        <v>41</v>
      </c>
      <c r="D14" s="7">
        <f>(    AVERAGEIFS(
        warehouse_test_results_align1!$J:$J,
        warehouse_test_results_align1!$B:$B,
        9,
        warehouse_test_results_align1!$D:$D,
        20,
        warehouse_test_results_align1!$E:$E,
        4
    ) -
    AVERAGEIFS(
        warehouse_test_results_align1!$J:$J,
        warehouse_test_results_align1!$B:$B,
        4,
        warehouse_test_results_align1!$D:$D,
        20,
        warehouse_test_results_align1!$E:$E,
        4
    ) ) /
AVERAGEIFS(
    warehouse_test_results_align1!$J:$J,
    warehouse_test_results_align1!$B:$B,
    4,
    warehouse_test_results_align1!$D:$D,
    20,
    warehouse_test_results_align1!$E:$E,
    4
)</f>
        <v>0.15895872748931411</v>
      </c>
      <c r="F14" s="5" t="s">
        <v>12</v>
      </c>
      <c r="G14" s="14">
        <f>AVERAGEIFS(
    warehouse_test_results_align1!$K:$K,
    warehouse_test_results_align1!$A:$A,
    $F14
)</f>
        <v>2.5899999856948828</v>
      </c>
      <c r="H14" s="30">
        <f>AVERAGEIFS(
    warehouse_test_results_align1!$J:$J,
      warehouse_test_results_align1!$A:$A,
    $F14
)</f>
        <v>970.05</v>
      </c>
      <c r="I14" s="14">
        <f t="shared" si="0"/>
        <v>1.3013714562533214</v>
      </c>
    </row>
    <row r="15" spans="2:13" x14ac:dyDescent="0.25">
      <c r="B15" s="10" t="s">
        <v>55</v>
      </c>
      <c r="C15" s="5" t="s">
        <v>42</v>
      </c>
      <c r="D15" s="7">
        <f>(    AVERAGEIFS(
        warehouse_test_results_align1!$K:$K,
        warehouse_test_results_align1!$B:$B,
        9,
        warehouse_test_results_align1!$D:$D,
        20,
        warehouse_test_results_align1!$E:$E,
        4
    ) -
    AVERAGEIFS(
        warehouse_test_results_align1!$K:$K,
        warehouse_test_results_align1!$B:$B,
        4,
        warehouse_test_results_align1!$D:$D,
        20,
        warehouse_test_results_align1!$E:$E,
        4
    ) ) /
AVERAGEIFS(
    warehouse_test_results_align1!$K:$K,
    warehouse_test_results_align1!$B:$B,
    4,
    warehouse_test_results_align1!$D:$D,
    20,
    warehouse_test_results_align1!$E:$E,
    4
)</f>
        <v>-5.6856186197565245E-2</v>
      </c>
      <c r="F15" s="5" t="s">
        <v>17</v>
      </c>
      <c r="G15" s="14">
        <f>AVERAGEIFS(
    warehouse_test_results_align1!$K:$K,
    warehouse_test_results_align1!$A:$A,
    $F15
)</f>
        <v>2.4249999940395326</v>
      </c>
      <c r="H15" s="30">
        <f>AVERAGEIFS(
    warehouse_test_results_align1!$J:$J,
      warehouse_test_results_align1!$A:$A,
    $F15
)</f>
        <v>1118.7750000000001</v>
      </c>
      <c r="I15" s="14">
        <f t="shared" si="0"/>
        <v>1.3680116756299223</v>
      </c>
    </row>
    <row r="16" spans="2:13" x14ac:dyDescent="0.25">
      <c r="F16" s="11" t="s">
        <v>60</v>
      </c>
      <c r="G16" s="12" t="str">
        <f>INDEX( $F$4:$F$15, MATCH( MIN(G$4:G$15), G$4:G$15, 0 ) )</f>
        <v>NT5_2</v>
      </c>
      <c r="H16" s="11" t="str">
        <f>INDEX( $F$4:$F$15, MATCH( MIN(H$4:H$15), H$4:H$15, 0 ) )</f>
        <v>NT3_1</v>
      </c>
      <c r="I16" s="12" t="str">
        <f>INDEX( $F$4:$F$15, MATCH( MIN(I$4:I$15), I$4:I$15, 0 ) )</f>
        <v>NT3_1</v>
      </c>
    </row>
  </sheetData>
  <mergeCells count="2">
    <mergeCell ref="B2:D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05B26-40E0-486C-B4EB-8E0B7D3DE8F7}">
  <sheetPr>
    <tabColor theme="4" tint="0.59999389629810485"/>
  </sheetPr>
  <dimension ref="B1:M16"/>
  <sheetViews>
    <sheetView zoomScale="70" zoomScaleNormal="70" workbookViewId="0">
      <selection activeCell="K6" sqref="K6:M6"/>
    </sheetView>
  </sheetViews>
  <sheetFormatPr defaultRowHeight="15" x14ac:dyDescent="0.25"/>
  <cols>
    <col min="2" max="2" width="19.7109375" customWidth="1"/>
    <col min="3" max="3" width="16.7109375" customWidth="1"/>
    <col min="4" max="4" width="8.7109375" style="3" customWidth="1"/>
    <col min="5" max="5" width="4.28515625" customWidth="1"/>
    <col min="6" max="9" width="10.7109375" customWidth="1"/>
    <col min="10" max="10" width="3.5703125" customWidth="1"/>
    <col min="11" max="11" width="18.42578125" customWidth="1"/>
    <col min="12" max="12" width="13.5703125" customWidth="1"/>
    <col min="13" max="13" width="13.140625" customWidth="1"/>
  </cols>
  <sheetData>
    <row r="1" spans="2:13" ht="28.15" customHeight="1" x14ac:dyDescent="0.25"/>
    <row r="2" spans="2:13" s="9" customFormat="1" ht="16.899999999999999" customHeight="1" x14ac:dyDescent="0.25">
      <c r="B2" s="38" t="s">
        <v>61</v>
      </c>
      <c r="C2" s="38"/>
      <c r="D2" s="38"/>
      <c r="F2" s="38" t="s">
        <v>62</v>
      </c>
      <c r="G2" s="38"/>
      <c r="H2" s="38"/>
      <c r="I2" s="38"/>
    </row>
    <row r="3" spans="2:13" ht="17.100000000000001" customHeight="1" x14ac:dyDescent="0.25">
      <c r="B3" s="11" t="s">
        <v>48</v>
      </c>
      <c r="C3" s="11" t="s">
        <v>46</v>
      </c>
      <c r="D3" s="12" t="s">
        <v>47</v>
      </c>
      <c r="F3" s="11" t="s">
        <v>56</v>
      </c>
      <c r="G3" s="12" t="s">
        <v>57</v>
      </c>
      <c r="H3" s="11" t="s">
        <v>58</v>
      </c>
      <c r="I3" s="12" t="s">
        <v>59</v>
      </c>
      <c r="K3" s="11" t="s">
        <v>66</v>
      </c>
      <c r="L3" s="12" t="s">
        <v>67</v>
      </c>
      <c r="M3" s="11" t="s">
        <v>68</v>
      </c>
    </row>
    <row r="4" spans="2:13" ht="14.65" customHeight="1" x14ac:dyDescent="0.25">
      <c r="B4" s="6" t="s">
        <v>4</v>
      </c>
      <c r="C4" s="5" t="s">
        <v>41</v>
      </c>
      <c r="D4" s="7">
        <f>(    AVERAGEIFS(
        warehouse_test_results_align2!$J:$J,
        warehouse_test_results_align2!$E:$E,
        4
    ) -
    AVERAGEIFS(
        warehouse_test_results_align2!$J:$J,
        warehouse_test_results_align2!$E:$E,
        3
    ) ) /
AVERAGEIFS(
    warehouse_test_results_align2!$J:$J,
    warehouse_test_results_align2!$E:$E,
    3
)</f>
        <v>1.183902884660025E-2</v>
      </c>
      <c r="F4" s="5" t="s">
        <v>5</v>
      </c>
      <c r="G4" s="14">
        <f>AVERAGEIFS(
    warehouse_test_results_align2!$K:$K,
    warehouse_test_results_align2!$A:$A,
    $F4
)</f>
        <v>3.0450000166892974</v>
      </c>
      <c r="H4" s="30">
        <f>AVERAGEIFS(
    warehouse_test_results_align2!$J:$J,
      warehouse_test_results_align2!$A:$A,
    $F4
)</f>
        <v>746.67499999999995</v>
      </c>
      <c r="I4" s="14">
        <f t="shared" ref="I4:I15" si="0">( G4 /
    MIN(
        $G$4:$G$15
    ) + H4 /
    MIN(
        $H$4:$H$15
    ) ) / 2</f>
        <v>1.2907467398553649</v>
      </c>
      <c r="K4" s="5" t="b">
        <v>1</v>
      </c>
      <c r="L4" s="30">
        <f>AVERAGEIFS( warehouse_test_results_align2!$K:$K, warehouse_test_results_align2!$I:$I, K4 )</f>
        <v>5.3983333230018529</v>
      </c>
      <c r="M4" s="30">
        <f>AVERAGEIFS( warehouse_test_results_align2!$J:$J, warehouse_test_results_align2!$I:$I, K4 )</f>
        <v>1259.1541666666667</v>
      </c>
    </row>
    <row r="5" spans="2:13" ht="14.65" customHeight="1" x14ac:dyDescent="0.25">
      <c r="B5" s="10" t="s">
        <v>51</v>
      </c>
      <c r="C5" s="5" t="s">
        <v>42</v>
      </c>
      <c r="D5" s="7">
        <f>(    AVERAGEIFS(
        warehouse_test_results_align2!$K:$K,
        warehouse_test_results_align2!$E:$E,
        4
    ) -
    AVERAGEIFS(
        warehouse_test_results_align2!$K:$K,
        warehouse_test_results_align2!$E:$E,
        3
    ) ) /
AVERAGEIFS(
    warehouse_test_results_align2!$K:$K,
    warehouse_test_results_align2!$E:$E,
    3
)</f>
        <v>0.21850248409574127</v>
      </c>
      <c r="F5" s="5" t="s">
        <v>9</v>
      </c>
      <c r="G5" s="14">
        <f>AVERAGEIFS(
    warehouse_test_results_align2!$K:$K,
    warehouse_test_results_align2!$A:$A,
    $F5
)</f>
        <v>3.1924999892711576</v>
      </c>
      <c r="H5" s="30">
        <f>AVERAGEIFS(
    warehouse_test_results_align2!$J:$J,
      warehouse_test_results_align2!$A:$A,
    $F5
)</f>
        <v>711.8</v>
      </c>
      <c r="I5" s="14">
        <f t="shared" si="0"/>
        <v>1.3013833665750529</v>
      </c>
      <c r="K5" s="5" t="b">
        <v>0</v>
      </c>
      <c r="L5" s="30">
        <f>AVERAGEIFS( warehouse_test_results_align2!$K:$K, warehouse_test_results_align2!$I:$I, K5 )</f>
        <v>3.3545833448568931</v>
      </c>
      <c r="M5" s="30">
        <f>AVERAGEIFS( warehouse_test_results_align2!$J:$J, warehouse_test_results_align2!$I:$I, K5 )</f>
        <v>1447.7333333333333</v>
      </c>
    </row>
    <row r="6" spans="2:13" ht="14.65" customHeight="1" x14ac:dyDescent="0.25">
      <c r="B6" s="8" t="s">
        <v>43</v>
      </c>
      <c r="C6" s="5" t="s">
        <v>41</v>
      </c>
      <c r="D6" s="7">
        <f>(    AVERAGEIFS(
        warehouse_test_results_align2!$J:$J,
        warehouse_test_results_align2!$I:$I,
        "FALSE"
    ) -
    AVERAGEIFS(
        warehouse_test_results_align2!$J:$J,
        warehouse_test_results_align2!$I:$I,
        "TRUE"
    ) ) /
AVERAGEIFS(
    warehouse_test_results_align2!$J:$J,
    warehouse_test_results_align2!$I:$I,
    "TRUE"
)</f>
        <v>0.14976654301664144</v>
      </c>
      <c r="F6" s="5" t="s">
        <v>14</v>
      </c>
      <c r="G6" s="14">
        <f>AVERAGEIFS(
    warehouse_test_results_align2!$K:$K,
    warehouse_test_results_align2!$A:$A,
    $F6
)</f>
        <v>2.810000008344645</v>
      </c>
      <c r="H6" s="30">
        <f>AVERAGEIFS(
    warehouse_test_results_align2!$J:$J,
      warehouse_test_results_align2!$A:$A,
    $F6
)</f>
        <v>878.55</v>
      </c>
      <c r="I6" s="14">
        <f t="shared" si="0"/>
        <v>1.3295345642003227</v>
      </c>
      <c r="K6" s="5"/>
      <c r="L6" s="7">
        <f>(L4-L5)/L4</f>
        <v>0.37858906737690867</v>
      </c>
      <c r="M6" s="7">
        <f>(M4-M5)/M4</f>
        <v>-0.14976654301664144</v>
      </c>
    </row>
    <row r="7" spans="2:13" ht="14.65" customHeight="1" x14ac:dyDescent="0.25">
      <c r="B7" s="10" t="s">
        <v>50</v>
      </c>
      <c r="C7" s="5" t="s">
        <v>42</v>
      </c>
      <c r="D7" s="7">
        <f>(    AVERAGEIFS(
        warehouse_test_results_align2!$K:$K,
        warehouse_test_results_align2!$I:$I,
        "FALSE"
    ) -
    AVERAGEIFS(
        warehouse_test_results_align2!$K:$K,
        warehouse_test_results_align2!$I:$I,
        "TRUE"
    ) ) /
AVERAGEIFS(
    warehouse_test_results_align2!$K:$K,
    warehouse_test_results_align2!$I:$I,
    "TRUE"
)</f>
        <v>-0.37858906737690867</v>
      </c>
      <c r="F7" s="5" t="s">
        <v>6</v>
      </c>
      <c r="G7" s="14">
        <f>AVERAGEIFS(
    warehouse_test_results_align2!$K:$K,
    warehouse_test_results_align2!$A:$A,
    $F7
)</f>
        <v>2.4275000154972002</v>
      </c>
      <c r="H7" s="30">
        <f>AVERAGEIFS(
    warehouse_test_results_align2!$J:$J,
      warehouse_test_results_align2!$A:$A,
    $F7
)</f>
        <v>725.8</v>
      </c>
      <c r="I7" s="14">
        <f t="shared" si="0"/>
        <v>1.1243378185042165</v>
      </c>
    </row>
    <row r="8" spans="2:13" ht="14.65" customHeight="1" x14ac:dyDescent="0.25">
      <c r="B8" s="8" t="s">
        <v>44</v>
      </c>
      <c r="C8" s="5" t="s">
        <v>41</v>
      </c>
      <c r="D8" s="7">
        <f>(    AVERAGEIFS(
        warehouse_test_results_align2!$J:$J,
        warehouse_test_results_align2!$G:$G,
        0.04
    ) -
    AVERAGEIFS(
        warehouse_test_results_align2!$J:$J,
        warehouse_test_results_align2!$G:$G,
        0.02
    ) ) /
AVERAGEIFS(
    warehouse_test_results_align2!$J:$J,
    warehouse_test_results_align2!$G:$G,
    0.02
)</f>
        <v>0.49666805017524435</v>
      </c>
      <c r="F8" s="5" t="s">
        <v>10</v>
      </c>
      <c r="G8" s="14">
        <f>AVERAGEIFS(
    warehouse_test_results_align2!$K:$K,
    warehouse_test_results_align2!$A:$A,
    $F8
)</f>
        <v>2.3774999916553474</v>
      </c>
      <c r="H8" s="30">
        <f>AVERAGEIFS(
    warehouse_test_results_align2!$J:$J,
      warehouse_test_results_align2!$A:$A,
    $F8
)</f>
        <v>684.6</v>
      </c>
      <c r="I8" s="14">
        <f t="shared" si="0"/>
        <v>1.0820073466540867</v>
      </c>
    </row>
    <row r="9" spans="2:13" ht="14.65" customHeight="1" x14ac:dyDescent="0.25">
      <c r="B9" s="10" t="s">
        <v>52</v>
      </c>
      <c r="C9" s="5" t="s">
        <v>42</v>
      </c>
      <c r="D9" s="7">
        <f>(    AVERAGEIFS(
        warehouse_test_results_align2!$K:$K,
        warehouse_test_results_align2!$G:$G,
        0.04
    ) -
    AVERAGEIFS(
        warehouse_test_results_align2!$K:$K,
        warehouse_test_results_align2!$G:$G,
        0.02
    ) ) /
AVERAGEIFS(
    warehouse_test_results_align2!$K:$K,
    warehouse_test_results_align2!$G:$G,
    0.02
)</f>
        <v>0.35003915182997275</v>
      </c>
      <c r="F9" s="5" t="s">
        <v>15</v>
      </c>
      <c r="G9" s="14">
        <f>AVERAGEIFS(
    warehouse_test_results_align2!$K:$K,
    warehouse_test_results_align2!$A:$A,
    $F9
)</f>
        <v>2.0424999833106949</v>
      </c>
      <c r="H9" s="30">
        <f>AVERAGEIFS(
    warehouse_test_results_align2!$J:$J,
      warehouse_test_results_align2!$A:$A,
    $F9
)</f>
        <v>832.875</v>
      </c>
      <c r="I9" s="14">
        <f t="shared" si="0"/>
        <v>1.1082931638913234</v>
      </c>
    </row>
    <row r="10" spans="2:13" ht="14.65" customHeight="1" x14ac:dyDescent="0.25">
      <c r="B10" s="8" t="s">
        <v>2</v>
      </c>
      <c r="C10" s="5" t="s">
        <v>41</v>
      </c>
      <c r="D10" s="7">
        <f>(    AVERAGEIFS(
        warehouse_test_results_align2!$J:$J,
        warehouse_test_results_align2!$D:$D,
        40
    ) -
    AVERAGEIFS(
        warehouse_test_results_align2!$J:$J,
        warehouse_test_results_align2!$D:$D,
        20
    ) ) /
AVERAGEIFS(
    warehouse_test_results_align2!$J:$J,
    warehouse_test_results_align2!$D:$D,
    20
)</f>
        <v>1.5459085649411601</v>
      </c>
      <c r="F10" s="5" t="s">
        <v>7</v>
      </c>
      <c r="G10" s="14">
        <f>AVERAGEIFS(
    warehouse_test_results_align2!$K:$K,
    warehouse_test_results_align2!$A:$A,
    $F10
)</f>
        <v>7.1400000154971863</v>
      </c>
      <c r="H10" s="30">
        <f>AVERAGEIFS(
    warehouse_test_results_align2!$J:$J,
      warehouse_test_results_align2!$A:$A,
    $F10
)</f>
        <v>1948.9500000000003</v>
      </c>
      <c r="I10" s="14">
        <f t="shared" si="0"/>
        <v>3.1712804716705705</v>
      </c>
    </row>
    <row r="11" spans="2:13" ht="14.65" customHeight="1" x14ac:dyDescent="0.25">
      <c r="B11" s="10" t="s">
        <v>49</v>
      </c>
      <c r="C11" s="5" t="s">
        <v>42</v>
      </c>
      <c r="D11" s="7">
        <f>(    AVERAGEIFS(
        warehouse_test_results_align2!$K:$K,
        warehouse_test_results_align2!$D:$D,
        40
    ) -
    AVERAGEIFS(
        warehouse_test_results_align2!$K:$K,
        warehouse_test_results_align2!$D:$D,
        20
    ) ) /
AVERAGEIFS(
    warehouse_test_results_align2!$K:$K,
    warehouse_test_results_align2!$D:$D,
    20
)</f>
        <v>1.3040264228623935</v>
      </c>
      <c r="F11" s="5" t="s">
        <v>11</v>
      </c>
      <c r="G11" s="14">
        <f>AVERAGEIFS(
    warehouse_test_results_align2!$K:$K,
    warehouse_test_results_align2!$A:$A,
    $F11
)</f>
        <v>7.0125000119209231</v>
      </c>
      <c r="H11" s="30">
        <f>AVERAGEIFS(
    warehouse_test_results_align2!$J:$J,
      warehouse_test_results_align2!$A:$A,
    $F11
)</f>
        <v>1807.8</v>
      </c>
      <c r="I11" s="14">
        <f t="shared" si="0"/>
        <v>3.0369793249667691</v>
      </c>
    </row>
    <row r="12" spans="2:13" ht="14.65" customHeight="1" x14ac:dyDescent="0.25">
      <c r="B12" s="8" t="s">
        <v>45</v>
      </c>
      <c r="C12" s="5" t="s">
        <v>41</v>
      </c>
      <c r="D12" s="7">
        <f>(    AVERAGEIFS(
        warehouse_test_results_align2!$J:$J,
        warehouse_test_results_align2!$B:$B,
        12,
        warehouse_test_results_align2!$D:$D,
        20,
        warehouse_test_results_align2!$E:$E,
        4
    ) -
    AVERAGEIFS(
        warehouse_test_results_align2!$J:$J,
        warehouse_test_results_align2!$B:$B,
        3,
        warehouse_test_results_align2!$D:$D,
        20,
        warehouse_test_results_align2!$E:$E,
        4
    ) ) /
AVERAGEIFS(
    warehouse_test_results_align2!$J:$J,
    warehouse_test_results_align2!$B:$B,
    3,
    warehouse_test_results_align2!$D:$D,
    20,
    warehouse_test_results_align2!$E:$E,
    4
)</f>
        <v>0.2342652430457994</v>
      </c>
      <c r="F12" s="5" t="s">
        <v>16</v>
      </c>
      <c r="G12" s="14">
        <f>AVERAGEIFS(
    warehouse_test_results_align2!$K:$K,
    warehouse_test_results_align2!$A:$A,
    $F12
)</f>
        <v>5.6449999868869725</v>
      </c>
      <c r="H12" s="30">
        <f>AVERAGEIFS(
    warehouse_test_results_align2!$J:$J,
      warehouse_test_results_align2!$A:$A,
    $F12
)</f>
        <v>2074.6750000000002</v>
      </c>
      <c r="I12" s="14">
        <f t="shared" si="0"/>
        <v>2.8971310821283018</v>
      </c>
    </row>
    <row r="13" spans="2:13" ht="14.65" customHeight="1" x14ac:dyDescent="0.25">
      <c r="B13" s="10" t="s">
        <v>53</v>
      </c>
      <c r="C13" s="5" t="s">
        <v>42</v>
      </c>
      <c r="D13" s="7">
        <f>(    AVERAGEIFS(
        warehouse_test_results_align2!$K:$K,
        warehouse_test_results_align2!$B:$B,
        12,
        warehouse_test_results_align2!$D:$D,
        20,
        warehouse_test_results_align2!$E:$E,
        4
    ) -
    AVERAGEIFS(
        warehouse_test_results_align2!$K:$K,
        warehouse_test_results_align2!$B:$B,
        3,
        warehouse_test_results_align2!$D:$D,
        20,
        warehouse_test_results_align2!$E:$E,
        4
    ) ) /
AVERAGEIFS(
    warehouse_test_results_align2!$K:$K,
    warehouse_test_results_align2!$B:$B,
    3,
    warehouse_test_results_align2!$D:$D,
    20,
    warehouse_test_results_align2!$E:$E,
    4
)</f>
        <v>-0.11981205394266475</v>
      </c>
      <c r="F13" s="5" t="s">
        <v>8</v>
      </c>
      <c r="G13" s="14">
        <f>AVERAGEIFS(
    warehouse_test_results_align2!$K:$K,
    warehouse_test_results_align2!$A:$A,
    $F13
)</f>
        <v>5.7874999821186046</v>
      </c>
      <c r="H13" s="30">
        <f>AVERAGEIFS(
    warehouse_test_results_align2!$J:$J,
      warehouse_test_results_align2!$A:$A,
    $F13
)</f>
        <v>1944.6</v>
      </c>
      <c r="I13" s="14">
        <f t="shared" si="0"/>
        <v>2.8370140718227912</v>
      </c>
    </row>
    <row r="14" spans="2:13" ht="14.65" customHeight="1" x14ac:dyDescent="0.25">
      <c r="B14" s="8" t="s">
        <v>45</v>
      </c>
      <c r="C14" s="5" t="s">
        <v>41</v>
      </c>
      <c r="D14" s="7">
        <f>(    AVERAGEIFS(
        warehouse_test_results_align2!$J:$J,
        warehouse_test_results_align2!$B:$B,
        12,
        warehouse_test_results_align2!$D:$D,
        40,
        warehouse_test_results_align2!$E:$E,
        3
    ) -
    AVERAGEIFS(
        warehouse_test_results_align2!$J:$J,
        warehouse_test_results_align2!$B:$B,
        3,
        warehouse_test_results_align2!$D:$D,
        40,
        warehouse_test_results_align2!$E:$E,
        3
    ) ) /
AVERAGEIFS(
    warehouse_test_results_align2!$J:$J,
    warehouse_test_results_align2!$B:$B,
    3,
    warehouse_test_results_align2!$D:$D,
    40,
    warehouse_test_results_align2!$E:$E,
    3
)</f>
        <v>0.13725759867968643</v>
      </c>
      <c r="F14" s="5" t="s">
        <v>12</v>
      </c>
      <c r="G14" s="14">
        <f>AVERAGEIFS(
    warehouse_test_results_align2!$K:$K,
    warehouse_test_results_align2!$A:$A,
    $F14
)</f>
        <v>5.9799999952316218</v>
      </c>
      <c r="H14" s="30">
        <f>AVERAGEIFS(
    warehouse_test_results_align2!$J:$J,
      warehouse_test_results_align2!$A:$A,
    $F14
)</f>
        <v>1817.75</v>
      </c>
      <c r="I14" s="14">
        <f t="shared" si="0"/>
        <v>2.7914923580841693</v>
      </c>
    </row>
    <row r="15" spans="2:13" ht="14.65" customHeight="1" x14ac:dyDescent="0.25">
      <c r="B15" s="10" t="s">
        <v>54</v>
      </c>
      <c r="C15" s="5" t="s">
        <v>42</v>
      </c>
      <c r="D15" s="7">
        <f>(    AVERAGEIFS(
        warehouse_test_results_align2!$K:$K,
        warehouse_test_results_align2!$B:$B,
        12,
        warehouse_test_results_align2!$D:$D,
        40,
        warehouse_test_results_align2!$E:$E,
        3
    ) -
    AVERAGEIFS(
        warehouse_test_results_align2!$K:$K,
        warehouse_test_results_align2!$B:$B,
        3,
        warehouse_test_results_align2!$D:$D,
        40,
        warehouse_test_results_align2!$E:$E,
        3
    ) ) /
AVERAGEIFS(
    warehouse_test_results_align2!$K:$K,
    warehouse_test_results_align2!$B:$B,
    3,
    warehouse_test_results_align2!$D:$D,
    40,
    warehouse_test_results_align2!$E:$E,
    3
)</f>
        <v>-0.15426421157832437</v>
      </c>
      <c r="F15" s="5" t="s">
        <v>17</v>
      </c>
      <c r="G15" s="14">
        <f>AVERAGEIFS(
    warehouse_test_results_align2!$K:$K,
    warehouse_test_results_align2!$A:$A,
    $F15
)</f>
        <v>5.0575000107288322</v>
      </c>
      <c r="H15" s="30">
        <f>AVERAGEIFS(
    warehouse_test_results_align2!$J:$J,
      warehouse_test_results_align2!$A:$A,
    $F15
)</f>
        <v>2067.25</v>
      </c>
      <c r="I15" s="14">
        <f t="shared" si="0"/>
        <v>2.7478893626690502</v>
      </c>
    </row>
    <row r="16" spans="2:13" x14ac:dyDescent="0.25">
      <c r="F16" s="11" t="s">
        <v>60</v>
      </c>
      <c r="G16" s="12" t="str">
        <f>INDEX( $F$4:$F$15, MATCH( MIN(G$4:G$15), G$4:G$15, 0 ) )</f>
        <v>NT5_2</v>
      </c>
      <c r="H16" s="11" t="str">
        <f>INDEX( $F$4:$F$15, MATCH( MIN(H$4:H$15), H$4:H$15, 0 ) )</f>
        <v>NT3_2</v>
      </c>
      <c r="I16" s="12" t="str">
        <f>INDEX( $F$4:$F$15, MATCH( MIN(I$4:I$15), I$4:I$15, 0 ) )</f>
        <v>NT3_2</v>
      </c>
    </row>
  </sheetData>
  <mergeCells count="2">
    <mergeCell ref="B2:D2"/>
    <mergeCell ref="F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698A-D9E4-4CB0-9301-773F7C7B1A89}">
  <sheetPr>
    <tabColor theme="9" tint="0.79998168889431442"/>
  </sheetPr>
  <dimension ref="A1:M49"/>
  <sheetViews>
    <sheetView topLeftCell="C1" workbookViewId="0">
      <pane ySplit="1" topLeftCell="A29" activePane="bottomLeft" state="frozen"/>
      <selection pane="bottomLeft" activeCell="O42" sqref="O42"/>
    </sheetView>
  </sheetViews>
  <sheetFormatPr defaultRowHeight="15" x14ac:dyDescent="0.25"/>
  <cols>
    <col min="1" max="13" width="10.7109375" customWidth="1"/>
  </cols>
  <sheetData>
    <row r="1" spans="1:13" ht="31.9" customHeight="1" x14ac:dyDescent="0.25">
      <c r="A1" s="4" t="s">
        <v>34</v>
      </c>
      <c r="B1" s="4" t="s">
        <v>33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22</v>
      </c>
      <c r="L1" s="4" t="s">
        <v>24</v>
      </c>
      <c r="M1" s="4" t="s">
        <v>23</v>
      </c>
    </row>
    <row r="2" spans="1:13" x14ac:dyDescent="0.25">
      <c r="A2" t="s">
        <v>5</v>
      </c>
      <c r="B2">
        <v>6</v>
      </c>
      <c r="C2">
        <v>6</v>
      </c>
      <c r="D2">
        <v>20</v>
      </c>
      <c r="E2">
        <v>2</v>
      </c>
      <c r="F2">
        <v>2</v>
      </c>
      <c r="G2">
        <v>0.02</v>
      </c>
      <c r="H2">
        <v>28</v>
      </c>
      <c r="I2" t="b">
        <v>1</v>
      </c>
      <c r="J2">
        <v>549.9</v>
      </c>
      <c r="K2">
        <v>2.7199999809265099</v>
      </c>
      <c r="L2">
        <v>41.795813187447301</v>
      </c>
      <c r="M2">
        <v>7.0000004768371496E-2</v>
      </c>
    </row>
    <row r="3" spans="1:13" x14ac:dyDescent="0.25">
      <c r="A3" t="s">
        <v>5</v>
      </c>
      <c r="B3">
        <v>6</v>
      </c>
      <c r="C3">
        <v>6</v>
      </c>
      <c r="D3">
        <v>20</v>
      </c>
      <c r="E3">
        <v>2</v>
      </c>
      <c r="F3">
        <v>2</v>
      </c>
      <c r="G3">
        <v>0.02</v>
      </c>
      <c r="H3">
        <v>26</v>
      </c>
      <c r="I3" t="b">
        <v>0</v>
      </c>
      <c r="J3">
        <v>594.6</v>
      </c>
      <c r="K3">
        <v>1.2800000190734799</v>
      </c>
      <c r="L3">
        <v>40.165159031180202</v>
      </c>
      <c r="M3">
        <v>2.00000047683715E-2</v>
      </c>
    </row>
    <row r="4" spans="1:13" x14ac:dyDescent="0.25">
      <c r="A4" t="s">
        <v>6</v>
      </c>
      <c r="B4">
        <v>6</v>
      </c>
      <c r="C4">
        <v>6</v>
      </c>
      <c r="D4">
        <v>20</v>
      </c>
      <c r="E4">
        <v>4</v>
      </c>
      <c r="F4">
        <v>2</v>
      </c>
      <c r="G4">
        <v>0.02</v>
      </c>
      <c r="H4">
        <v>28</v>
      </c>
      <c r="I4" t="b">
        <v>1</v>
      </c>
      <c r="J4">
        <v>537.9</v>
      </c>
      <c r="K4">
        <v>2.4700000524520802</v>
      </c>
      <c r="L4">
        <v>45.306622032546102</v>
      </c>
      <c r="M4">
        <v>1.9999980926513599E-2</v>
      </c>
    </row>
    <row r="5" spans="1:13" x14ac:dyDescent="0.25">
      <c r="A5" t="s">
        <v>6</v>
      </c>
      <c r="B5">
        <v>6</v>
      </c>
      <c r="C5">
        <v>6</v>
      </c>
      <c r="D5">
        <v>20</v>
      </c>
      <c r="E5">
        <v>4</v>
      </c>
      <c r="F5">
        <v>2</v>
      </c>
      <c r="G5">
        <v>0.02</v>
      </c>
      <c r="H5">
        <v>28</v>
      </c>
      <c r="I5" t="b">
        <v>0</v>
      </c>
      <c r="J5">
        <v>626</v>
      </c>
      <c r="K5">
        <v>1.2800000667572</v>
      </c>
      <c r="L5">
        <v>53.808921193422897</v>
      </c>
      <c r="M5">
        <v>3.99999856948852E-2</v>
      </c>
    </row>
    <row r="6" spans="1:13" x14ac:dyDescent="0.25">
      <c r="A6" t="s">
        <v>7</v>
      </c>
      <c r="B6">
        <v>6</v>
      </c>
      <c r="C6">
        <v>6</v>
      </c>
      <c r="D6">
        <v>40</v>
      </c>
      <c r="E6">
        <v>2</v>
      </c>
      <c r="F6">
        <v>2</v>
      </c>
      <c r="G6">
        <v>0.02</v>
      </c>
      <c r="H6">
        <v>56</v>
      </c>
      <c r="I6" t="b">
        <v>1</v>
      </c>
      <c r="J6">
        <v>1426.9</v>
      </c>
      <c r="K6">
        <v>5.3699999809265098</v>
      </c>
      <c r="L6">
        <v>79.017023482285097</v>
      </c>
      <c r="M6">
        <v>6.0000014305114702E-2</v>
      </c>
    </row>
    <row r="7" spans="1:13" x14ac:dyDescent="0.25">
      <c r="A7" t="s">
        <v>7</v>
      </c>
      <c r="B7">
        <v>6</v>
      </c>
      <c r="C7">
        <v>6</v>
      </c>
      <c r="D7">
        <v>40</v>
      </c>
      <c r="E7">
        <v>2</v>
      </c>
      <c r="F7">
        <v>2</v>
      </c>
      <c r="G7">
        <v>0.02</v>
      </c>
      <c r="H7">
        <v>57</v>
      </c>
      <c r="I7" t="b">
        <v>0</v>
      </c>
      <c r="J7">
        <v>1518.4</v>
      </c>
      <c r="K7">
        <v>3.03000004291534</v>
      </c>
      <c r="L7">
        <v>129.66742073473901</v>
      </c>
      <c r="M7">
        <v>1.0000014305114701E-2</v>
      </c>
    </row>
    <row r="8" spans="1:13" x14ac:dyDescent="0.25">
      <c r="A8" t="s">
        <v>8</v>
      </c>
      <c r="B8">
        <v>6</v>
      </c>
      <c r="C8">
        <v>6</v>
      </c>
      <c r="D8">
        <v>40</v>
      </c>
      <c r="E8">
        <v>4</v>
      </c>
      <c r="F8">
        <v>2</v>
      </c>
      <c r="G8">
        <v>0.02</v>
      </c>
      <c r="H8">
        <v>56</v>
      </c>
      <c r="I8" t="b">
        <v>1</v>
      </c>
      <c r="J8">
        <v>1426.9</v>
      </c>
      <c r="K8">
        <v>5.4799999952316201</v>
      </c>
      <c r="L8">
        <v>105.39112865891499</v>
      </c>
      <c r="M8">
        <v>4.0000009536743097E-2</v>
      </c>
    </row>
    <row r="9" spans="1:13" x14ac:dyDescent="0.25">
      <c r="A9" t="s">
        <v>8</v>
      </c>
      <c r="B9">
        <v>6</v>
      </c>
      <c r="C9">
        <v>6</v>
      </c>
      <c r="D9">
        <v>40</v>
      </c>
      <c r="E9">
        <v>4</v>
      </c>
      <c r="F9">
        <v>2</v>
      </c>
      <c r="G9">
        <v>0.02</v>
      </c>
      <c r="H9">
        <v>57</v>
      </c>
      <c r="I9" t="b">
        <v>0</v>
      </c>
      <c r="J9">
        <v>1603.3</v>
      </c>
      <c r="K9">
        <v>2.9699999809265099</v>
      </c>
      <c r="L9">
        <v>177.422123761384</v>
      </c>
      <c r="M9">
        <v>1.9999980926513599E-2</v>
      </c>
    </row>
    <row r="10" spans="1:13" x14ac:dyDescent="0.25">
      <c r="A10" t="s">
        <v>9</v>
      </c>
      <c r="B10">
        <v>4</v>
      </c>
      <c r="C10">
        <v>9</v>
      </c>
      <c r="D10">
        <v>20</v>
      </c>
      <c r="E10">
        <v>2</v>
      </c>
      <c r="F10">
        <v>2</v>
      </c>
      <c r="G10">
        <v>0.02</v>
      </c>
      <c r="H10">
        <v>28</v>
      </c>
      <c r="I10" t="b">
        <v>1</v>
      </c>
      <c r="J10">
        <v>516.1</v>
      </c>
      <c r="K10">
        <v>2.20999991893768</v>
      </c>
      <c r="L10">
        <v>56.367455149225897</v>
      </c>
      <c r="M10">
        <v>9.9999904632568307E-3</v>
      </c>
    </row>
    <row r="11" spans="1:13" x14ac:dyDescent="0.25">
      <c r="A11" t="s">
        <v>9</v>
      </c>
      <c r="B11">
        <v>4</v>
      </c>
      <c r="C11">
        <v>9</v>
      </c>
      <c r="D11">
        <v>20</v>
      </c>
      <c r="E11">
        <v>2</v>
      </c>
      <c r="F11">
        <v>2</v>
      </c>
      <c r="G11">
        <v>0.02</v>
      </c>
      <c r="H11">
        <v>28</v>
      </c>
      <c r="I11" t="b">
        <v>0</v>
      </c>
      <c r="J11">
        <v>596.20000000000005</v>
      </c>
      <c r="K11">
        <v>1.35000004768371</v>
      </c>
      <c r="L11">
        <v>40.784310708898801</v>
      </c>
      <c r="M11">
        <v>0</v>
      </c>
    </row>
    <row r="12" spans="1:13" x14ac:dyDescent="0.25">
      <c r="A12" t="s">
        <v>10</v>
      </c>
      <c r="B12">
        <v>4</v>
      </c>
      <c r="C12">
        <v>9</v>
      </c>
      <c r="D12">
        <v>20</v>
      </c>
      <c r="E12">
        <v>4</v>
      </c>
      <c r="F12">
        <v>2</v>
      </c>
      <c r="G12">
        <v>0.02</v>
      </c>
      <c r="H12">
        <v>28</v>
      </c>
      <c r="I12" t="b">
        <v>1</v>
      </c>
      <c r="J12">
        <v>544.4</v>
      </c>
      <c r="K12">
        <v>2.46000006198883</v>
      </c>
      <c r="L12">
        <v>43.923114643658799</v>
      </c>
      <c r="M12">
        <v>1.9999980926513599E-2</v>
      </c>
    </row>
    <row r="13" spans="1:13" x14ac:dyDescent="0.25">
      <c r="A13" t="s">
        <v>10</v>
      </c>
      <c r="B13">
        <v>4</v>
      </c>
      <c r="C13">
        <v>9</v>
      </c>
      <c r="D13">
        <v>20</v>
      </c>
      <c r="E13">
        <v>4</v>
      </c>
      <c r="F13">
        <v>2</v>
      </c>
      <c r="G13">
        <v>0.02</v>
      </c>
      <c r="H13">
        <v>28</v>
      </c>
      <c r="I13" t="b">
        <v>0</v>
      </c>
      <c r="J13">
        <v>602.70000000000005</v>
      </c>
      <c r="K13">
        <v>1.26000001430511</v>
      </c>
      <c r="L13">
        <v>57.227703081636903</v>
      </c>
      <c r="M13">
        <v>2.00000047683715E-2</v>
      </c>
    </row>
    <row r="14" spans="1:13" x14ac:dyDescent="0.25">
      <c r="A14" t="s">
        <v>11</v>
      </c>
      <c r="B14">
        <v>3</v>
      </c>
      <c r="C14">
        <v>6</v>
      </c>
      <c r="D14">
        <v>40</v>
      </c>
      <c r="E14">
        <v>2</v>
      </c>
      <c r="F14">
        <v>2</v>
      </c>
      <c r="G14">
        <v>0.02</v>
      </c>
      <c r="H14">
        <v>28</v>
      </c>
      <c r="I14" t="b">
        <v>1</v>
      </c>
      <c r="J14">
        <v>709.8</v>
      </c>
      <c r="K14">
        <v>2.5100000381469698</v>
      </c>
      <c r="L14">
        <v>36.720021786485901</v>
      </c>
      <c r="M14">
        <v>2.9999971389770501E-2</v>
      </c>
    </row>
    <row r="15" spans="1:13" x14ac:dyDescent="0.25">
      <c r="A15" t="s">
        <v>11</v>
      </c>
      <c r="B15">
        <v>3</v>
      </c>
      <c r="C15">
        <v>6</v>
      </c>
      <c r="D15">
        <v>40</v>
      </c>
      <c r="E15">
        <v>2</v>
      </c>
      <c r="F15">
        <v>2</v>
      </c>
      <c r="G15">
        <v>0.02</v>
      </c>
      <c r="H15">
        <v>27</v>
      </c>
      <c r="I15" t="b">
        <v>0</v>
      </c>
      <c r="J15">
        <v>767.3</v>
      </c>
      <c r="K15">
        <v>1.49999997615814</v>
      </c>
      <c r="L15">
        <v>51.982785612161997</v>
      </c>
      <c r="M15">
        <v>1.9999980926513599E-2</v>
      </c>
    </row>
    <row r="16" spans="1:13" x14ac:dyDescent="0.25">
      <c r="A16" t="s">
        <v>12</v>
      </c>
      <c r="B16">
        <v>3</v>
      </c>
      <c r="C16">
        <v>6</v>
      </c>
      <c r="D16">
        <v>40</v>
      </c>
      <c r="E16">
        <v>4</v>
      </c>
      <c r="F16">
        <v>2</v>
      </c>
      <c r="G16">
        <v>0.02</v>
      </c>
      <c r="H16">
        <v>28</v>
      </c>
      <c r="I16" t="b">
        <v>1</v>
      </c>
      <c r="J16">
        <v>726.8</v>
      </c>
      <c r="K16">
        <v>2.45000002384185</v>
      </c>
      <c r="L16">
        <v>64.542699044895798</v>
      </c>
      <c r="M16">
        <v>9.9999904632568307E-3</v>
      </c>
    </row>
    <row r="17" spans="1:13" x14ac:dyDescent="0.25">
      <c r="A17" t="s">
        <v>12</v>
      </c>
      <c r="B17">
        <v>3</v>
      </c>
      <c r="C17">
        <v>6</v>
      </c>
      <c r="D17">
        <v>40</v>
      </c>
      <c r="E17">
        <v>4</v>
      </c>
      <c r="F17">
        <v>2</v>
      </c>
      <c r="G17">
        <v>0.02</v>
      </c>
      <c r="H17">
        <v>28</v>
      </c>
      <c r="I17" t="b">
        <v>0</v>
      </c>
      <c r="J17">
        <v>783</v>
      </c>
      <c r="K17">
        <v>1.5799999713897701</v>
      </c>
      <c r="L17">
        <v>64.784257346982002</v>
      </c>
      <c r="M17">
        <v>0</v>
      </c>
    </row>
    <row r="18" spans="1:13" x14ac:dyDescent="0.25">
      <c r="A18" t="s">
        <v>14</v>
      </c>
      <c r="B18">
        <v>9</v>
      </c>
      <c r="C18">
        <v>4</v>
      </c>
      <c r="D18">
        <v>20</v>
      </c>
      <c r="E18">
        <v>2</v>
      </c>
      <c r="F18">
        <v>2</v>
      </c>
      <c r="G18">
        <v>0.02</v>
      </c>
      <c r="H18">
        <v>28</v>
      </c>
      <c r="I18" t="b">
        <v>1</v>
      </c>
      <c r="J18">
        <v>626.5</v>
      </c>
      <c r="K18">
        <v>3.2299999952316201</v>
      </c>
      <c r="L18">
        <v>38.722732341610403</v>
      </c>
      <c r="M18">
        <v>1.0000014305114701E-2</v>
      </c>
    </row>
    <row r="19" spans="1:13" x14ac:dyDescent="0.25">
      <c r="A19" t="s">
        <v>14</v>
      </c>
      <c r="B19">
        <v>9</v>
      </c>
      <c r="C19">
        <v>4</v>
      </c>
      <c r="D19">
        <v>20</v>
      </c>
      <c r="E19">
        <v>2</v>
      </c>
      <c r="F19">
        <v>2</v>
      </c>
      <c r="G19">
        <v>0.02</v>
      </c>
      <c r="H19">
        <v>28</v>
      </c>
      <c r="I19" t="b">
        <v>0</v>
      </c>
      <c r="J19">
        <v>673.9</v>
      </c>
      <c r="K19">
        <v>1.7099999904632499</v>
      </c>
      <c r="L19">
        <v>30.872155739436099</v>
      </c>
      <c r="M19">
        <v>9.9999904632568307E-3</v>
      </c>
    </row>
    <row r="20" spans="1:13" x14ac:dyDescent="0.25">
      <c r="A20" t="s">
        <v>15</v>
      </c>
      <c r="B20">
        <v>9</v>
      </c>
      <c r="C20">
        <v>4</v>
      </c>
      <c r="D20">
        <v>20</v>
      </c>
      <c r="E20">
        <v>4</v>
      </c>
      <c r="F20">
        <v>2</v>
      </c>
      <c r="G20">
        <v>0.02</v>
      </c>
      <c r="H20">
        <v>28</v>
      </c>
      <c r="I20" t="b">
        <v>1</v>
      </c>
      <c r="J20">
        <v>637.70000000000005</v>
      </c>
      <c r="K20">
        <v>2.2100000143051099</v>
      </c>
      <c r="L20">
        <v>39.691434844308603</v>
      </c>
      <c r="M20">
        <v>2.00000047683715E-2</v>
      </c>
    </row>
    <row r="21" spans="1:13" x14ac:dyDescent="0.25">
      <c r="A21" t="s">
        <v>15</v>
      </c>
      <c r="B21">
        <v>9</v>
      </c>
      <c r="C21">
        <v>4</v>
      </c>
      <c r="D21">
        <v>20</v>
      </c>
      <c r="E21">
        <v>4</v>
      </c>
      <c r="F21">
        <v>2</v>
      </c>
      <c r="G21">
        <v>0.02</v>
      </c>
      <c r="H21">
        <v>27</v>
      </c>
      <c r="I21" t="b">
        <v>0</v>
      </c>
      <c r="J21">
        <v>719.1</v>
      </c>
      <c r="K21">
        <v>1.25000002384185</v>
      </c>
      <c r="L21">
        <v>38.477136068059899</v>
      </c>
      <c r="M21">
        <v>1.0000014305114701E-2</v>
      </c>
    </row>
    <row r="22" spans="1:13" x14ac:dyDescent="0.25">
      <c r="A22" t="s">
        <v>16</v>
      </c>
      <c r="B22">
        <v>6</v>
      </c>
      <c r="C22">
        <v>3</v>
      </c>
      <c r="D22">
        <v>40</v>
      </c>
      <c r="E22">
        <v>2</v>
      </c>
      <c r="F22">
        <v>2</v>
      </c>
      <c r="G22">
        <v>0.02</v>
      </c>
      <c r="H22">
        <v>28</v>
      </c>
      <c r="I22" t="b">
        <v>1</v>
      </c>
      <c r="J22">
        <v>817.1</v>
      </c>
      <c r="K22">
        <v>2.2600000619888299</v>
      </c>
      <c r="L22">
        <v>50.210457078182401</v>
      </c>
      <c r="M22">
        <v>1.9999980926513599E-2</v>
      </c>
    </row>
    <row r="23" spans="1:13" x14ac:dyDescent="0.25">
      <c r="A23" t="s">
        <v>16</v>
      </c>
      <c r="B23">
        <v>6</v>
      </c>
      <c r="C23">
        <v>3</v>
      </c>
      <c r="D23">
        <v>40</v>
      </c>
      <c r="E23">
        <v>2</v>
      </c>
      <c r="F23">
        <v>2</v>
      </c>
      <c r="G23">
        <v>0.02</v>
      </c>
      <c r="H23">
        <v>28</v>
      </c>
      <c r="I23" t="b">
        <v>0</v>
      </c>
      <c r="J23">
        <v>867.8</v>
      </c>
      <c r="K23">
        <v>1.34999992847442</v>
      </c>
      <c r="L23">
        <v>58.046188505361798</v>
      </c>
      <c r="M23">
        <v>3.0000042915344201E-2</v>
      </c>
    </row>
    <row r="24" spans="1:13" x14ac:dyDescent="0.25">
      <c r="A24" t="s">
        <v>17</v>
      </c>
      <c r="B24">
        <v>6</v>
      </c>
      <c r="C24">
        <v>3</v>
      </c>
      <c r="D24">
        <v>40</v>
      </c>
      <c r="E24">
        <v>4</v>
      </c>
      <c r="F24">
        <v>2</v>
      </c>
      <c r="G24">
        <v>0.02</v>
      </c>
      <c r="H24">
        <v>28</v>
      </c>
      <c r="I24" t="b">
        <v>1</v>
      </c>
      <c r="J24">
        <v>885.4</v>
      </c>
      <c r="K24">
        <v>2.3799999713897702</v>
      </c>
      <c r="L24">
        <v>74.047552289052703</v>
      </c>
      <c r="M24">
        <v>0</v>
      </c>
    </row>
    <row r="25" spans="1:13" x14ac:dyDescent="0.25">
      <c r="A25" t="s">
        <v>17</v>
      </c>
      <c r="B25">
        <v>6</v>
      </c>
      <c r="C25">
        <v>3</v>
      </c>
      <c r="D25">
        <v>40</v>
      </c>
      <c r="E25">
        <v>4</v>
      </c>
      <c r="F25">
        <v>2</v>
      </c>
      <c r="G25">
        <v>0.02</v>
      </c>
      <c r="H25">
        <v>27</v>
      </c>
      <c r="I25" t="b">
        <v>0</v>
      </c>
      <c r="J25">
        <v>902.6</v>
      </c>
      <c r="K25">
        <v>1.5299999952316199</v>
      </c>
      <c r="L25">
        <v>59.706281076617003</v>
      </c>
      <c r="M25">
        <v>1.0000014305114701E-2</v>
      </c>
    </row>
    <row r="26" spans="1:13" x14ac:dyDescent="0.25">
      <c r="A26" t="s">
        <v>5</v>
      </c>
      <c r="B26">
        <v>6</v>
      </c>
      <c r="C26">
        <v>6</v>
      </c>
      <c r="D26">
        <v>20</v>
      </c>
      <c r="E26">
        <v>2</v>
      </c>
      <c r="F26">
        <v>2</v>
      </c>
      <c r="G26">
        <v>0.04</v>
      </c>
      <c r="H26">
        <v>57</v>
      </c>
      <c r="I26" t="b">
        <v>1</v>
      </c>
      <c r="J26">
        <v>780.2</v>
      </c>
      <c r="K26">
        <v>3.1700000524520799</v>
      </c>
      <c r="L26">
        <v>53.603731213414598</v>
      </c>
      <c r="M26">
        <v>3.9999961853027302E-2</v>
      </c>
    </row>
    <row r="27" spans="1:13" x14ac:dyDescent="0.25">
      <c r="A27" t="s">
        <v>5</v>
      </c>
      <c r="B27">
        <v>6</v>
      </c>
      <c r="C27">
        <v>6</v>
      </c>
      <c r="D27">
        <v>20</v>
      </c>
      <c r="E27">
        <v>2</v>
      </c>
      <c r="F27">
        <v>2</v>
      </c>
      <c r="G27">
        <v>0.04</v>
      </c>
      <c r="H27">
        <v>56</v>
      </c>
      <c r="I27" t="b">
        <v>0</v>
      </c>
      <c r="J27">
        <v>951.6</v>
      </c>
      <c r="K27">
        <v>2.0800000190734802</v>
      </c>
      <c r="L27">
        <v>69.129154486367</v>
      </c>
      <c r="M27">
        <v>0</v>
      </c>
    </row>
    <row r="28" spans="1:13" x14ac:dyDescent="0.25">
      <c r="A28" t="s">
        <v>6</v>
      </c>
      <c r="B28">
        <v>6</v>
      </c>
      <c r="C28">
        <v>6</v>
      </c>
      <c r="D28">
        <v>20</v>
      </c>
      <c r="E28">
        <v>4</v>
      </c>
      <c r="F28">
        <v>2</v>
      </c>
      <c r="G28">
        <v>0.04</v>
      </c>
      <c r="H28">
        <v>57</v>
      </c>
      <c r="I28" t="b">
        <v>1</v>
      </c>
      <c r="J28">
        <v>827.5</v>
      </c>
      <c r="K28">
        <v>3.6399999856948799</v>
      </c>
      <c r="L28">
        <v>35.530972404368498</v>
      </c>
      <c r="M28">
        <v>3.00000190734863E-2</v>
      </c>
    </row>
    <row r="29" spans="1:13" x14ac:dyDescent="0.25">
      <c r="A29" t="s">
        <v>6</v>
      </c>
      <c r="B29">
        <v>6</v>
      </c>
      <c r="C29">
        <v>6</v>
      </c>
      <c r="D29">
        <v>20</v>
      </c>
      <c r="E29">
        <v>4</v>
      </c>
      <c r="F29">
        <v>2</v>
      </c>
      <c r="G29">
        <v>0.04</v>
      </c>
      <c r="H29">
        <v>57</v>
      </c>
      <c r="I29" t="b">
        <v>0</v>
      </c>
      <c r="J29">
        <v>975.8</v>
      </c>
      <c r="K29">
        <v>2.0100000143051102</v>
      </c>
      <c r="L29">
        <v>66.942960794993198</v>
      </c>
      <c r="M29">
        <v>4.0000009536743097E-2</v>
      </c>
    </row>
    <row r="30" spans="1:13" x14ac:dyDescent="0.25">
      <c r="A30" t="s">
        <v>7</v>
      </c>
      <c r="B30">
        <v>6</v>
      </c>
      <c r="C30">
        <v>6</v>
      </c>
      <c r="D30">
        <v>40</v>
      </c>
      <c r="E30">
        <v>2</v>
      </c>
      <c r="F30">
        <v>2</v>
      </c>
      <c r="G30">
        <v>0.04</v>
      </c>
      <c r="H30">
        <v>113</v>
      </c>
      <c r="I30" t="b">
        <v>1</v>
      </c>
      <c r="J30">
        <v>2248.6999999999998</v>
      </c>
      <c r="K30">
        <v>8.3499999761581396</v>
      </c>
      <c r="L30">
        <v>186.41944641050699</v>
      </c>
      <c r="M30">
        <v>9.00000095367431E-2</v>
      </c>
    </row>
    <row r="31" spans="1:13" x14ac:dyDescent="0.25">
      <c r="A31" t="s">
        <v>7</v>
      </c>
      <c r="B31">
        <v>6</v>
      </c>
      <c r="C31">
        <v>6</v>
      </c>
      <c r="D31">
        <v>40</v>
      </c>
      <c r="E31">
        <v>2</v>
      </c>
      <c r="F31">
        <v>2</v>
      </c>
      <c r="G31">
        <v>0.04</v>
      </c>
      <c r="H31">
        <v>114</v>
      </c>
      <c r="I31" t="b">
        <v>0</v>
      </c>
      <c r="J31">
        <v>2548.1</v>
      </c>
      <c r="K31">
        <v>4.8699999809265098</v>
      </c>
      <c r="L31">
        <v>241.08357472046899</v>
      </c>
      <c r="M31">
        <v>0.1</v>
      </c>
    </row>
    <row r="32" spans="1:13" x14ac:dyDescent="0.25">
      <c r="A32" t="s">
        <v>8</v>
      </c>
      <c r="B32">
        <v>6</v>
      </c>
      <c r="C32">
        <v>6</v>
      </c>
      <c r="D32">
        <v>40</v>
      </c>
      <c r="E32">
        <v>4</v>
      </c>
      <c r="F32">
        <v>2</v>
      </c>
      <c r="G32">
        <v>0.04</v>
      </c>
      <c r="H32">
        <v>115</v>
      </c>
      <c r="I32" t="b">
        <v>1</v>
      </c>
      <c r="J32">
        <v>2466.8000000000002</v>
      </c>
      <c r="K32">
        <v>8.7900000095367403</v>
      </c>
      <c r="L32">
        <v>135.07094432186301</v>
      </c>
      <c r="M32">
        <v>0.110000014305114</v>
      </c>
    </row>
    <row r="33" spans="1:13" x14ac:dyDescent="0.25">
      <c r="A33" t="s">
        <v>8</v>
      </c>
      <c r="B33">
        <v>6</v>
      </c>
      <c r="C33">
        <v>6</v>
      </c>
      <c r="D33">
        <v>40</v>
      </c>
      <c r="E33">
        <v>4</v>
      </c>
      <c r="F33">
        <v>2</v>
      </c>
      <c r="G33">
        <v>0.04</v>
      </c>
      <c r="H33">
        <v>113</v>
      </c>
      <c r="I33" t="b">
        <v>0</v>
      </c>
      <c r="J33">
        <v>2585.8000000000002</v>
      </c>
      <c r="K33">
        <v>4.7199999570846503</v>
      </c>
      <c r="L33">
        <v>158.71975302400099</v>
      </c>
      <c r="M33">
        <v>5.9999990463256797E-2</v>
      </c>
    </row>
    <row r="34" spans="1:13" x14ac:dyDescent="0.25">
      <c r="A34" t="s">
        <v>9</v>
      </c>
      <c r="B34">
        <v>4</v>
      </c>
      <c r="C34">
        <v>9</v>
      </c>
      <c r="D34">
        <v>20</v>
      </c>
      <c r="E34">
        <v>2</v>
      </c>
      <c r="F34">
        <v>2</v>
      </c>
      <c r="G34">
        <v>0.04</v>
      </c>
      <c r="H34">
        <v>57</v>
      </c>
      <c r="I34" t="b">
        <v>1</v>
      </c>
      <c r="J34">
        <v>779.8</v>
      </c>
      <c r="K34">
        <v>3.30999999046325</v>
      </c>
      <c r="L34">
        <v>55.481167976169999</v>
      </c>
      <c r="M34">
        <v>4.0000033378601002E-2</v>
      </c>
    </row>
    <row r="35" spans="1:13" x14ac:dyDescent="0.25">
      <c r="A35" t="s">
        <v>9</v>
      </c>
      <c r="B35">
        <v>4</v>
      </c>
      <c r="C35">
        <v>9</v>
      </c>
      <c r="D35">
        <v>20</v>
      </c>
      <c r="E35">
        <v>2</v>
      </c>
      <c r="F35">
        <v>2</v>
      </c>
      <c r="G35">
        <v>0.04</v>
      </c>
      <c r="H35">
        <v>57</v>
      </c>
      <c r="I35" t="b">
        <v>0</v>
      </c>
      <c r="J35">
        <v>923.4</v>
      </c>
      <c r="K35">
        <v>2.1599999427795402</v>
      </c>
      <c r="L35">
        <v>66.365955127610405</v>
      </c>
      <c r="M35">
        <v>7.0000004768371496E-2</v>
      </c>
    </row>
    <row r="36" spans="1:13" x14ac:dyDescent="0.25">
      <c r="A36" t="s">
        <v>10</v>
      </c>
      <c r="B36">
        <v>4</v>
      </c>
      <c r="C36">
        <v>9</v>
      </c>
      <c r="D36">
        <v>20</v>
      </c>
      <c r="E36">
        <v>4</v>
      </c>
      <c r="F36">
        <v>2</v>
      </c>
      <c r="G36">
        <v>0.04</v>
      </c>
      <c r="H36">
        <v>57</v>
      </c>
      <c r="I36" t="b">
        <v>1</v>
      </c>
      <c r="J36">
        <v>788.4</v>
      </c>
      <c r="K36">
        <v>3.09999995231628</v>
      </c>
      <c r="L36">
        <v>61.921240297655501</v>
      </c>
      <c r="M36">
        <v>3.00000190734863E-2</v>
      </c>
    </row>
    <row r="37" spans="1:13" x14ac:dyDescent="0.25">
      <c r="A37" t="s">
        <v>10</v>
      </c>
      <c r="B37">
        <v>4</v>
      </c>
      <c r="C37">
        <v>9</v>
      </c>
      <c r="D37">
        <v>20</v>
      </c>
      <c r="E37">
        <v>4</v>
      </c>
      <c r="F37">
        <v>2</v>
      </c>
      <c r="G37">
        <v>0.04</v>
      </c>
      <c r="H37">
        <v>56</v>
      </c>
      <c r="I37" t="b">
        <v>0</v>
      </c>
      <c r="J37">
        <v>918.7</v>
      </c>
      <c r="K37">
        <v>2.1499999761581399</v>
      </c>
      <c r="L37">
        <v>50.273352782562597</v>
      </c>
      <c r="M37">
        <v>1.0000014305114701E-2</v>
      </c>
    </row>
    <row r="38" spans="1:13" x14ac:dyDescent="0.25">
      <c r="A38" t="s">
        <v>11</v>
      </c>
      <c r="B38">
        <v>3</v>
      </c>
      <c r="C38">
        <v>6</v>
      </c>
      <c r="D38">
        <v>40</v>
      </c>
      <c r="E38">
        <v>2</v>
      </c>
      <c r="F38">
        <v>2</v>
      </c>
      <c r="G38">
        <v>0.04</v>
      </c>
      <c r="H38">
        <v>55</v>
      </c>
      <c r="I38" t="b">
        <v>1</v>
      </c>
      <c r="J38">
        <v>1165</v>
      </c>
      <c r="K38">
        <v>4.2200000047683703</v>
      </c>
      <c r="L38">
        <v>115.303946159704</v>
      </c>
      <c r="M38">
        <v>2.9999971389770501E-2</v>
      </c>
    </row>
    <row r="39" spans="1:13" x14ac:dyDescent="0.25">
      <c r="A39" t="s">
        <v>11</v>
      </c>
      <c r="B39">
        <v>3</v>
      </c>
      <c r="C39">
        <v>6</v>
      </c>
      <c r="D39">
        <v>40</v>
      </c>
      <c r="E39">
        <v>2</v>
      </c>
      <c r="F39">
        <v>2</v>
      </c>
      <c r="G39">
        <v>0.04</v>
      </c>
      <c r="H39">
        <v>57</v>
      </c>
      <c r="I39" t="b">
        <v>0</v>
      </c>
      <c r="J39">
        <v>1224.5</v>
      </c>
      <c r="K39">
        <v>2.1799999475479099</v>
      </c>
      <c r="L39">
        <v>79.077493637570399</v>
      </c>
      <c r="M39">
        <v>5.0000047683715798E-2</v>
      </c>
    </row>
    <row r="40" spans="1:13" x14ac:dyDescent="0.25">
      <c r="A40" t="s">
        <v>12</v>
      </c>
      <c r="B40">
        <v>3</v>
      </c>
      <c r="C40">
        <v>6</v>
      </c>
      <c r="D40">
        <v>40</v>
      </c>
      <c r="E40">
        <v>4</v>
      </c>
      <c r="F40">
        <v>2</v>
      </c>
      <c r="G40">
        <v>0.04</v>
      </c>
      <c r="H40">
        <v>55</v>
      </c>
      <c r="I40" t="b">
        <v>1</v>
      </c>
      <c r="J40">
        <v>1136.3</v>
      </c>
      <c r="K40">
        <v>4.0299999475479096</v>
      </c>
      <c r="L40">
        <v>124.024231503363</v>
      </c>
      <c r="M40">
        <v>2.00000047683715E-2</v>
      </c>
    </row>
    <row r="41" spans="1:13" x14ac:dyDescent="0.25">
      <c r="A41" t="s">
        <v>12</v>
      </c>
      <c r="B41">
        <v>3</v>
      </c>
      <c r="C41">
        <v>6</v>
      </c>
      <c r="D41">
        <v>40</v>
      </c>
      <c r="E41">
        <v>4</v>
      </c>
      <c r="F41">
        <v>2</v>
      </c>
      <c r="G41">
        <v>0.04</v>
      </c>
      <c r="H41">
        <v>55</v>
      </c>
      <c r="I41" t="b">
        <v>0</v>
      </c>
      <c r="J41">
        <v>1234.0999999999999</v>
      </c>
      <c r="K41">
        <v>2.2999999999999998</v>
      </c>
      <c r="L41">
        <v>121.082988070166</v>
      </c>
      <c r="M41">
        <v>2.00000047683715E-2</v>
      </c>
    </row>
    <row r="42" spans="1:13" x14ac:dyDescent="0.25">
      <c r="A42" t="s">
        <v>14</v>
      </c>
      <c r="B42">
        <v>9</v>
      </c>
      <c r="C42">
        <v>4</v>
      </c>
      <c r="D42">
        <v>20</v>
      </c>
      <c r="E42">
        <v>2</v>
      </c>
      <c r="F42">
        <v>2</v>
      </c>
      <c r="G42">
        <v>0.04</v>
      </c>
      <c r="H42">
        <v>56</v>
      </c>
      <c r="I42" t="b">
        <v>1</v>
      </c>
      <c r="J42">
        <v>872.9</v>
      </c>
      <c r="K42">
        <v>2.65</v>
      </c>
      <c r="L42">
        <v>42.333083988766901</v>
      </c>
      <c r="M42">
        <v>2.9999995231628399E-2</v>
      </c>
    </row>
    <row r="43" spans="1:13" x14ac:dyDescent="0.25">
      <c r="A43" t="s">
        <v>14</v>
      </c>
      <c r="B43">
        <v>9</v>
      </c>
      <c r="C43">
        <v>4</v>
      </c>
      <c r="D43">
        <v>20</v>
      </c>
      <c r="E43">
        <v>2</v>
      </c>
      <c r="F43">
        <v>2</v>
      </c>
      <c r="G43">
        <v>0.04</v>
      </c>
      <c r="H43">
        <v>57</v>
      </c>
      <c r="I43" t="b">
        <v>0</v>
      </c>
      <c r="J43">
        <v>956.8</v>
      </c>
      <c r="K43">
        <v>1.82000002861022</v>
      </c>
      <c r="L43">
        <v>42.836433091470099</v>
      </c>
      <c r="M43">
        <v>9.9999904632568307E-3</v>
      </c>
    </row>
    <row r="44" spans="1:13" x14ac:dyDescent="0.25">
      <c r="A44" t="s">
        <v>15</v>
      </c>
      <c r="B44">
        <v>9</v>
      </c>
      <c r="C44">
        <v>4</v>
      </c>
      <c r="D44">
        <v>20</v>
      </c>
      <c r="E44">
        <v>4</v>
      </c>
      <c r="F44">
        <v>2</v>
      </c>
      <c r="G44">
        <v>0.04</v>
      </c>
      <c r="H44">
        <v>57</v>
      </c>
      <c r="I44" t="b">
        <v>1</v>
      </c>
      <c r="J44">
        <v>891.7</v>
      </c>
      <c r="K44">
        <v>2.98999998569488</v>
      </c>
      <c r="L44">
        <v>31.0420682300648</v>
      </c>
      <c r="M44">
        <v>3.00000190734863E-2</v>
      </c>
    </row>
    <row r="45" spans="1:13" x14ac:dyDescent="0.25">
      <c r="A45" t="s">
        <v>15</v>
      </c>
      <c r="B45">
        <v>9</v>
      </c>
      <c r="C45">
        <v>4</v>
      </c>
      <c r="D45">
        <v>20</v>
      </c>
      <c r="E45">
        <v>4</v>
      </c>
      <c r="F45">
        <v>2</v>
      </c>
      <c r="G45">
        <v>0.04</v>
      </c>
      <c r="H45">
        <v>54</v>
      </c>
      <c r="I45" t="b">
        <v>0</v>
      </c>
      <c r="J45">
        <v>1059.4000000000001</v>
      </c>
      <c r="K45">
        <v>2.0099999904632502</v>
      </c>
      <c r="L45">
        <v>86.605080682370996</v>
      </c>
      <c r="M45">
        <v>9.9999904632568307E-3</v>
      </c>
    </row>
    <row r="46" spans="1:13" x14ac:dyDescent="0.25">
      <c r="A46" t="s">
        <v>16</v>
      </c>
      <c r="B46">
        <v>6</v>
      </c>
      <c r="C46">
        <v>3</v>
      </c>
      <c r="D46">
        <v>40</v>
      </c>
      <c r="E46">
        <v>2</v>
      </c>
      <c r="F46">
        <v>2</v>
      </c>
      <c r="G46">
        <v>0.04</v>
      </c>
      <c r="H46">
        <v>55</v>
      </c>
      <c r="I46" t="b">
        <v>1</v>
      </c>
      <c r="J46">
        <v>1262.7</v>
      </c>
      <c r="K46">
        <v>3.5800000190734802</v>
      </c>
      <c r="L46">
        <v>74.91735446477</v>
      </c>
      <c r="M46">
        <v>2.9999995231628399E-2</v>
      </c>
    </row>
    <row r="47" spans="1:13" x14ac:dyDescent="0.25">
      <c r="A47" t="s">
        <v>16</v>
      </c>
      <c r="B47">
        <v>6</v>
      </c>
      <c r="C47">
        <v>3</v>
      </c>
      <c r="D47">
        <v>40</v>
      </c>
      <c r="E47">
        <v>2</v>
      </c>
      <c r="F47">
        <v>2</v>
      </c>
      <c r="G47">
        <v>0.04</v>
      </c>
      <c r="H47">
        <v>56</v>
      </c>
      <c r="I47" t="b">
        <v>0</v>
      </c>
      <c r="J47">
        <v>1354.7</v>
      </c>
      <c r="K47">
        <v>2.49999997615814</v>
      </c>
      <c r="L47">
        <v>114.990477866647</v>
      </c>
      <c r="M47">
        <v>1.9999980926513599E-2</v>
      </c>
    </row>
    <row r="48" spans="1:13" x14ac:dyDescent="0.25">
      <c r="A48" t="s">
        <v>17</v>
      </c>
      <c r="B48">
        <v>6</v>
      </c>
      <c r="C48">
        <v>3</v>
      </c>
      <c r="D48">
        <v>40</v>
      </c>
      <c r="E48">
        <v>4</v>
      </c>
      <c r="F48">
        <v>2</v>
      </c>
      <c r="G48">
        <v>0.04</v>
      </c>
      <c r="H48">
        <v>56</v>
      </c>
      <c r="I48" t="b">
        <v>1</v>
      </c>
      <c r="J48">
        <v>1276.7</v>
      </c>
      <c r="K48">
        <v>3.6400000333786</v>
      </c>
      <c r="L48">
        <v>67.424105481645</v>
      </c>
      <c r="M48">
        <v>2.00000047683715E-2</v>
      </c>
    </row>
    <row r="49" spans="1:13" x14ac:dyDescent="0.25">
      <c r="A49" t="s">
        <v>17</v>
      </c>
      <c r="B49">
        <v>6</v>
      </c>
      <c r="C49">
        <v>3</v>
      </c>
      <c r="D49">
        <v>40</v>
      </c>
      <c r="E49">
        <v>4</v>
      </c>
      <c r="F49">
        <v>2</v>
      </c>
      <c r="G49">
        <v>0.04</v>
      </c>
      <c r="H49">
        <v>55</v>
      </c>
      <c r="I49" t="b">
        <v>0</v>
      </c>
      <c r="J49">
        <v>1410.4</v>
      </c>
      <c r="K49">
        <v>2.1499999761581399</v>
      </c>
      <c r="L49">
        <v>105.50090047009</v>
      </c>
      <c r="M49">
        <v>1.9999980926513599E-2</v>
      </c>
    </row>
  </sheetData>
  <autoFilter ref="A1:M49" xr:uid="{90E4698A-D9E4-4CB0-9301-773F7C7B1A89}"/>
  <conditionalFormatting sqref="J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C6D0-1CF8-4CBB-815A-6E2B05BB9794}">
  <sheetPr>
    <tabColor theme="9" tint="0.79998168889431442"/>
  </sheetPr>
  <dimension ref="A1:M49"/>
  <sheetViews>
    <sheetView zoomScale="115" zoomScaleNormal="115" workbookViewId="0">
      <pane ySplit="1" topLeftCell="A32" activePane="bottomLeft" state="frozen"/>
      <selection pane="bottomLeft" sqref="A1:M49"/>
    </sheetView>
  </sheetViews>
  <sheetFormatPr defaultRowHeight="15" x14ac:dyDescent="0.25"/>
  <cols>
    <col min="1" max="13" width="10.7109375" customWidth="1"/>
  </cols>
  <sheetData>
    <row r="1" spans="1:13" s="4" customFormat="1" ht="31.9" customHeight="1" x14ac:dyDescent="0.25">
      <c r="A1" s="4" t="s">
        <v>34</v>
      </c>
      <c r="B1" s="4" t="s">
        <v>33</v>
      </c>
      <c r="C1" s="4" t="s">
        <v>32</v>
      </c>
      <c r="D1" s="4" t="s">
        <v>31</v>
      </c>
      <c r="E1" s="4" t="s">
        <v>30</v>
      </c>
      <c r="F1" s="4" t="s">
        <v>29</v>
      </c>
      <c r="G1" s="4" t="s">
        <v>28</v>
      </c>
      <c r="H1" s="4" t="s">
        <v>27</v>
      </c>
      <c r="I1" s="4" t="s">
        <v>26</v>
      </c>
      <c r="J1" s="4" t="s">
        <v>25</v>
      </c>
      <c r="K1" s="4" t="s">
        <v>22</v>
      </c>
      <c r="L1" s="4" t="s">
        <v>24</v>
      </c>
      <c r="M1" s="4" t="s">
        <v>23</v>
      </c>
    </row>
    <row r="2" spans="1:13" x14ac:dyDescent="0.25">
      <c r="A2" t="s">
        <v>5</v>
      </c>
      <c r="B2">
        <v>6</v>
      </c>
      <c r="C2">
        <v>6</v>
      </c>
      <c r="D2">
        <v>20</v>
      </c>
      <c r="E2">
        <v>4</v>
      </c>
      <c r="F2">
        <v>3</v>
      </c>
      <c r="G2">
        <v>0.02</v>
      </c>
      <c r="H2">
        <v>28</v>
      </c>
      <c r="I2" t="b">
        <v>1</v>
      </c>
      <c r="J2">
        <v>567.4</v>
      </c>
      <c r="K2">
        <v>4.1200000047683698</v>
      </c>
      <c r="L2">
        <v>49.675345997788398</v>
      </c>
      <c r="M2">
        <v>6.0000038146972599E-2</v>
      </c>
    </row>
    <row r="3" spans="1:13" x14ac:dyDescent="0.25">
      <c r="A3" t="s">
        <v>5</v>
      </c>
      <c r="B3">
        <v>6</v>
      </c>
      <c r="C3">
        <v>6</v>
      </c>
      <c r="D3">
        <v>20</v>
      </c>
      <c r="E3">
        <v>4</v>
      </c>
      <c r="F3">
        <v>3</v>
      </c>
      <c r="G3">
        <v>0.02</v>
      </c>
      <c r="H3">
        <v>28</v>
      </c>
      <c r="I3" t="b">
        <v>0</v>
      </c>
      <c r="J3">
        <v>644.79999999999995</v>
      </c>
      <c r="K3">
        <v>1.8100000619888299</v>
      </c>
      <c r="L3">
        <v>42.3386348386435</v>
      </c>
      <c r="M3">
        <v>9.9999904632568307E-3</v>
      </c>
    </row>
    <row r="4" spans="1:13" x14ac:dyDescent="0.25">
      <c r="A4" t="s">
        <v>6</v>
      </c>
      <c r="B4">
        <v>6</v>
      </c>
      <c r="C4">
        <v>6</v>
      </c>
      <c r="D4">
        <v>20</v>
      </c>
      <c r="E4">
        <v>3</v>
      </c>
      <c r="F4">
        <v>2</v>
      </c>
      <c r="G4">
        <v>0.02</v>
      </c>
      <c r="H4">
        <v>28</v>
      </c>
      <c r="I4" t="b">
        <v>1</v>
      </c>
      <c r="J4">
        <v>554.70000000000005</v>
      </c>
      <c r="K4">
        <v>2.6700000286102199</v>
      </c>
      <c r="L4">
        <v>46.383294406499402</v>
      </c>
      <c r="M4">
        <v>3.99999856948852E-2</v>
      </c>
    </row>
    <row r="5" spans="1:13" x14ac:dyDescent="0.25">
      <c r="A5" t="s">
        <v>6</v>
      </c>
      <c r="B5">
        <v>6</v>
      </c>
      <c r="C5">
        <v>6</v>
      </c>
      <c r="D5">
        <v>20</v>
      </c>
      <c r="E5">
        <v>3</v>
      </c>
      <c r="F5">
        <v>2</v>
      </c>
      <c r="G5">
        <v>0.02</v>
      </c>
      <c r="H5">
        <v>27</v>
      </c>
      <c r="I5" t="b">
        <v>0</v>
      </c>
      <c r="J5">
        <v>610.79999999999995</v>
      </c>
      <c r="K5">
        <v>1.3000000238418501</v>
      </c>
      <c r="L5">
        <v>47.528517755133002</v>
      </c>
      <c r="M5">
        <v>2.00000047683715E-2</v>
      </c>
    </row>
    <row r="6" spans="1:13" x14ac:dyDescent="0.25">
      <c r="A6" t="s">
        <v>7</v>
      </c>
      <c r="B6">
        <v>6</v>
      </c>
      <c r="C6">
        <v>6</v>
      </c>
      <c r="D6">
        <v>40</v>
      </c>
      <c r="E6">
        <v>4</v>
      </c>
      <c r="F6">
        <v>3</v>
      </c>
      <c r="G6">
        <v>0.02</v>
      </c>
      <c r="H6">
        <v>56</v>
      </c>
      <c r="I6" t="b">
        <v>1</v>
      </c>
      <c r="J6">
        <v>1426.5</v>
      </c>
      <c r="K6">
        <v>7.8300000190734798</v>
      </c>
      <c r="L6">
        <v>96.910525744110998</v>
      </c>
      <c r="M6">
        <v>5.9999966621398899E-2</v>
      </c>
    </row>
    <row r="7" spans="1:13" x14ac:dyDescent="0.25">
      <c r="A7" t="s">
        <v>7</v>
      </c>
      <c r="B7">
        <v>6</v>
      </c>
      <c r="C7">
        <v>6</v>
      </c>
      <c r="D7">
        <v>40</v>
      </c>
      <c r="E7">
        <v>4</v>
      </c>
      <c r="F7">
        <v>3</v>
      </c>
      <c r="G7">
        <v>0.02</v>
      </c>
      <c r="H7">
        <v>55</v>
      </c>
      <c r="I7" t="b">
        <v>0</v>
      </c>
      <c r="J7">
        <v>1607.9</v>
      </c>
      <c r="K7">
        <v>4.3099999904632504</v>
      </c>
      <c r="L7">
        <v>102.55286441635801</v>
      </c>
      <c r="M7">
        <v>2.00000047683715E-2</v>
      </c>
    </row>
    <row r="8" spans="1:13" x14ac:dyDescent="0.25">
      <c r="A8" t="s">
        <v>8</v>
      </c>
      <c r="B8">
        <v>6</v>
      </c>
      <c r="C8">
        <v>6</v>
      </c>
      <c r="D8">
        <v>40</v>
      </c>
      <c r="E8">
        <v>3</v>
      </c>
      <c r="F8">
        <v>2</v>
      </c>
      <c r="G8">
        <v>0.02</v>
      </c>
      <c r="H8">
        <v>57</v>
      </c>
      <c r="I8" t="b">
        <v>1</v>
      </c>
      <c r="J8">
        <v>1436.6</v>
      </c>
      <c r="K8">
        <v>6.3399999380111698</v>
      </c>
      <c r="L8">
        <v>118.88162179243599</v>
      </c>
      <c r="M8">
        <v>6.0000014305114702E-2</v>
      </c>
    </row>
    <row r="9" spans="1:13" x14ac:dyDescent="0.25">
      <c r="A9" t="s">
        <v>8</v>
      </c>
      <c r="B9">
        <v>6</v>
      </c>
      <c r="C9">
        <v>6</v>
      </c>
      <c r="D9">
        <v>40</v>
      </c>
      <c r="E9">
        <v>3</v>
      </c>
      <c r="F9">
        <v>2</v>
      </c>
      <c r="G9">
        <v>0.02</v>
      </c>
      <c r="H9">
        <v>57</v>
      </c>
      <c r="I9" t="b">
        <v>0</v>
      </c>
      <c r="J9">
        <v>1522.3</v>
      </c>
      <c r="K9">
        <v>3.5</v>
      </c>
      <c r="L9">
        <v>89.132541756644599</v>
      </c>
      <c r="M9">
        <v>3.99999856948852E-2</v>
      </c>
    </row>
    <row r="10" spans="1:13" x14ac:dyDescent="0.25">
      <c r="A10" t="s">
        <v>9</v>
      </c>
      <c r="B10">
        <v>3</v>
      </c>
      <c r="C10">
        <v>12</v>
      </c>
      <c r="D10">
        <v>20</v>
      </c>
      <c r="E10">
        <v>4</v>
      </c>
      <c r="F10">
        <v>3</v>
      </c>
      <c r="G10">
        <v>0.02</v>
      </c>
      <c r="H10">
        <v>27</v>
      </c>
      <c r="I10" t="b">
        <v>1</v>
      </c>
      <c r="J10">
        <v>508.2</v>
      </c>
      <c r="K10">
        <v>3.8599999904632498</v>
      </c>
      <c r="L10">
        <v>46.259701685160003</v>
      </c>
      <c r="M10">
        <v>2.9999995231628399E-2</v>
      </c>
    </row>
    <row r="11" spans="1:13" x14ac:dyDescent="0.25">
      <c r="A11" t="s">
        <v>9</v>
      </c>
      <c r="B11">
        <v>3</v>
      </c>
      <c r="C11">
        <v>12</v>
      </c>
      <c r="D11">
        <v>20</v>
      </c>
      <c r="E11">
        <v>4</v>
      </c>
      <c r="F11">
        <v>3</v>
      </c>
      <c r="G11">
        <v>0.02</v>
      </c>
      <c r="H11">
        <v>28</v>
      </c>
      <c r="I11" t="b">
        <v>0</v>
      </c>
      <c r="J11">
        <v>612.6</v>
      </c>
      <c r="K11">
        <v>1.9599999904632499</v>
      </c>
      <c r="L11">
        <v>42.2994089793226</v>
      </c>
      <c r="M11">
        <v>9.9999904632568307E-3</v>
      </c>
    </row>
    <row r="12" spans="1:13" x14ac:dyDescent="0.25">
      <c r="A12" t="s">
        <v>10</v>
      </c>
      <c r="B12">
        <v>3</v>
      </c>
      <c r="C12">
        <v>12</v>
      </c>
      <c r="D12">
        <v>20</v>
      </c>
      <c r="E12">
        <v>3</v>
      </c>
      <c r="F12">
        <v>2</v>
      </c>
      <c r="G12">
        <v>0.02</v>
      </c>
      <c r="H12">
        <v>27</v>
      </c>
      <c r="I12" t="b">
        <v>1</v>
      </c>
      <c r="J12">
        <v>510.6</v>
      </c>
      <c r="K12">
        <v>2.4799999475479102</v>
      </c>
      <c r="L12">
        <v>29.127993408403501</v>
      </c>
      <c r="M12">
        <v>2.00000047683715E-2</v>
      </c>
    </row>
    <row r="13" spans="1:13" x14ac:dyDescent="0.25">
      <c r="A13" t="s">
        <v>10</v>
      </c>
      <c r="B13">
        <v>3</v>
      </c>
      <c r="C13">
        <v>12</v>
      </c>
      <c r="D13">
        <v>20</v>
      </c>
      <c r="E13">
        <v>3</v>
      </c>
      <c r="F13">
        <v>2</v>
      </c>
      <c r="G13">
        <v>0.02</v>
      </c>
      <c r="H13">
        <v>28</v>
      </c>
      <c r="I13" t="b">
        <v>0</v>
      </c>
      <c r="J13">
        <v>600.79999999999995</v>
      </c>
      <c r="K13">
        <v>1.5400000095367401</v>
      </c>
      <c r="L13">
        <v>44.004090718931998</v>
      </c>
      <c r="M13">
        <v>1.0000014305114701E-2</v>
      </c>
    </row>
    <row r="14" spans="1:13" x14ac:dyDescent="0.25">
      <c r="A14" t="s">
        <v>11</v>
      </c>
      <c r="B14">
        <v>3</v>
      </c>
      <c r="C14">
        <v>12</v>
      </c>
      <c r="D14">
        <v>40</v>
      </c>
      <c r="E14">
        <v>4</v>
      </c>
      <c r="F14">
        <v>3</v>
      </c>
      <c r="G14">
        <v>0.02</v>
      </c>
      <c r="H14">
        <v>56</v>
      </c>
      <c r="I14" t="b">
        <v>1</v>
      </c>
      <c r="J14">
        <v>1282.3</v>
      </c>
      <c r="K14">
        <v>7.3200000286102203</v>
      </c>
      <c r="L14">
        <v>86.243898334896699</v>
      </c>
      <c r="M14">
        <v>2.9999995231628399E-2</v>
      </c>
    </row>
    <row r="15" spans="1:13" x14ac:dyDescent="0.25">
      <c r="A15" t="s">
        <v>11</v>
      </c>
      <c r="B15">
        <v>3</v>
      </c>
      <c r="C15">
        <v>12</v>
      </c>
      <c r="D15">
        <v>40</v>
      </c>
      <c r="E15">
        <v>4</v>
      </c>
      <c r="F15">
        <v>3</v>
      </c>
      <c r="G15">
        <v>0.02</v>
      </c>
      <c r="H15">
        <v>57</v>
      </c>
      <c r="I15" t="b">
        <v>0</v>
      </c>
      <c r="J15">
        <v>1526</v>
      </c>
      <c r="K15">
        <v>4.0600000381469696</v>
      </c>
      <c r="L15">
        <v>125.567511721782</v>
      </c>
      <c r="M15">
        <v>2.00000047683715E-2</v>
      </c>
    </row>
    <row r="16" spans="1:13" x14ac:dyDescent="0.25">
      <c r="A16" t="s">
        <v>12</v>
      </c>
      <c r="B16">
        <v>3</v>
      </c>
      <c r="C16">
        <v>12</v>
      </c>
      <c r="D16">
        <v>40</v>
      </c>
      <c r="E16">
        <v>3</v>
      </c>
      <c r="F16">
        <v>2</v>
      </c>
      <c r="G16">
        <v>0.02</v>
      </c>
      <c r="H16">
        <v>57</v>
      </c>
      <c r="I16" t="b">
        <v>1</v>
      </c>
      <c r="J16">
        <v>1323.2</v>
      </c>
      <c r="K16">
        <v>6.0999999761581396</v>
      </c>
      <c r="L16">
        <v>97.856834201807203</v>
      </c>
      <c r="M16">
        <v>3.00000190734863E-2</v>
      </c>
    </row>
    <row r="17" spans="1:13" x14ac:dyDescent="0.25">
      <c r="A17" t="s">
        <v>12</v>
      </c>
      <c r="B17">
        <v>3</v>
      </c>
      <c r="C17">
        <v>12</v>
      </c>
      <c r="D17">
        <v>40</v>
      </c>
      <c r="E17">
        <v>3</v>
      </c>
      <c r="F17">
        <v>2</v>
      </c>
      <c r="G17">
        <v>0.02</v>
      </c>
      <c r="H17">
        <v>56</v>
      </c>
      <c r="I17" t="b">
        <v>0</v>
      </c>
      <c r="J17">
        <v>1501.9</v>
      </c>
      <c r="K17">
        <v>4.1100000143051103</v>
      </c>
      <c r="L17">
        <v>117.497616997111</v>
      </c>
      <c r="M17">
        <v>4.9999976158142001E-2</v>
      </c>
    </row>
    <row r="18" spans="1:13" x14ac:dyDescent="0.25">
      <c r="A18" t="s">
        <v>14</v>
      </c>
      <c r="B18">
        <v>12</v>
      </c>
      <c r="C18">
        <v>3</v>
      </c>
      <c r="D18">
        <v>20</v>
      </c>
      <c r="E18">
        <v>4</v>
      </c>
      <c r="F18">
        <v>3</v>
      </c>
      <c r="G18">
        <v>0.02</v>
      </c>
      <c r="H18">
        <v>28</v>
      </c>
      <c r="I18" t="b">
        <v>1</v>
      </c>
      <c r="J18">
        <v>685.5</v>
      </c>
      <c r="K18">
        <v>4.0299999952316199</v>
      </c>
      <c r="L18">
        <v>45.392179943245701</v>
      </c>
      <c r="M18">
        <v>1.0000014305114701E-2</v>
      </c>
    </row>
    <row r="19" spans="1:13" x14ac:dyDescent="0.25">
      <c r="A19" t="s">
        <v>14</v>
      </c>
      <c r="B19">
        <v>12</v>
      </c>
      <c r="C19">
        <v>3</v>
      </c>
      <c r="D19">
        <v>20</v>
      </c>
      <c r="E19">
        <v>4</v>
      </c>
      <c r="F19">
        <v>3</v>
      </c>
      <c r="G19">
        <v>0.02</v>
      </c>
      <c r="H19">
        <v>28</v>
      </c>
      <c r="I19" t="b">
        <v>0</v>
      </c>
      <c r="J19">
        <v>821.6</v>
      </c>
      <c r="K19">
        <v>1.5000000476837101</v>
      </c>
      <c r="L19">
        <v>45.515272162209399</v>
      </c>
      <c r="M19">
        <v>9.9999904632568307E-3</v>
      </c>
    </row>
    <row r="20" spans="1:13" x14ac:dyDescent="0.25">
      <c r="A20" t="s">
        <v>15</v>
      </c>
      <c r="B20">
        <v>12</v>
      </c>
      <c r="C20">
        <v>3</v>
      </c>
      <c r="D20">
        <v>20</v>
      </c>
      <c r="E20">
        <v>3</v>
      </c>
      <c r="F20">
        <v>2</v>
      </c>
      <c r="G20">
        <v>0.02</v>
      </c>
      <c r="H20">
        <v>28</v>
      </c>
      <c r="I20" t="b">
        <v>1</v>
      </c>
      <c r="J20">
        <v>685.5</v>
      </c>
      <c r="K20">
        <v>2.13000001907348</v>
      </c>
      <c r="L20">
        <v>38.069016273079598</v>
      </c>
      <c r="M20">
        <v>1.9999980926513599E-2</v>
      </c>
    </row>
    <row r="21" spans="1:13" x14ac:dyDescent="0.25">
      <c r="A21" t="s">
        <v>15</v>
      </c>
      <c r="B21">
        <v>12</v>
      </c>
      <c r="C21">
        <v>3</v>
      </c>
      <c r="D21">
        <v>20</v>
      </c>
      <c r="E21">
        <v>3</v>
      </c>
      <c r="F21">
        <v>2</v>
      </c>
      <c r="G21">
        <v>0.02</v>
      </c>
      <c r="H21">
        <v>28</v>
      </c>
      <c r="I21" t="b">
        <v>0</v>
      </c>
      <c r="J21">
        <v>741.7</v>
      </c>
      <c r="K21">
        <v>1.3399999856948801</v>
      </c>
      <c r="L21">
        <v>46.258080375216601</v>
      </c>
      <c r="M21">
        <v>2.9999995231628399E-2</v>
      </c>
    </row>
    <row r="22" spans="1:13" x14ac:dyDescent="0.25">
      <c r="A22" t="s">
        <v>16</v>
      </c>
      <c r="B22">
        <v>12</v>
      </c>
      <c r="C22">
        <v>3</v>
      </c>
      <c r="D22">
        <v>40</v>
      </c>
      <c r="E22">
        <v>4</v>
      </c>
      <c r="F22">
        <v>3</v>
      </c>
      <c r="G22">
        <v>0.02</v>
      </c>
      <c r="H22">
        <v>57</v>
      </c>
      <c r="I22" t="b">
        <v>1</v>
      </c>
      <c r="J22">
        <v>1600.9</v>
      </c>
      <c r="K22">
        <v>5.4799999952316201</v>
      </c>
      <c r="L22">
        <v>57.590711056558398</v>
      </c>
      <c r="M22">
        <v>3.00000190734863E-2</v>
      </c>
    </row>
    <row r="23" spans="1:13" x14ac:dyDescent="0.25">
      <c r="A23" t="s">
        <v>16</v>
      </c>
      <c r="B23">
        <v>12</v>
      </c>
      <c r="C23">
        <v>3</v>
      </c>
      <c r="D23">
        <v>40</v>
      </c>
      <c r="E23">
        <v>4</v>
      </c>
      <c r="F23">
        <v>3</v>
      </c>
      <c r="G23">
        <v>0.02</v>
      </c>
      <c r="H23">
        <v>57</v>
      </c>
      <c r="I23" t="b">
        <v>0</v>
      </c>
      <c r="J23">
        <v>1891</v>
      </c>
      <c r="K23">
        <v>3.91999998092651</v>
      </c>
      <c r="L23">
        <v>80.288230768899098</v>
      </c>
      <c r="M23">
        <v>5.9999990463256797E-2</v>
      </c>
    </row>
    <row r="24" spans="1:13" x14ac:dyDescent="0.25">
      <c r="A24" t="s">
        <v>17</v>
      </c>
      <c r="B24">
        <v>12</v>
      </c>
      <c r="C24">
        <v>3</v>
      </c>
      <c r="D24">
        <v>40</v>
      </c>
      <c r="E24">
        <v>3</v>
      </c>
      <c r="F24">
        <v>2</v>
      </c>
      <c r="G24">
        <v>0.02</v>
      </c>
      <c r="H24">
        <v>57</v>
      </c>
      <c r="I24" t="b">
        <v>1</v>
      </c>
      <c r="J24">
        <v>1599.3</v>
      </c>
      <c r="K24">
        <v>4.5399999856948803</v>
      </c>
      <c r="L24">
        <v>53.829452904520501</v>
      </c>
      <c r="M24">
        <v>2.9999995231628399E-2</v>
      </c>
    </row>
    <row r="25" spans="1:13" x14ac:dyDescent="0.25">
      <c r="A25" t="s">
        <v>17</v>
      </c>
      <c r="B25">
        <v>12</v>
      </c>
      <c r="C25">
        <v>3</v>
      </c>
      <c r="D25">
        <v>40</v>
      </c>
      <c r="E25">
        <v>3</v>
      </c>
      <c r="F25">
        <v>2</v>
      </c>
      <c r="G25">
        <v>0.02</v>
      </c>
      <c r="H25">
        <v>57</v>
      </c>
      <c r="I25" t="b">
        <v>0</v>
      </c>
      <c r="J25">
        <v>1758.7</v>
      </c>
      <c r="K25">
        <v>3.1400000333786</v>
      </c>
      <c r="L25">
        <v>88.256501176967106</v>
      </c>
      <c r="M25">
        <v>3.9999961853027302E-2</v>
      </c>
    </row>
    <row r="26" spans="1:13" x14ac:dyDescent="0.25">
      <c r="A26" t="s">
        <v>5</v>
      </c>
      <c r="B26">
        <v>6</v>
      </c>
      <c r="C26">
        <v>6</v>
      </c>
      <c r="D26">
        <v>20</v>
      </c>
      <c r="E26">
        <v>4</v>
      </c>
      <c r="F26">
        <v>3</v>
      </c>
      <c r="G26">
        <v>0.04</v>
      </c>
      <c r="H26">
        <v>57</v>
      </c>
      <c r="I26" t="b">
        <v>1</v>
      </c>
      <c r="J26">
        <v>811</v>
      </c>
      <c r="K26">
        <v>4.0699999809265099</v>
      </c>
      <c r="L26">
        <v>31.2921715449727</v>
      </c>
      <c r="M26">
        <v>9.9999904632568307E-3</v>
      </c>
    </row>
    <row r="27" spans="1:13" x14ac:dyDescent="0.25">
      <c r="A27" t="s">
        <v>5</v>
      </c>
      <c r="B27">
        <v>6</v>
      </c>
      <c r="C27">
        <v>6</v>
      </c>
      <c r="D27">
        <v>20</v>
      </c>
      <c r="E27">
        <v>4</v>
      </c>
      <c r="F27">
        <v>3</v>
      </c>
      <c r="G27">
        <v>0.04</v>
      </c>
      <c r="H27">
        <v>55</v>
      </c>
      <c r="I27" t="b">
        <v>0</v>
      </c>
      <c r="J27">
        <v>963.5</v>
      </c>
      <c r="K27">
        <v>2.1800000190734798</v>
      </c>
      <c r="L27">
        <v>75.531781390352506</v>
      </c>
      <c r="M27">
        <v>4.0000009536743097E-2</v>
      </c>
    </row>
    <row r="28" spans="1:13" x14ac:dyDescent="0.25">
      <c r="A28" t="s">
        <v>6</v>
      </c>
      <c r="B28">
        <v>6</v>
      </c>
      <c r="C28">
        <v>6</v>
      </c>
      <c r="D28">
        <v>20</v>
      </c>
      <c r="E28">
        <v>3</v>
      </c>
      <c r="F28">
        <v>2</v>
      </c>
      <c r="G28">
        <v>0.04</v>
      </c>
      <c r="H28">
        <v>55</v>
      </c>
      <c r="I28" t="b">
        <v>1</v>
      </c>
      <c r="J28">
        <v>818.5</v>
      </c>
      <c r="K28">
        <v>3.4800000429153402</v>
      </c>
      <c r="L28">
        <v>39.862890010635198</v>
      </c>
      <c r="M28">
        <v>9.9999904632568307E-3</v>
      </c>
    </row>
    <row r="29" spans="1:13" x14ac:dyDescent="0.25">
      <c r="A29" t="s">
        <v>6</v>
      </c>
      <c r="B29">
        <v>6</v>
      </c>
      <c r="C29">
        <v>6</v>
      </c>
      <c r="D29">
        <v>20</v>
      </c>
      <c r="E29">
        <v>3</v>
      </c>
      <c r="F29">
        <v>2</v>
      </c>
      <c r="G29">
        <v>0.04</v>
      </c>
      <c r="H29">
        <v>57</v>
      </c>
      <c r="I29" t="b">
        <v>0</v>
      </c>
      <c r="J29">
        <v>919.2</v>
      </c>
      <c r="K29">
        <v>2.2599999666213901</v>
      </c>
      <c r="L29">
        <v>46.147155925365503</v>
      </c>
      <c r="M29">
        <v>9.9999904632568307E-3</v>
      </c>
    </row>
    <row r="30" spans="1:13" x14ac:dyDescent="0.25">
      <c r="A30" t="s">
        <v>7</v>
      </c>
      <c r="B30">
        <v>6</v>
      </c>
      <c r="C30">
        <v>6</v>
      </c>
      <c r="D30">
        <v>40</v>
      </c>
      <c r="E30">
        <v>4</v>
      </c>
      <c r="F30">
        <v>3</v>
      </c>
      <c r="G30">
        <v>0.04</v>
      </c>
      <c r="H30">
        <v>114</v>
      </c>
      <c r="I30" t="b">
        <v>1</v>
      </c>
      <c r="J30">
        <v>2265.3000000000002</v>
      </c>
      <c r="K30">
        <v>10.020000004768301</v>
      </c>
      <c r="L30">
        <v>118.295435245828</v>
      </c>
      <c r="M30">
        <v>4.9999976158142001E-2</v>
      </c>
    </row>
    <row r="31" spans="1:13" x14ac:dyDescent="0.25">
      <c r="A31" t="s">
        <v>7</v>
      </c>
      <c r="B31">
        <v>6</v>
      </c>
      <c r="C31">
        <v>6</v>
      </c>
      <c r="D31">
        <v>40</v>
      </c>
      <c r="E31">
        <v>4</v>
      </c>
      <c r="F31">
        <v>3</v>
      </c>
      <c r="G31">
        <v>0.04</v>
      </c>
      <c r="H31">
        <v>112</v>
      </c>
      <c r="I31" t="b">
        <v>0</v>
      </c>
      <c r="J31">
        <v>2496.1</v>
      </c>
      <c r="K31">
        <v>6.4000000476837098</v>
      </c>
      <c r="L31">
        <v>110.989594106835</v>
      </c>
      <c r="M31">
        <v>6.9999933242797796E-2</v>
      </c>
    </row>
    <row r="32" spans="1:13" x14ac:dyDescent="0.25">
      <c r="A32" t="s">
        <v>8</v>
      </c>
      <c r="B32">
        <v>6</v>
      </c>
      <c r="C32">
        <v>6</v>
      </c>
      <c r="D32">
        <v>40</v>
      </c>
      <c r="E32">
        <v>3</v>
      </c>
      <c r="F32">
        <v>2</v>
      </c>
      <c r="G32">
        <v>0.04</v>
      </c>
      <c r="H32">
        <v>112</v>
      </c>
      <c r="I32" t="b">
        <v>1</v>
      </c>
      <c r="J32">
        <v>2282.4</v>
      </c>
      <c r="K32">
        <v>8.2299999475479098</v>
      </c>
      <c r="L32">
        <v>134.49773232288999</v>
      </c>
      <c r="M32">
        <v>2.9999995231628399E-2</v>
      </c>
    </row>
    <row r="33" spans="1:13" x14ac:dyDescent="0.25">
      <c r="A33" t="s">
        <v>8</v>
      </c>
      <c r="B33">
        <v>6</v>
      </c>
      <c r="C33">
        <v>6</v>
      </c>
      <c r="D33">
        <v>40</v>
      </c>
      <c r="E33">
        <v>3</v>
      </c>
      <c r="F33">
        <v>2</v>
      </c>
      <c r="G33">
        <v>0.04</v>
      </c>
      <c r="H33">
        <v>113</v>
      </c>
      <c r="I33" t="b">
        <v>0</v>
      </c>
      <c r="J33">
        <v>2537.1</v>
      </c>
      <c r="K33">
        <v>5.0800000429153398</v>
      </c>
      <c r="L33">
        <v>195.86140508022501</v>
      </c>
      <c r="M33">
        <v>5.9999942779541002E-2</v>
      </c>
    </row>
    <row r="34" spans="1:13" x14ac:dyDescent="0.25">
      <c r="A34" t="s">
        <v>9</v>
      </c>
      <c r="B34">
        <v>3</v>
      </c>
      <c r="C34">
        <v>12</v>
      </c>
      <c r="D34">
        <v>20</v>
      </c>
      <c r="E34">
        <v>4</v>
      </c>
      <c r="F34">
        <v>3</v>
      </c>
      <c r="G34">
        <v>0.04</v>
      </c>
      <c r="H34">
        <v>57</v>
      </c>
      <c r="I34" t="b">
        <v>1</v>
      </c>
      <c r="J34">
        <v>751.8</v>
      </c>
      <c r="K34">
        <v>4.3199999570846499</v>
      </c>
      <c r="L34">
        <v>62.931391212970901</v>
      </c>
      <c r="M34">
        <v>4.0000009536743097E-2</v>
      </c>
    </row>
    <row r="35" spans="1:13" x14ac:dyDescent="0.25">
      <c r="A35" t="s">
        <v>9</v>
      </c>
      <c r="B35">
        <v>3</v>
      </c>
      <c r="C35">
        <v>12</v>
      </c>
      <c r="D35">
        <v>20</v>
      </c>
      <c r="E35">
        <v>4</v>
      </c>
      <c r="F35">
        <v>3</v>
      </c>
      <c r="G35">
        <v>0.04</v>
      </c>
      <c r="H35">
        <v>57</v>
      </c>
      <c r="I35" t="b">
        <v>0</v>
      </c>
      <c r="J35">
        <v>974.6</v>
      </c>
      <c r="K35">
        <v>2.63000001907348</v>
      </c>
      <c r="L35">
        <v>51.691778843448503</v>
      </c>
      <c r="M35">
        <v>2.00000047683715E-2</v>
      </c>
    </row>
    <row r="36" spans="1:13" x14ac:dyDescent="0.25">
      <c r="A36" t="s">
        <v>10</v>
      </c>
      <c r="B36">
        <v>3</v>
      </c>
      <c r="C36">
        <v>12</v>
      </c>
      <c r="D36">
        <v>20</v>
      </c>
      <c r="E36">
        <v>3</v>
      </c>
      <c r="F36">
        <v>2</v>
      </c>
      <c r="G36">
        <v>0.04</v>
      </c>
      <c r="H36">
        <v>53</v>
      </c>
      <c r="I36" t="b">
        <v>1</v>
      </c>
      <c r="J36">
        <v>739.7</v>
      </c>
      <c r="K36">
        <v>3.39000000953674</v>
      </c>
      <c r="L36">
        <v>52.881093029550698</v>
      </c>
      <c r="M36">
        <v>1.0000014305114701E-2</v>
      </c>
    </row>
    <row r="37" spans="1:13" x14ac:dyDescent="0.25">
      <c r="A37" t="s">
        <v>10</v>
      </c>
      <c r="B37">
        <v>3</v>
      </c>
      <c r="C37">
        <v>12</v>
      </c>
      <c r="D37">
        <v>20</v>
      </c>
      <c r="E37">
        <v>3</v>
      </c>
      <c r="F37">
        <v>2</v>
      </c>
      <c r="G37">
        <v>0.04</v>
      </c>
      <c r="H37">
        <v>57</v>
      </c>
      <c r="I37" t="b">
        <v>0</v>
      </c>
      <c r="J37">
        <v>887.3</v>
      </c>
      <c r="K37">
        <v>2.1</v>
      </c>
      <c r="L37">
        <v>49.313385606749797</v>
      </c>
      <c r="M37">
        <v>2.00000047683715E-2</v>
      </c>
    </row>
    <row r="38" spans="1:13" x14ac:dyDescent="0.25">
      <c r="A38" t="s">
        <v>11</v>
      </c>
      <c r="B38">
        <v>3</v>
      </c>
      <c r="C38">
        <v>12</v>
      </c>
      <c r="D38">
        <v>40</v>
      </c>
      <c r="E38">
        <v>4</v>
      </c>
      <c r="F38">
        <v>3</v>
      </c>
      <c r="G38">
        <v>0.04</v>
      </c>
      <c r="H38">
        <v>112</v>
      </c>
      <c r="I38" t="b">
        <v>1</v>
      </c>
      <c r="J38">
        <v>2027.2</v>
      </c>
      <c r="K38">
        <v>9.7899999856948803</v>
      </c>
      <c r="L38">
        <v>91.690566581300999</v>
      </c>
      <c r="M38">
        <v>6.9999980926513605E-2</v>
      </c>
    </row>
    <row r="39" spans="1:13" x14ac:dyDescent="0.25">
      <c r="A39" t="s">
        <v>11</v>
      </c>
      <c r="B39">
        <v>3</v>
      </c>
      <c r="C39">
        <v>12</v>
      </c>
      <c r="D39">
        <v>40</v>
      </c>
      <c r="E39">
        <v>4</v>
      </c>
      <c r="F39">
        <v>3</v>
      </c>
      <c r="G39">
        <v>0.04</v>
      </c>
      <c r="H39">
        <v>113</v>
      </c>
      <c r="I39" t="b">
        <v>0</v>
      </c>
      <c r="J39">
        <v>2395.6999999999998</v>
      </c>
      <c r="K39">
        <v>6.8799999952316204</v>
      </c>
      <c r="L39">
        <v>130.657605978373</v>
      </c>
      <c r="M39">
        <v>7.0000004768371496E-2</v>
      </c>
    </row>
    <row r="40" spans="1:13" x14ac:dyDescent="0.25">
      <c r="A40" t="s">
        <v>12</v>
      </c>
      <c r="B40">
        <v>3</v>
      </c>
      <c r="C40">
        <v>12</v>
      </c>
      <c r="D40">
        <v>40</v>
      </c>
      <c r="E40">
        <v>3</v>
      </c>
      <c r="F40">
        <v>2</v>
      </c>
      <c r="G40">
        <v>0.04</v>
      </c>
      <c r="H40">
        <v>111</v>
      </c>
      <c r="I40" t="b">
        <v>1</v>
      </c>
      <c r="J40">
        <v>2058.6999999999998</v>
      </c>
      <c r="K40">
        <v>8.7399999618530195</v>
      </c>
      <c r="L40">
        <v>115.92329360400301</v>
      </c>
      <c r="M40">
        <v>5.0000047683715798E-2</v>
      </c>
    </row>
    <row r="41" spans="1:13" x14ac:dyDescent="0.25">
      <c r="A41" t="s">
        <v>12</v>
      </c>
      <c r="B41">
        <v>3</v>
      </c>
      <c r="C41">
        <v>12</v>
      </c>
      <c r="D41">
        <v>40</v>
      </c>
      <c r="E41">
        <v>3</v>
      </c>
      <c r="F41">
        <v>2</v>
      </c>
      <c r="G41">
        <v>0.04</v>
      </c>
      <c r="H41">
        <v>112</v>
      </c>
      <c r="I41" t="b">
        <v>0</v>
      </c>
      <c r="J41">
        <v>2387.1999999999998</v>
      </c>
      <c r="K41">
        <v>4.9700000286102197</v>
      </c>
      <c r="L41">
        <v>107.659463123313</v>
      </c>
      <c r="M41">
        <v>7.9999971389770497E-2</v>
      </c>
    </row>
    <row r="42" spans="1:13" x14ac:dyDescent="0.25">
      <c r="A42" t="s">
        <v>14</v>
      </c>
      <c r="B42">
        <v>12</v>
      </c>
      <c r="C42">
        <v>3</v>
      </c>
      <c r="D42">
        <v>20</v>
      </c>
      <c r="E42">
        <v>4</v>
      </c>
      <c r="F42">
        <v>3</v>
      </c>
      <c r="G42">
        <v>0.04</v>
      </c>
      <c r="H42">
        <v>57</v>
      </c>
      <c r="I42" t="b">
        <v>1</v>
      </c>
      <c r="J42">
        <v>917.6</v>
      </c>
      <c r="K42">
        <v>3.2899999856948798</v>
      </c>
      <c r="L42">
        <v>37.945223678349798</v>
      </c>
      <c r="M42">
        <v>2.9999995231628399E-2</v>
      </c>
    </row>
    <row r="43" spans="1:13" x14ac:dyDescent="0.25">
      <c r="A43" t="s">
        <v>14</v>
      </c>
      <c r="B43">
        <v>12</v>
      </c>
      <c r="C43">
        <v>3</v>
      </c>
      <c r="D43">
        <v>20</v>
      </c>
      <c r="E43">
        <v>4</v>
      </c>
      <c r="F43">
        <v>3</v>
      </c>
      <c r="G43">
        <v>0.04</v>
      </c>
      <c r="H43">
        <v>57</v>
      </c>
      <c r="I43" t="b">
        <v>0</v>
      </c>
      <c r="J43">
        <v>1089.5</v>
      </c>
      <c r="K43">
        <v>2.4200000047683701</v>
      </c>
      <c r="L43">
        <v>32.708561570328897</v>
      </c>
      <c r="M43">
        <v>3.99999856948852E-2</v>
      </c>
    </row>
    <row r="44" spans="1:13" x14ac:dyDescent="0.25">
      <c r="A44" t="s">
        <v>15</v>
      </c>
      <c r="B44">
        <v>12</v>
      </c>
      <c r="C44">
        <v>3</v>
      </c>
      <c r="D44">
        <v>20</v>
      </c>
      <c r="E44">
        <v>3</v>
      </c>
      <c r="F44">
        <v>2</v>
      </c>
      <c r="G44">
        <v>0.04</v>
      </c>
      <c r="H44">
        <v>56</v>
      </c>
      <c r="I44" t="b">
        <v>1</v>
      </c>
      <c r="J44">
        <v>856.9</v>
      </c>
      <c r="K44">
        <v>2.66999998092651</v>
      </c>
      <c r="L44">
        <v>39.971114570399401</v>
      </c>
      <c r="M44">
        <v>4.0000009536743097E-2</v>
      </c>
    </row>
    <row r="45" spans="1:13" x14ac:dyDescent="0.25">
      <c r="A45" t="s">
        <v>15</v>
      </c>
      <c r="B45">
        <v>12</v>
      </c>
      <c r="C45">
        <v>3</v>
      </c>
      <c r="D45">
        <v>20</v>
      </c>
      <c r="E45">
        <v>3</v>
      </c>
      <c r="F45">
        <v>2</v>
      </c>
      <c r="G45">
        <v>0.04</v>
      </c>
      <c r="H45">
        <v>54</v>
      </c>
      <c r="I45" t="b">
        <v>0</v>
      </c>
      <c r="J45">
        <v>1047.4000000000001</v>
      </c>
      <c r="K45">
        <v>2.02999994754791</v>
      </c>
      <c r="L45">
        <v>51.7594435827898</v>
      </c>
      <c r="M45">
        <v>3.00000190734863E-2</v>
      </c>
    </row>
    <row r="46" spans="1:13" x14ac:dyDescent="0.25">
      <c r="A46" t="s">
        <v>16</v>
      </c>
      <c r="B46">
        <v>12</v>
      </c>
      <c r="C46">
        <v>3</v>
      </c>
      <c r="D46">
        <v>40</v>
      </c>
      <c r="E46">
        <v>4</v>
      </c>
      <c r="F46">
        <v>3</v>
      </c>
      <c r="G46">
        <v>0.04</v>
      </c>
      <c r="H46">
        <v>114</v>
      </c>
      <c r="I46" t="b">
        <v>1</v>
      </c>
      <c r="J46">
        <v>2207.1</v>
      </c>
      <c r="K46">
        <v>7.6199999570846497</v>
      </c>
      <c r="L46">
        <v>101.21012795170201</v>
      </c>
      <c r="M46">
        <v>5.00000238418579E-2</v>
      </c>
    </row>
    <row r="47" spans="1:13" x14ac:dyDescent="0.25">
      <c r="A47" t="s">
        <v>16</v>
      </c>
      <c r="B47">
        <v>12</v>
      </c>
      <c r="C47">
        <v>3</v>
      </c>
      <c r="D47">
        <v>40</v>
      </c>
      <c r="E47">
        <v>4</v>
      </c>
      <c r="F47">
        <v>3</v>
      </c>
      <c r="G47">
        <v>0.04</v>
      </c>
      <c r="H47">
        <v>115</v>
      </c>
      <c r="I47" t="b">
        <v>0</v>
      </c>
      <c r="J47">
        <v>2599.6999999999998</v>
      </c>
      <c r="K47">
        <v>5.5600000143051096</v>
      </c>
      <c r="L47">
        <v>73.450731786688095</v>
      </c>
      <c r="M47">
        <v>5.9999966621398899E-2</v>
      </c>
    </row>
    <row r="48" spans="1:13" x14ac:dyDescent="0.25">
      <c r="A48" t="s">
        <v>17</v>
      </c>
      <c r="B48">
        <v>12</v>
      </c>
      <c r="C48">
        <v>3</v>
      </c>
      <c r="D48">
        <v>40</v>
      </c>
      <c r="E48">
        <v>3</v>
      </c>
      <c r="F48">
        <v>2</v>
      </c>
      <c r="G48">
        <v>0.04</v>
      </c>
      <c r="H48">
        <v>114</v>
      </c>
      <c r="I48" t="b">
        <v>1</v>
      </c>
      <c r="J48">
        <v>2302.8000000000002</v>
      </c>
      <c r="K48">
        <v>7.0400000095367403</v>
      </c>
      <c r="L48">
        <v>92.209327077037003</v>
      </c>
      <c r="M48">
        <v>4.9999976158142001E-2</v>
      </c>
    </row>
    <row r="49" spans="1:13" x14ac:dyDescent="0.25">
      <c r="A49" t="s">
        <v>17</v>
      </c>
      <c r="B49">
        <v>12</v>
      </c>
      <c r="C49">
        <v>3</v>
      </c>
      <c r="D49">
        <v>40</v>
      </c>
      <c r="E49">
        <v>3</v>
      </c>
      <c r="F49">
        <v>2</v>
      </c>
      <c r="G49">
        <v>0.04</v>
      </c>
      <c r="H49">
        <v>113</v>
      </c>
      <c r="I49" t="b">
        <v>0</v>
      </c>
      <c r="J49">
        <v>2608.1999999999998</v>
      </c>
      <c r="K49">
        <v>5.5100000143051098</v>
      </c>
      <c r="L49">
        <v>134.64976791662099</v>
      </c>
      <c r="M49">
        <v>0.05</v>
      </c>
    </row>
  </sheetData>
  <autoFilter ref="A1:M49" xr:uid="{9EA4C6D0-1CF8-4CBB-815A-6E2B05BB979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155FB-5561-4433-A48C-B29A923E61BF}">
  <dimension ref="B1:J25"/>
  <sheetViews>
    <sheetView zoomScale="55" zoomScaleNormal="55" workbookViewId="0">
      <selection activeCell="B2" sqref="B2:J25"/>
    </sheetView>
  </sheetViews>
  <sheetFormatPr defaultColWidth="8.85546875" defaultRowHeight="12.75" x14ac:dyDescent="0.25"/>
  <cols>
    <col min="1" max="1" width="4.42578125" style="2" customWidth="1"/>
    <col min="2" max="2" width="18.85546875" style="2" customWidth="1"/>
    <col min="3" max="10" width="10.85546875" style="2" customWidth="1"/>
    <col min="11" max="16384" width="8.85546875" style="2"/>
  </cols>
  <sheetData>
    <row r="1" spans="2:10" ht="21" customHeight="1" x14ac:dyDescent="0.25"/>
    <row r="2" spans="2:10" ht="19.899999999999999" customHeight="1" x14ac:dyDescent="0.25">
      <c r="B2" s="29"/>
      <c r="C2" s="39" t="s">
        <v>5</v>
      </c>
      <c r="D2" s="39"/>
      <c r="E2" s="36" t="s">
        <v>6</v>
      </c>
      <c r="F2" s="36"/>
      <c r="G2" s="36" t="s">
        <v>7</v>
      </c>
      <c r="H2" s="36"/>
      <c r="I2" s="36" t="s">
        <v>8</v>
      </c>
      <c r="J2" s="36"/>
    </row>
    <row r="3" spans="2:10" ht="19.899999999999999" customHeight="1" x14ac:dyDescent="0.25">
      <c r="B3" s="27" t="s">
        <v>20</v>
      </c>
      <c r="C3" s="27" t="s">
        <v>35</v>
      </c>
      <c r="D3" s="27" t="s">
        <v>36</v>
      </c>
      <c r="E3" s="27" t="s">
        <v>35</v>
      </c>
      <c r="F3" s="27" t="s">
        <v>36</v>
      </c>
      <c r="G3" s="27" t="s">
        <v>35</v>
      </c>
      <c r="H3" s="27" t="s">
        <v>36</v>
      </c>
      <c r="I3" s="27" t="s">
        <v>35</v>
      </c>
      <c r="J3" s="27" t="s">
        <v>36</v>
      </c>
    </row>
    <row r="4" spans="2:10" ht="19.899999999999999" customHeight="1" x14ac:dyDescent="0.25">
      <c r="B4" s="27" t="s">
        <v>18</v>
      </c>
      <c r="C4" s="28">
        <f>warehouse_test_results_align1!J2</f>
        <v>549.9</v>
      </c>
      <c r="D4" s="28">
        <f>warehouse_test_results_align1!L2</f>
        <v>41.795813187447301</v>
      </c>
      <c r="E4" s="28">
        <f>warehouse_test_results_align1!J4</f>
        <v>537.9</v>
      </c>
      <c r="F4" s="28">
        <f>warehouse_test_results_align1!L4</f>
        <v>45.306622032546102</v>
      </c>
      <c r="G4" s="28">
        <f>warehouse_test_results_align1!J6</f>
        <v>1426.9</v>
      </c>
      <c r="H4" s="28">
        <f>warehouse_test_results_align1!L6</f>
        <v>79.017023482285097</v>
      </c>
      <c r="I4" s="28">
        <f>warehouse_test_results_align1!J8</f>
        <v>1426.9</v>
      </c>
      <c r="J4" s="28">
        <f>warehouse_test_results_align1!L8</f>
        <v>105.39112865891499</v>
      </c>
    </row>
    <row r="5" spans="2:10" ht="19.899999999999999" customHeight="1" x14ac:dyDescent="0.25">
      <c r="B5" s="27" t="s">
        <v>19</v>
      </c>
      <c r="C5" s="28">
        <f>warehouse_test_results_align1!J3</f>
        <v>594.6</v>
      </c>
      <c r="D5" s="28">
        <f>warehouse_test_results_align1!L3</f>
        <v>40.165159031180202</v>
      </c>
      <c r="E5" s="28">
        <f>warehouse_test_results_align1!J5</f>
        <v>626</v>
      </c>
      <c r="F5" s="28">
        <f>warehouse_test_results_align1!L5</f>
        <v>53.808921193422897</v>
      </c>
      <c r="G5" s="28">
        <f>warehouse_test_results_align1!J7</f>
        <v>1518.4</v>
      </c>
      <c r="H5" s="28">
        <f>warehouse_test_results_align1!L7</f>
        <v>129.66742073473901</v>
      </c>
      <c r="I5" s="28">
        <f>warehouse_test_results_align1!J9</f>
        <v>1603.3</v>
      </c>
      <c r="J5" s="28">
        <f>warehouse_test_results_align1!L9</f>
        <v>177.422123761384</v>
      </c>
    </row>
    <row r="6" spans="2:10" ht="19.899999999999999" customHeight="1" x14ac:dyDescent="0.25">
      <c r="B6" s="29"/>
      <c r="C6" s="39" t="s">
        <v>9</v>
      </c>
      <c r="D6" s="39"/>
      <c r="E6" s="36" t="s">
        <v>10</v>
      </c>
      <c r="F6" s="36"/>
      <c r="G6" s="36" t="s">
        <v>11</v>
      </c>
      <c r="H6" s="36"/>
      <c r="I6" s="36" t="s">
        <v>12</v>
      </c>
      <c r="J6" s="36"/>
    </row>
    <row r="7" spans="2:10" ht="19.899999999999999" customHeight="1" x14ac:dyDescent="0.25">
      <c r="B7" s="27" t="s">
        <v>20</v>
      </c>
      <c r="C7" s="27" t="s">
        <v>35</v>
      </c>
      <c r="D7" s="27" t="s">
        <v>36</v>
      </c>
      <c r="E7" s="27" t="s">
        <v>35</v>
      </c>
      <c r="F7" s="27" t="s">
        <v>36</v>
      </c>
      <c r="G7" s="27" t="s">
        <v>35</v>
      </c>
      <c r="H7" s="27" t="s">
        <v>36</v>
      </c>
      <c r="I7" s="27" t="s">
        <v>35</v>
      </c>
      <c r="J7" s="27" t="s">
        <v>36</v>
      </c>
    </row>
    <row r="8" spans="2:10" ht="19.899999999999999" customHeight="1" x14ac:dyDescent="0.25">
      <c r="B8" s="27" t="s">
        <v>18</v>
      </c>
      <c r="C8" s="28">
        <f>warehouse_test_results_align1!J10</f>
        <v>516.1</v>
      </c>
      <c r="D8" s="28">
        <f>warehouse_test_results_align1!L10</f>
        <v>56.367455149225897</v>
      </c>
      <c r="E8" s="28">
        <f>warehouse_test_results_align1!J12</f>
        <v>544.4</v>
      </c>
      <c r="F8" s="28">
        <f>warehouse_test_results_align1!L12</f>
        <v>43.923114643658799</v>
      </c>
      <c r="G8" s="28">
        <f>warehouse_test_results_align1!J14</f>
        <v>709.8</v>
      </c>
      <c r="H8" s="28">
        <f>warehouse_test_results_align1!L14</f>
        <v>36.720021786485901</v>
      </c>
      <c r="I8" s="28">
        <f>warehouse_test_results_align1!J16</f>
        <v>726.8</v>
      </c>
      <c r="J8" s="28">
        <f>warehouse_test_results_align1!L16</f>
        <v>64.542699044895798</v>
      </c>
    </row>
    <row r="9" spans="2:10" ht="19.899999999999999" customHeight="1" x14ac:dyDescent="0.25">
      <c r="B9" s="27" t="s">
        <v>19</v>
      </c>
      <c r="C9" s="28">
        <f>warehouse_test_results_align1!J11</f>
        <v>596.20000000000005</v>
      </c>
      <c r="D9" s="28">
        <f>warehouse_test_results_align1!L11</f>
        <v>40.784310708898801</v>
      </c>
      <c r="E9" s="28">
        <f>warehouse_test_results_align1!J13</f>
        <v>602.70000000000005</v>
      </c>
      <c r="F9" s="28">
        <f>warehouse_test_results_align1!L13</f>
        <v>57.227703081636903</v>
      </c>
      <c r="G9" s="28">
        <f>warehouse_test_results_align1!J15</f>
        <v>767.3</v>
      </c>
      <c r="H9" s="28">
        <f>warehouse_test_results_align1!L15</f>
        <v>51.982785612161997</v>
      </c>
      <c r="I9" s="28">
        <f>warehouse_test_results_align1!J17</f>
        <v>783</v>
      </c>
      <c r="J9" s="28">
        <f>warehouse_test_results_align1!L17</f>
        <v>64.784257346982002</v>
      </c>
    </row>
    <row r="10" spans="2:10" ht="19.899999999999999" customHeight="1" x14ac:dyDescent="0.25">
      <c r="B10" s="29"/>
      <c r="C10" s="36" t="s">
        <v>14</v>
      </c>
      <c r="D10" s="36"/>
      <c r="E10" s="36" t="s">
        <v>15</v>
      </c>
      <c r="F10" s="36"/>
      <c r="G10" s="36" t="s">
        <v>16</v>
      </c>
      <c r="H10" s="36"/>
      <c r="I10" s="36" t="s">
        <v>17</v>
      </c>
      <c r="J10" s="36"/>
    </row>
    <row r="11" spans="2:10" ht="19.899999999999999" customHeight="1" x14ac:dyDescent="0.25">
      <c r="B11" s="27" t="s">
        <v>20</v>
      </c>
      <c r="C11" s="27" t="s">
        <v>35</v>
      </c>
      <c r="D11" s="27" t="s">
        <v>36</v>
      </c>
      <c r="E11" s="27" t="s">
        <v>35</v>
      </c>
      <c r="F11" s="27" t="s">
        <v>36</v>
      </c>
      <c r="G11" s="27" t="s">
        <v>35</v>
      </c>
      <c r="H11" s="27" t="s">
        <v>36</v>
      </c>
      <c r="I11" s="27" t="s">
        <v>35</v>
      </c>
      <c r="J11" s="27" t="s">
        <v>36</v>
      </c>
    </row>
    <row r="12" spans="2:10" ht="19.899999999999999" customHeight="1" x14ac:dyDescent="0.25">
      <c r="B12" s="27" t="s">
        <v>18</v>
      </c>
      <c r="C12" s="28">
        <f>warehouse_test_results_align1!J18</f>
        <v>626.5</v>
      </c>
      <c r="D12" s="28">
        <f>warehouse_test_results_align1!L18</f>
        <v>38.722732341610403</v>
      </c>
      <c r="E12" s="28">
        <f>warehouse_test_results_align1!J20</f>
        <v>637.70000000000005</v>
      </c>
      <c r="F12" s="28">
        <f>warehouse_test_results_align1!L20</f>
        <v>39.691434844308603</v>
      </c>
      <c r="G12" s="28">
        <f>warehouse_test_results_align1!J22</f>
        <v>817.1</v>
      </c>
      <c r="H12" s="28">
        <f>warehouse_test_results_align1!L22</f>
        <v>50.210457078182401</v>
      </c>
      <c r="I12" s="28">
        <f>warehouse_test_results_align1!J24</f>
        <v>885.4</v>
      </c>
      <c r="J12" s="28">
        <f>warehouse_test_results_align1!L24</f>
        <v>74.047552289052703</v>
      </c>
    </row>
    <row r="13" spans="2:10" ht="19.899999999999999" customHeight="1" x14ac:dyDescent="0.25">
      <c r="B13" s="27" t="s">
        <v>19</v>
      </c>
      <c r="C13" s="28">
        <f>warehouse_test_results_align1!J19</f>
        <v>673.9</v>
      </c>
      <c r="D13" s="28">
        <f>warehouse_test_results_align1!L19</f>
        <v>30.872155739436099</v>
      </c>
      <c r="E13" s="28">
        <f>warehouse_test_results_align1!J21</f>
        <v>719.1</v>
      </c>
      <c r="F13" s="28">
        <f>warehouse_test_results_align1!L21</f>
        <v>38.477136068059899</v>
      </c>
      <c r="G13" s="28">
        <f>warehouse_test_results_align1!J23</f>
        <v>867.8</v>
      </c>
      <c r="H13" s="28">
        <f>warehouse_test_results_align1!L23</f>
        <v>58.046188505361798</v>
      </c>
      <c r="I13" s="28">
        <f>warehouse_test_results_align1!J25</f>
        <v>902.6</v>
      </c>
      <c r="J13" s="28">
        <f>warehouse_test_results_align1!L25</f>
        <v>59.706281076617003</v>
      </c>
    </row>
    <row r="14" spans="2:10" ht="19.899999999999999" customHeight="1" x14ac:dyDescent="0.25">
      <c r="B14" s="29"/>
      <c r="C14" s="36" t="s">
        <v>5</v>
      </c>
      <c r="D14" s="36"/>
      <c r="E14" s="36" t="s">
        <v>6</v>
      </c>
      <c r="F14" s="36"/>
      <c r="G14" s="36" t="s">
        <v>7</v>
      </c>
      <c r="H14" s="36"/>
      <c r="I14" s="36" t="s">
        <v>8</v>
      </c>
      <c r="J14" s="36"/>
    </row>
    <row r="15" spans="2:10" ht="19.899999999999999" customHeight="1" x14ac:dyDescent="0.25">
      <c r="B15" s="27" t="s">
        <v>21</v>
      </c>
      <c r="C15" s="27" t="s">
        <v>35</v>
      </c>
      <c r="D15" s="27" t="s">
        <v>36</v>
      </c>
      <c r="E15" s="27" t="s">
        <v>35</v>
      </c>
      <c r="F15" s="27" t="s">
        <v>36</v>
      </c>
      <c r="G15" s="27" t="s">
        <v>35</v>
      </c>
      <c r="H15" s="27" t="s">
        <v>36</v>
      </c>
      <c r="I15" s="27" t="s">
        <v>35</v>
      </c>
      <c r="J15" s="27" t="s">
        <v>36</v>
      </c>
    </row>
    <row r="16" spans="2:10" ht="19.899999999999999" customHeight="1" x14ac:dyDescent="0.25">
      <c r="B16" s="27" t="s">
        <v>18</v>
      </c>
      <c r="C16" s="28">
        <f>warehouse_test_results_align1!J26</f>
        <v>780.2</v>
      </c>
      <c r="D16" s="28">
        <f>warehouse_test_results_align1!L26</f>
        <v>53.603731213414598</v>
      </c>
      <c r="E16" s="28">
        <f>warehouse_test_results_align1!J28</f>
        <v>827.5</v>
      </c>
      <c r="F16" s="28">
        <f>warehouse_test_results_align1!L28</f>
        <v>35.530972404368498</v>
      </c>
      <c r="G16" s="28">
        <f>warehouse_test_results_align1!J30</f>
        <v>2248.6999999999998</v>
      </c>
      <c r="H16" s="28">
        <f>warehouse_test_results_align1!L30</f>
        <v>186.41944641050699</v>
      </c>
      <c r="I16" s="28">
        <f>warehouse_test_results_align1!J32</f>
        <v>2466.8000000000002</v>
      </c>
      <c r="J16" s="28">
        <f>warehouse_test_results_align1!L32</f>
        <v>135.07094432186301</v>
      </c>
    </row>
    <row r="17" spans="2:10" ht="19.899999999999999" customHeight="1" x14ac:dyDescent="0.25">
      <c r="B17" s="27" t="s">
        <v>19</v>
      </c>
      <c r="C17" s="28">
        <f>warehouse_test_results_align1!J27</f>
        <v>951.6</v>
      </c>
      <c r="D17" s="28">
        <f>warehouse_test_results_align1!L27</f>
        <v>69.129154486367</v>
      </c>
      <c r="E17" s="28">
        <f>warehouse_test_results_align1!J29</f>
        <v>975.8</v>
      </c>
      <c r="F17" s="28">
        <f>warehouse_test_results_align1!L29</f>
        <v>66.942960794993198</v>
      </c>
      <c r="G17" s="28">
        <f>warehouse_test_results_align1!J31</f>
        <v>2548.1</v>
      </c>
      <c r="H17" s="28">
        <f>warehouse_test_results_align1!L31</f>
        <v>241.08357472046899</v>
      </c>
      <c r="I17" s="28">
        <f>warehouse_test_results_align1!J33</f>
        <v>2585.8000000000002</v>
      </c>
      <c r="J17" s="28">
        <f>warehouse_test_results_align1!L33</f>
        <v>158.71975302400099</v>
      </c>
    </row>
    <row r="18" spans="2:10" ht="19.899999999999999" customHeight="1" x14ac:dyDescent="0.25">
      <c r="B18" s="29"/>
      <c r="C18" s="36" t="s">
        <v>9</v>
      </c>
      <c r="D18" s="36"/>
      <c r="E18" s="36" t="s">
        <v>10</v>
      </c>
      <c r="F18" s="36"/>
      <c r="G18" s="36" t="s">
        <v>11</v>
      </c>
      <c r="H18" s="36"/>
      <c r="I18" s="36" t="s">
        <v>12</v>
      </c>
      <c r="J18" s="36"/>
    </row>
    <row r="19" spans="2:10" ht="19.899999999999999" customHeight="1" x14ac:dyDescent="0.25">
      <c r="B19" s="27" t="s">
        <v>21</v>
      </c>
      <c r="C19" s="27" t="s">
        <v>35</v>
      </c>
      <c r="D19" s="27" t="s">
        <v>36</v>
      </c>
      <c r="E19" s="27" t="s">
        <v>35</v>
      </c>
      <c r="F19" s="27" t="s">
        <v>36</v>
      </c>
      <c r="G19" s="27" t="s">
        <v>35</v>
      </c>
      <c r="H19" s="27" t="s">
        <v>36</v>
      </c>
      <c r="I19" s="27" t="s">
        <v>35</v>
      </c>
      <c r="J19" s="27" t="s">
        <v>36</v>
      </c>
    </row>
    <row r="20" spans="2:10" ht="19.899999999999999" customHeight="1" x14ac:dyDescent="0.25">
      <c r="B20" s="27" t="s">
        <v>18</v>
      </c>
      <c r="C20" s="28">
        <f>warehouse_test_results_align1!J34</f>
        <v>779.8</v>
      </c>
      <c r="D20" s="28">
        <f>warehouse_test_results_align1!L34</f>
        <v>55.481167976169999</v>
      </c>
      <c r="E20" s="28">
        <f>warehouse_test_results_align1!J36</f>
        <v>788.4</v>
      </c>
      <c r="F20" s="28">
        <f>warehouse_test_results_align1!L36</f>
        <v>61.921240297655501</v>
      </c>
      <c r="G20" s="28">
        <f>warehouse_test_results_align1!J38</f>
        <v>1165</v>
      </c>
      <c r="H20" s="28">
        <f>warehouse_test_results_align1!L38</f>
        <v>115.303946159704</v>
      </c>
      <c r="I20" s="28">
        <f>warehouse_test_results_align1!J40</f>
        <v>1136.3</v>
      </c>
      <c r="J20" s="28">
        <f>warehouse_test_results_align1!L40</f>
        <v>124.024231503363</v>
      </c>
    </row>
    <row r="21" spans="2:10" ht="19.899999999999999" customHeight="1" x14ac:dyDescent="0.25">
      <c r="B21" s="27" t="s">
        <v>19</v>
      </c>
      <c r="C21" s="28">
        <f>warehouse_test_results_align1!J35</f>
        <v>923.4</v>
      </c>
      <c r="D21" s="28">
        <f>warehouse_test_results_align1!L35</f>
        <v>66.365955127610405</v>
      </c>
      <c r="E21" s="28">
        <f>warehouse_test_results_align1!J37</f>
        <v>918.7</v>
      </c>
      <c r="F21" s="28">
        <f>warehouse_test_results_align1!L37</f>
        <v>50.273352782562597</v>
      </c>
      <c r="G21" s="28">
        <f>warehouse_test_results_align1!J39</f>
        <v>1224.5</v>
      </c>
      <c r="H21" s="28">
        <f>warehouse_test_results_align1!L39</f>
        <v>79.077493637570399</v>
      </c>
      <c r="I21" s="28">
        <f>warehouse_test_results_align1!J41</f>
        <v>1234.0999999999999</v>
      </c>
      <c r="J21" s="28">
        <f>warehouse_test_results_align1!L41</f>
        <v>121.082988070166</v>
      </c>
    </row>
    <row r="22" spans="2:10" ht="19.899999999999999" customHeight="1" x14ac:dyDescent="0.25">
      <c r="B22" s="29"/>
      <c r="C22" s="36" t="s">
        <v>14</v>
      </c>
      <c r="D22" s="36"/>
      <c r="E22" s="36" t="s">
        <v>15</v>
      </c>
      <c r="F22" s="36"/>
      <c r="G22" s="36" t="s">
        <v>16</v>
      </c>
      <c r="H22" s="36"/>
      <c r="I22" s="36" t="s">
        <v>17</v>
      </c>
      <c r="J22" s="36"/>
    </row>
    <row r="23" spans="2:10" ht="19.899999999999999" customHeight="1" x14ac:dyDescent="0.25">
      <c r="B23" s="27" t="s">
        <v>21</v>
      </c>
      <c r="C23" s="27" t="s">
        <v>35</v>
      </c>
      <c r="D23" s="27" t="s">
        <v>36</v>
      </c>
      <c r="E23" s="27" t="s">
        <v>35</v>
      </c>
      <c r="F23" s="27" t="s">
        <v>36</v>
      </c>
      <c r="G23" s="27" t="s">
        <v>35</v>
      </c>
      <c r="H23" s="27" t="s">
        <v>36</v>
      </c>
      <c r="I23" s="27" t="s">
        <v>35</v>
      </c>
      <c r="J23" s="27" t="s">
        <v>36</v>
      </c>
    </row>
    <row r="24" spans="2:10" ht="19.899999999999999" customHeight="1" x14ac:dyDescent="0.25">
      <c r="B24" s="27" t="s">
        <v>18</v>
      </c>
      <c r="C24" s="28">
        <f>warehouse_test_results_align1!J42</f>
        <v>872.9</v>
      </c>
      <c r="D24" s="28">
        <f>warehouse_test_results_align1!L42</f>
        <v>42.333083988766901</v>
      </c>
      <c r="E24" s="28">
        <f>warehouse_test_results_align1!J44</f>
        <v>891.7</v>
      </c>
      <c r="F24" s="28">
        <f>warehouse_test_results_align1!L44</f>
        <v>31.0420682300648</v>
      </c>
      <c r="G24" s="28">
        <f>warehouse_test_results_align1!J46</f>
        <v>1262.7</v>
      </c>
      <c r="H24" s="28">
        <f>warehouse_test_results_align1!L46</f>
        <v>74.91735446477</v>
      </c>
      <c r="I24" s="28">
        <f>warehouse_test_results_align1!J48</f>
        <v>1276.7</v>
      </c>
      <c r="J24" s="28">
        <f>warehouse_test_results_align1!L48</f>
        <v>67.424105481645</v>
      </c>
    </row>
    <row r="25" spans="2:10" ht="19.899999999999999" customHeight="1" x14ac:dyDescent="0.25">
      <c r="B25" s="27" t="s">
        <v>19</v>
      </c>
      <c r="C25" s="28">
        <f>warehouse_test_results_align1!J43</f>
        <v>956.8</v>
      </c>
      <c r="D25" s="28">
        <f>warehouse_test_results_align1!L43</f>
        <v>42.836433091470099</v>
      </c>
      <c r="E25" s="28">
        <f>warehouse_test_results_align1!J45</f>
        <v>1059.4000000000001</v>
      </c>
      <c r="F25" s="28">
        <f>warehouse_test_results_align1!L45</f>
        <v>86.605080682370996</v>
      </c>
      <c r="G25" s="28">
        <f>warehouse_test_results_align1!J47</f>
        <v>1354.7</v>
      </c>
      <c r="H25" s="28">
        <f>warehouse_test_results_align1!L47</f>
        <v>114.990477866647</v>
      </c>
      <c r="I25" s="28">
        <f>warehouse_test_results_align1!J49</f>
        <v>1410.4</v>
      </c>
      <c r="J25" s="28">
        <f>warehouse_test_results_align1!L49</f>
        <v>105.50090047009</v>
      </c>
    </row>
  </sheetData>
  <mergeCells count="24">
    <mergeCell ref="I22:J22"/>
    <mergeCell ref="C22:D22"/>
    <mergeCell ref="E14:F14"/>
    <mergeCell ref="E18:F18"/>
    <mergeCell ref="E22:F22"/>
    <mergeCell ref="G14:H14"/>
    <mergeCell ref="G18:H18"/>
    <mergeCell ref="G22:H22"/>
    <mergeCell ref="C18:D18"/>
    <mergeCell ref="I18:J18"/>
    <mergeCell ref="C10:D10"/>
    <mergeCell ref="E10:F10"/>
    <mergeCell ref="G10:H10"/>
    <mergeCell ref="I10:J10"/>
    <mergeCell ref="C14:D14"/>
    <mergeCell ref="I14:J14"/>
    <mergeCell ref="C2:D2"/>
    <mergeCell ref="E2:F2"/>
    <mergeCell ref="G2:H2"/>
    <mergeCell ref="I2:J2"/>
    <mergeCell ref="C6:D6"/>
    <mergeCell ref="E6:F6"/>
    <mergeCell ref="G6:H6"/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A2AA3-655B-4F04-B3B5-4730ECDE2ED8}">
  <dimension ref="B2:J26"/>
  <sheetViews>
    <sheetView topLeftCell="A3" workbookViewId="0">
      <selection activeCell="B2" sqref="B2:J26"/>
    </sheetView>
  </sheetViews>
  <sheetFormatPr defaultColWidth="8.85546875" defaultRowHeight="12.75" x14ac:dyDescent="0.25"/>
  <cols>
    <col min="1" max="1" width="8.85546875" style="2"/>
    <col min="2" max="2" width="18.85546875" style="2" customWidth="1"/>
    <col min="3" max="10" width="10.85546875" style="2" customWidth="1"/>
    <col min="11" max="16384" width="8.85546875" style="2"/>
  </cols>
  <sheetData>
    <row r="2" spans="2:10" ht="19.899999999999999" customHeight="1" x14ac:dyDescent="0.25">
      <c r="B2" s="29"/>
      <c r="C2" s="39" t="s">
        <v>5</v>
      </c>
      <c r="D2" s="39"/>
      <c r="E2" s="36" t="s">
        <v>6</v>
      </c>
      <c r="F2" s="36"/>
      <c r="G2" s="36" t="s">
        <v>7</v>
      </c>
      <c r="H2" s="36"/>
      <c r="I2" s="36" t="s">
        <v>8</v>
      </c>
      <c r="J2" s="36"/>
    </row>
    <row r="3" spans="2:10" ht="19.899999999999999" customHeight="1" x14ac:dyDescent="0.25">
      <c r="B3" s="27" t="s">
        <v>20</v>
      </c>
      <c r="C3" s="27" t="s">
        <v>35</v>
      </c>
      <c r="D3" s="27" t="s">
        <v>36</v>
      </c>
      <c r="E3" s="27" t="s">
        <v>35</v>
      </c>
      <c r="F3" s="27" t="s">
        <v>36</v>
      </c>
      <c r="G3" s="27" t="s">
        <v>35</v>
      </c>
      <c r="H3" s="27" t="s">
        <v>36</v>
      </c>
      <c r="I3" s="27" t="s">
        <v>35</v>
      </c>
      <c r="J3" s="27" t="s">
        <v>36</v>
      </c>
    </row>
    <row r="4" spans="2:10" ht="19.899999999999999" customHeight="1" x14ac:dyDescent="0.25">
      <c r="B4" s="27" t="s">
        <v>18</v>
      </c>
      <c r="C4" s="28">
        <f>warehouse_test_results_align2!J2</f>
        <v>567.4</v>
      </c>
      <c r="D4" s="28">
        <f>warehouse_test_results_align2!L2</f>
        <v>49.675345997788398</v>
      </c>
      <c r="E4" s="28">
        <f>warehouse_test_results_align2!J4</f>
        <v>554.70000000000005</v>
      </c>
      <c r="F4" s="28">
        <f>warehouse_test_results_align2!L4</f>
        <v>46.383294406499402</v>
      </c>
      <c r="G4" s="28">
        <f>warehouse_test_results_align2!J6</f>
        <v>1426.5</v>
      </c>
      <c r="H4" s="28">
        <f>warehouse_test_results_align2!L6</f>
        <v>96.910525744110998</v>
      </c>
      <c r="I4" s="28">
        <f>warehouse_test_results_align2!J8</f>
        <v>1436.6</v>
      </c>
      <c r="J4" s="28">
        <f>warehouse_test_results_align2!L8</f>
        <v>118.88162179243599</v>
      </c>
    </row>
    <row r="5" spans="2:10" ht="19.899999999999999" customHeight="1" x14ac:dyDescent="0.25">
      <c r="B5" s="27" t="s">
        <v>19</v>
      </c>
      <c r="C5" s="28">
        <f>warehouse_test_results_align2!J3</f>
        <v>644.79999999999995</v>
      </c>
      <c r="D5" s="28">
        <f>warehouse_test_results_align2!L3</f>
        <v>42.3386348386435</v>
      </c>
      <c r="E5" s="28">
        <f>warehouse_test_results_align2!J5</f>
        <v>610.79999999999995</v>
      </c>
      <c r="F5" s="28">
        <f>warehouse_test_results_align2!L5</f>
        <v>47.528517755133002</v>
      </c>
      <c r="G5" s="28">
        <f>warehouse_test_results_align2!J7</f>
        <v>1607.9</v>
      </c>
      <c r="H5" s="28">
        <f>warehouse_test_results_align2!L7</f>
        <v>102.55286441635801</v>
      </c>
      <c r="I5" s="28">
        <f>warehouse_test_results_align2!J9</f>
        <v>1522.3</v>
      </c>
      <c r="J5" s="28">
        <f>warehouse_test_results_align2!L9</f>
        <v>89.132541756644599</v>
      </c>
    </row>
    <row r="6" spans="2:10" ht="19.899999999999999" customHeight="1" x14ac:dyDescent="0.25">
      <c r="B6" s="29"/>
      <c r="C6" s="39" t="s">
        <v>9</v>
      </c>
      <c r="D6" s="39"/>
      <c r="E6" s="36" t="s">
        <v>10</v>
      </c>
      <c r="F6" s="36"/>
      <c r="G6" s="36" t="s">
        <v>11</v>
      </c>
      <c r="H6" s="36"/>
      <c r="I6" s="36" t="s">
        <v>12</v>
      </c>
      <c r="J6" s="36"/>
    </row>
    <row r="7" spans="2:10" ht="19.899999999999999" customHeight="1" x14ac:dyDescent="0.25">
      <c r="B7" s="27" t="s">
        <v>20</v>
      </c>
      <c r="C7" s="27" t="s">
        <v>35</v>
      </c>
      <c r="D7" s="27" t="s">
        <v>36</v>
      </c>
      <c r="E7" s="27" t="s">
        <v>35</v>
      </c>
      <c r="F7" s="27" t="s">
        <v>36</v>
      </c>
      <c r="G7" s="27" t="s">
        <v>35</v>
      </c>
      <c r="H7" s="27" t="s">
        <v>36</v>
      </c>
      <c r="I7" s="27" t="s">
        <v>35</v>
      </c>
      <c r="J7" s="27" t="s">
        <v>36</v>
      </c>
    </row>
    <row r="8" spans="2:10" ht="19.899999999999999" customHeight="1" x14ac:dyDescent="0.25">
      <c r="B8" s="27" t="s">
        <v>18</v>
      </c>
      <c r="C8" s="28">
        <f>warehouse_test_results_align2!J10</f>
        <v>508.2</v>
      </c>
      <c r="D8" s="28">
        <f>warehouse_test_results_align2!L10</f>
        <v>46.259701685160003</v>
      </c>
      <c r="E8" s="28">
        <f>warehouse_test_results_align2!J12</f>
        <v>510.6</v>
      </c>
      <c r="F8" s="28">
        <f>warehouse_test_results_align2!L12</f>
        <v>29.127993408403501</v>
      </c>
      <c r="G8" s="28">
        <f>warehouse_test_results_align2!J14</f>
        <v>1282.3</v>
      </c>
      <c r="H8" s="28">
        <f>warehouse_test_results_align2!L14</f>
        <v>86.243898334896699</v>
      </c>
      <c r="I8" s="28">
        <f>warehouse_test_results_align2!J16</f>
        <v>1323.2</v>
      </c>
      <c r="J8" s="28">
        <f>warehouse_test_results_align2!L16</f>
        <v>97.856834201807203</v>
      </c>
    </row>
    <row r="9" spans="2:10" ht="19.899999999999999" customHeight="1" x14ac:dyDescent="0.25">
      <c r="B9" s="27" t="s">
        <v>19</v>
      </c>
      <c r="C9" s="28">
        <f>warehouse_test_results_align2!J11</f>
        <v>612.6</v>
      </c>
      <c r="D9" s="28">
        <f>warehouse_test_results_align2!L11</f>
        <v>42.2994089793226</v>
      </c>
      <c r="E9" s="28">
        <f>warehouse_test_results_align2!J13</f>
        <v>600.79999999999995</v>
      </c>
      <c r="F9" s="28">
        <f>warehouse_test_results_align2!L13</f>
        <v>44.004090718931998</v>
      </c>
      <c r="G9" s="28">
        <f>warehouse_test_results_align2!J15</f>
        <v>1526</v>
      </c>
      <c r="H9" s="28">
        <f>warehouse_test_results_align2!L15</f>
        <v>125.567511721782</v>
      </c>
      <c r="I9" s="28">
        <f>warehouse_test_results_align2!J17</f>
        <v>1501.9</v>
      </c>
      <c r="J9" s="28">
        <f>warehouse_test_results_align2!L17</f>
        <v>117.497616997111</v>
      </c>
    </row>
    <row r="10" spans="2:10" ht="19.899999999999999" customHeight="1" x14ac:dyDescent="0.25">
      <c r="B10" s="29"/>
      <c r="C10" s="36" t="s">
        <v>14</v>
      </c>
      <c r="D10" s="36"/>
      <c r="E10" s="36" t="s">
        <v>15</v>
      </c>
      <c r="F10" s="36"/>
      <c r="G10" s="36" t="s">
        <v>16</v>
      </c>
      <c r="H10" s="36"/>
      <c r="I10" s="36" t="s">
        <v>17</v>
      </c>
      <c r="J10" s="36"/>
    </row>
    <row r="11" spans="2:10" ht="19.899999999999999" customHeight="1" x14ac:dyDescent="0.25">
      <c r="B11" s="27" t="s">
        <v>20</v>
      </c>
      <c r="C11" s="27" t="s">
        <v>35</v>
      </c>
      <c r="D11" s="27" t="s">
        <v>36</v>
      </c>
      <c r="E11" s="27" t="s">
        <v>35</v>
      </c>
      <c r="F11" s="27" t="s">
        <v>36</v>
      </c>
      <c r="G11" s="27" t="s">
        <v>35</v>
      </c>
      <c r="H11" s="27" t="s">
        <v>36</v>
      </c>
      <c r="I11" s="27" t="s">
        <v>35</v>
      </c>
      <c r="J11" s="27" t="s">
        <v>36</v>
      </c>
    </row>
    <row r="12" spans="2:10" ht="19.899999999999999" customHeight="1" x14ac:dyDescent="0.25">
      <c r="B12" s="27" t="s">
        <v>18</v>
      </c>
      <c r="C12" s="28">
        <f>warehouse_test_results_align2!J18</f>
        <v>685.5</v>
      </c>
      <c r="D12" s="28">
        <f>warehouse_test_results_align2!L18</f>
        <v>45.392179943245701</v>
      </c>
      <c r="E12" s="28">
        <f>warehouse_test_results_align2!J20</f>
        <v>685.5</v>
      </c>
      <c r="F12" s="28">
        <f>warehouse_test_results_align2!L20</f>
        <v>38.069016273079598</v>
      </c>
      <c r="G12" s="28">
        <f>warehouse_test_results_align2!J22</f>
        <v>1600.9</v>
      </c>
      <c r="H12" s="28">
        <f>warehouse_test_results_align2!L22</f>
        <v>57.590711056558398</v>
      </c>
      <c r="I12" s="28">
        <f>warehouse_test_results_align2!J24</f>
        <v>1599.3</v>
      </c>
      <c r="J12" s="28">
        <f>warehouse_test_results_align2!L24</f>
        <v>53.829452904520501</v>
      </c>
    </row>
    <row r="13" spans="2:10" ht="19.899999999999999" customHeight="1" x14ac:dyDescent="0.25">
      <c r="B13" s="27" t="s">
        <v>19</v>
      </c>
      <c r="C13" s="28">
        <f>warehouse_test_results_align2!J19</f>
        <v>821.6</v>
      </c>
      <c r="D13" s="28">
        <f>warehouse_test_results_align2!L19</f>
        <v>45.515272162209399</v>
      </c>
      <c r="E13" s="28">
        <f>warehouse_test_results_align2!J21</f>
        <v>741.7</v>
      </c>
      <c r="F13" s="28">
        <f>warehouse_test_results_align2!L21</f>
        <v>46.258080375216601</v>
      </c>
      <c r="G13" s="28">
        <f>warehouse_test_results_align2!J23</f>
        <v>1891</v>
      </c>
      <c r="H13" s="28">
        <f>warehouse_test_results_align2!L23</f>
        <v>80.288230768899098</v>
      </c>
      <c r="I13" s="28">
        <f>warehouse_test_results_align2!J25</f>
        <v>1758.7</v>
      </c>
      <c r="J13" s="28">
        <f>warehouse_test_results_align2!L25</f>
        <v>88.256501176967106</v>
      </c>
    </row>
    <row r="14" spans="2:10" ht="19.899999999999999" customHeight="1" x14ac:dyDescent="0.25">
      <c r="B14" s="29"/>
      <c r="C14" s="36"/>
      <c r="D14" s="36"/>
      <c r="E14" s="36"/>
      <c r="F14" s="36"/>
      <c r="G14" s="36"/>
      <c r="H14" s="36"/>
      <c r="I14" s="36"/>
      <c r="J14" s="36"/>
    </row>
    <row r="15" spans="2:10" ht="19.899999999999999" customHeight="1" x14ac:dyDescent="0.25">
      <c r="B15" s="27"/>
      <c r="C15" s="27" t="s">
        <v>5</v>
      </c>
      <c r="D15" s="27"/>
      <c r="E15" s="27" t="s">
        <v>6</v>
      </c>
      <c r="F15" s="27"/>
      <c r="G15" s="27" t="s">
        <v>7</v>
      </c>
      <c r="H15" s="27"/>
      <c r="I15" s="27" t="s">
        <v>8</v>
      </c>
      <c r="J15" s="27"/>
    </row>
    <row r="16" spans="2:10" ht="19.899999999999999" customHeight="1" x14ac:dyDescent="0.25">
      <c r="B16" s="27" t="s">
        <v>21</v>
      </c>
      <c r="C16" s="28" t="s">
        <v>35</v>
      </c>
      <c r="D16" s="28" t="s">
        <v>36</v>
      </c>
      <c r="E16" s="28" t="s">
        <v>35</v>
      </c>
      <c r="F16" s="28" t="s">
        <v>36</v>
      </c>
      <c r="G16" s="28" t="s">
        <v>35</v>
      </c>
      <c r="H16" s="28" t="s">
        <v>36</v>
      </c>
      <c r="I16" s="28" t="s">
        <v>35</v>
      </c>
      <c r="J16" s="28" t="s">
        <v>36</v>
      </c>
    </row>
    <row r="17" spans="2:10" ht="19.899999999999999" customHeight="1" x14ac:dyDescent="0.25">
      <c r="B17" s="27" t="s">
        <v>18</v>
      </c>
      <c r="C17" s="28">
        <f>warehouse_test_results_align2!J26</f>
        <v>811</v>
      </c>
      <c r="D17" s="28">
        <f>warehouse_test_results_align2!L26</f>
        <v>31.2921715449727</v>
      </c>
      <c r="E17" s="28">
        <f>warehouse_test_results_align2!J28</f>
        <v>818.5</v>
      </c>
      <c r="F17" s="28">
        <f>warehouse_test_results_align2!L28</f>
        <v>39.862890010635198</v>
      </c>
      <c r="G17" s="28">
        <f>warehouse_test_results_align2!J30</f>
        <v>2265.3000000000002</v>
      </c>
      <c r="H17" s="28">
        <f>warehouse_test_results_align2!L30</f>
        <v>118.295435245828</v>
      </c>
      <c r="I17" s="28">
        <f>warehouse_test_results_align2!J32</f>
        <v>2282.4</v>
      </c>
      <c r="J17" s="28">
        <f>warehouse_test_results_align2!L32</f>
        <v>134.49773232288999</v>
      </c>
    </row>
    <row r="18" spans="2:10" ht="19.899999999999999" customHeight="1" x14ac:dyDescent="0.25">
      <c r="B18" s="29" t="s">
        <v>19</v>
      </c>
      <c r="C18" s="36">
        <f>warehouse_test_results_align2!J27</f>
        <v>963.5</v>
      </c>
      <c r="D18" s="36">
        <f>warehouse_test_results_align2!L27</f>
        <v>75.531781390352506</v>
      </c>
      <c r="E18" s="36">
        <f>warehouse_test_results_align2!J29</f>
        <v>919.2</v>
      </c>
      <c r="F18" s="36">
        <f>warehouse_test_results_align2!L29</f>
        <v>46.147155925365503</v>
      </c>
      <c r="G18" s="36">
        <f>warehouse_test_results_align2!J31</f>
        <v>2496.1</v>
      </c>
      <c r="H18" s="36">
        <f>warehouse_test_results_align2!L31</f>
        <v>110.989594106835</v>
      </c>
      <c r="I18" s="36">
        <f>warehouse_test_results_align2!J33</f>
        <v>2537.1</v>
      </c>
      <c r="J18" s="36">
        <f>warehouse_test_results_align2!L33</f>
        <v>195.86140508022501</v>
      </c>
    </row>
    <row r="19" spans="2:10" ht="19.899999999999999" customHeight="1" x14ac:dyDescent="0.25">
      <c r="B19" s="27"/>
      <c r="C19" s="27" t="s">
        <v>9</v>
      </c>
      <c r="D19" s="27"/>
      <c r="E19" s="27" t="s">
        <v>10</v>
      </c>
      <c r="F19" s="27"/>
      <c r="G19" s="27" t="s">
        <v>11</v>
      </c>
      <c r="H19" s="27"/>
      <c r="I19" s="27" t="s">
        <v>12</v>
      </c>
      <c r="J19" s="27"/>
    </row>
    <row r="20" spans="2:10" ht="19.899999999999999" customHeight="1" x14ac:dyDescent="0.25">
      <c r="B20" s="27" t="s">
        <v>21</v>
      </c>
      <c r="C20" s="28" t="s">
        <v>35</v>
      </c>
      <c r="D20" s="28" t="s">
        <v>36</v>
      </c>
      <c r="E20" s="28" t="s">
        <v>35</v>
      </c>
      <c r="F20" s="28" t="s">
        <v>36</v>
      </c>
      <c r="G20" s="28" t="s">
        <v>35</v>
      </c>
      <c r="H20" s="28" t="s">
        <v>36</v>
      </c>
      <c r="I20" s="28" t="s">
        <v>35</v>
      </c>
      <c r="J20" s="28" t="s">
        <v>36</v>
      </c>
    </row>
    <row r="21" spans="2:10" ht="19.899999999999999" customHeight="1" x14ac:dyDescent="0.25">
      <c r="B21" s="27" t="s">
        <v>18</v>
      </c>
      <c r="C21" s="28">
        <f>warehouse_test_results_align2!J34</f>
        <v>751.8</v>
      </c>
      <c r="D21" s="28">
        <f>warehouse_test_results_align2!L34</f>
        <v>62.931391212970901</v>
      </c>
      <c r="E21" s="28">
        <f>warehouse_test_results_align2!J36</f>
        <v>739.7</v>
      </c>
      <c r="F21" s="28">
        <f>warehouse_test_results_align2!L36</f>
        <v>52.881093029550698</v>
      </c>
      <c r="G21" s="28">
        <f>warehouse_test_results_align2!J38</f>
        <v>2027.2</v>
      </c>
      <c r="H21" s="28">
        <f>warehouse_test_results_align2!L38</f>
        <v>91.690566581300999</v>
      </c>
      <c r="I21" s="28">
        <f>warehouse_test_results_align2!J40</f>
        <v>2058.6999999999998</v>
      </c>
      <c r="J21" s="28">
        <f>warehouse_test_results_align2!L40</f>
        <v>115.92329360400301</v>
      </c>
    </row>
    <row r="22" spans="2:10" ht="19.899999999999999" customHeight="1" x14ac:dyDescent="0.25">
      <c r="B22" s="29" t="s">
        <v>19</v>
      </c>
      <c r="C22" s="36">
        <f>warehouse_test_results_align2!J35</f>
        <v>974.6</v>
      </c>
      <c r="D22" s="36">
        <f>warehouse_test_results_align2!L35</f>
        <v>51.691778843448503</v>
      </c>
      <c r="E22" s="36">
        <f>warehouse_test_results_align2!J37</f>
        <v>887.3</v>
      </c>
      <c r="F22" s="36">
        <f>warehouse_test_results_align2!L37</f>
        <v>49.313385606749797</v>
      </c>
      <c r="G22" s="36">
        <f>warehouse_test_results_align2!J39</f>
        <v>2395.6999999999998</v>
      </c>
      <c r="H22" s="36">
        <f>warehouse_test_results_align2!L39</f>
        <v>130.657605978373</v>
      </c>
      <c r="I22" s="36">
        <f>warehouse_test_results_align2!J41</f>
        <v>2387.1999999999998</v>
      </c>
      <c r="J22" s="36">
        <f>warehouse_test_results_align2!L41</f>
        <v>107.659463123313</v>
      </c>
    </row>
    <row r="23" spans="2:10" ht="19.899999999999999" customHeight="1" x14ac:dyDescent="0.25">
      <c r="B23" s="27"/>
      <c r="C23" s="27" t="s">
        <v>14</v>
      </c>
      <c r="D23" s="27"/>
      <c r="E23" s="27" t="s">
        <v>15</v>
      </c>
      <c r="F23" s="27"/>
      <c r="G23" s="27" t="s">
        <v>16</v>
      </c>
      <c r="H23" s="27"/>
      <c r="I23" s="27" t="s">
        <v>17</v>
      </c>
      <c r="J23" s="27"/>
    </row>
    <row r="24" spans="2:10" ht="19.899999999999999" customHeight="1" x14ac:dyDescent="0.25">
      <c r="B24" s="27" t="s">
        <v>21</v>
      </c>
      <c r="C24" s="28" t="s">
        <v>35</v>
      </c>
      <c r="D24" s="28" t="s">
        <v>36</v>
      </c>
      <c r="E24" s="28" t="s">
        <v>35</v>
      </c>
      <c r="F24" s="28" t="s">
        <v>36</v>
      </c>
      <c r="G24" s="28" t="s">
        <v>35</v>
      </c>
      <c r="H24" s="28" t="s">
        <v>36</v>
      </c>
      <c r="I24" s="28" t="s">
        <v>35</v>
      </c>
      <c r="J24" s="28" t="s">
        <v>36</v>
      </c>
    </row>
    <row r="25" spans="2:10" ht="19.899999999999999" customHeight="1" x14ac:dyDescent="0.25">
      <c r="B25" s="27" t="s">
        <v>18</v>
      </c>
      <c r="C25" s="28">
        <f>warehouse_test_results_align2!J42</f>
        <v>917.6</v>
      </c>
      <c r="D25" s="28">
        <f>warehouse_test_results_align2!L42</f>
        <v>37.945223678349798</v>
      </c>
      <c r="E25" s="28">
        <f>warehouse_test_results_align2!J44</f>
        <v>856.9</v>
      </c>
      <c r="F25" s="28">
        <f>warehouse_test_results_align2!L44</f>
        <v>39.971114570399401</v>
      </c>
      <c r="G25" s="28">
        <f>warehouse_test_results_align2!J46</f>
        <v>2207.1</v>
      </c>
      <c r="H25" s="28">
        <f>warehouse_test_results_align2!L46</f>
        <v>101.21012795170201</v>
      </c>
      <c r="I25" s="28">
        <f>warehouse_test_results_align2!J48</f>
        <v>2302.8000000000002</v>
      </c>
      <c r="J25" s="28">
        <f>warehouse_test_results_align2!L48</f>
        <v>92.209327077037003</v>
      </c>
    </row>
    <row r="26" spans="2:10" ht="19.899999999999999" customHeight="1" x14ac:dyDescent="0.25">
      <c r="B26" s="29" t="s">
        <v>19</v>
      </c>
      <c r="C26" s="39">
        <f>warehouse_test_results_align2!J43</f>
        <v>1089.5</v>
      </c>
      <c r="D26" s="39">
        <f>warehouse_test_results_align2!L43</f>
        <v>32.708561570328897</v>
      </c>
      <c r="E26" s="36">
        <f>warehouse_test_results_align2!J45</f>
        <v>1047.4000000000001</v>
      </c>
      <c r="F26" s="36">
        <f>warehouse_test_results_align2!L45</f>
        <v>51.7594435827898</v>
      </c>
      <c r="G26" s="36">
        <f>warehouse_test_results_align2!J47</f>
        <v>2599.6999999999998</v>
      </c>
      <c r="H26" s="36">
        <f>warehouse_test_results_align2!L47</f>
        <v>73.450731786688095</v>
      </c>
      <c r="I26" s="36">
        <f>warehouse_test_results_align2!J49</f>
        <v>2608.1999999999998</v>
      </c>
      <c r="J26" s="36">
        <f>warehouse_test_results_align2!L49</f>
        <v>134.64976791662099</v>
      </c>
    </row>
  </sheetData>
  <mergeCells count="28">
    <mergeCell ref="C26:D26"/>
    <mergeCell ref="E26:F26"/>
    <mergeCell ref="G26:H26"/>
    <mergeCell ref="I26:J26"/>
    <mergeCell ref="C18:D18"/>
    <mergeCell ref="E18:F18"/>
    <mergeCell ref="G18:H18"/>
    <mergeCell ref="I18:J18"/>
    <mergeCell ref="C22:D22"/>
    <mergeCell ref="E22:F22"/>
    <mergeCell ref="G22:H22"/>
    <mergeCell ref="I22:J22"/>
    <mergeCell ref="C10:D10"/>
    <mergeCell ref="E10:F10"/>
    <mergeCell ref="G10:H10"/>
    <mergeCell ref="I10:J10"/>
    <mergeCell ref="C14:D14"/>
    <mergeCell ref="E14:F14"/>
    <mergeCell ref="G14:H14"/>
    <mergeCell ref="I14:J14"/>
    <mergeCell ref="C2:D2"/>
    <mergeCell ref="E2:F2"/>
    <mergeCell ref="G2:H2"/>
    <mergeCell ref="I2:J2"/>
    <mergeCell ref="C6:D6"/>
    <mergeCell ref="E6:F6"/>
    <mergeCell ref="G6:H6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NoliktavuTipi</vt:lpstr>
      <vt:lpstr>TD_A1_Analize</vt:lpstr>
      <vt:lpstr>TD_A2_Analize</vt:lpstr>
      <vt:lpstr>warehouse_test_results_align1</vt:lpstr>
      <vt:lpstr>warehouse_test_results_align2</vt:lpstr>
      <vt:lpstr>TestaDatuParskA1</vt:lpstr>
      <vt:lpstr>TestaDatuParskA2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Artjoms Ļebedevs</dc:creator>
  <cp:lastModifiedBy>Artjoms Ļebedevs</cp:lastModifiedBy>
  <dcterms:created xsi:type="dcterms:W3CDTF">2015-06-05T18:17:20Z</dcterms:created>
  <dcterms:modified xsi:type="dcterms:W3CDTF">2025-05-30T04:19:12Z</dcterms:modified>
</cp:coreProperties>
</file>