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aolguin\Projects\CVE\"/>
    </mc:Choice>
  </mc:AlternateContent>
  <xr:revisionPtr revIDLastSave="0" documentId="13_ncr:1_{32EE9F26-0457-43F9-9609-159CA893733F}" xr6:coauthVersionLast="47" xr6:coauthVersionMax="47" xr10:uidLastSave="{00000000-0000-0000-0000-000000000000}"/>
  <bookViews>
    <workbookView xWindow="10560" yWindow="1470" windowWidth="13485" windowHeight="11565" firstSheet="1" activeTab="1" xr2:uid="{B204583A-88A5-4723-9350-6C1165DE6806}"/>
  </bookViews>
  <sheets>
    <sheet name="Financial Images (AD)" sheetId="20" r:id="rId1"/>
    <sheet name="Corporate Finance" sheetId="19" r:id="rId2"/>
    <sheet name="Financial Images (UO)" sheetId="21" r:id="rId3"/>
    <sheet name="Income Accounting" sheetId="22" r:id="rId4"/>
    <sheet name="JDE Financial PDFs" sheetId="14" r:id="rId5"/>
    <sheet name="JDE Attachments" sheetId="3" r:id="rId6"/>
    <sheet name="JDE Attachments - Errors" sheetId="13"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9" i="21" l="1"/>
  <c r="S10" i="19"/>
  <c r="R360" i="21"/>
  <c r="R359" i="21"/>
  <c r="R358" i="21"/>
  <c r="R357" i="21"/>
  <c r="R356" i="21"/>
  <c r="R355" i="21"/>
  <c r="R354" i="21"/>
  <c r="R353" i="21"/>
  <c r="R352" i="21"/>
  <c r="R351" i="21"/>
  <c r="R350" i="21"/>
  <c r="R349" i="21"/>
  <c r="R348" i="21"/>
  <c r="R347" i="21"/>
  <c r="R346" i="21"/>
  <c r="R345" i="21"/>
  <c r="R344" i="21"/>
  <c r="R343" i="21"/>
  <c r="R342" i="21"/>
  <c r="R341" i="21"/>
  <c r="R340" i="21"/>
  <c r="R339" i="21"/>
  <c r="R338" i="21"/>
  <c r="R337" i="21"/>
  <c r="R336" i="21"/>
  <c r="R335" i="21"/>
  <c r="R334" i="21"/>
  <c r="R333" i="21"/>
  <c r="R332" i="21"/>
  <c r="R331" i="21"/>
  <c r="R330" i="21"/>
  <c r="R329" i="21"/>
  <c r="R328" i="21"/>
  <c r="R327" i="21"/>
  <c r="R326" i="21"/>
  <c r="R325" i="21"/>
  <c r="R324" i="21"/>
  <c r="R323" i="21"/>
  <c r="R322" i="21"/>
  <c r="R321" i="21"/>
  <c r="R320" i="21"/>
  <c r="R319" i="21"/>
  <c r="R318" i="21"/>
  <c r="R317" i="21"/>
  <c r="R316" i="21"/>
  <c r="R315" i="21"/>
  <c r="R314" i="21"/>
  <c r="R313" i="21"/>
  <c r="R312" i="21"/>
  <c r="R311" i="21"/>
  <c r="R310" i="21"/>
  <c r="R309" i="21"/>
  <c r="R308" i="21"/>
  <c r="R307" i="21"/>
  <c r="R306" i="21"/>
  <c r="R305" i="21"/>
  <c r="R304" i="21"/>
  <c r="R303" i="21"/>
  <c r="R302" i="21"/>
  <c r="R301" i="21"/>
  <c r="R300" i="21"/>
  <c r="R299" i="21"/>
  <c r="R298" i="21"/>
  <c r="R297" i="21"/>
  <c r="R296" i="21"/>
  <c r="R295" i="21"/>
  <c r="R294" i="21"/>
  <c r="R293" i="21"/>
  <c r="R292" i="21"/>
  <c r="R291" i="21"/>
  <c r="R290" i="21"/>
  <c r="R289" i="21"/>
  <c r="R288" i="21"/>
  <c r="R287" i="21"/>
  <c r="R286" i="21"/>
  <c r="R285" i="21"/>
  <c r="R284" i="21"/>
  <c r="R283" i="21"/>
  <c r="R282" i="21"/>
  <c r="R281" i="21"/>
  <c r="R280" i="21"/>
  <c r="R279" i="21"/>
  <c r="R278" i="21"/>
  <c r="R277" i="21"/>
  <c r="R276" i="21"/>
  <c r="R275" i="21"/>
  <c r="R274" i="21"/>
  <c r="R273" i="21"/>
  <c r="R272" i="21"/>
  <c r="R271" i="21"/>
  <c r="R270" i="21"/>
  <c r="R269" i="21"/>
  <c r="R268" i="21"/>
  <c r="R267" i="21"/>
  <c r="R266" i="21"/>
  <c r="R265" i="21"/>
  <c r="R264" i="21"/>
  <c r="R263" i="21"/>
  <c r="R262" i="21"/>
  <c r="R261" i="21"/>
  <c r="R260" i="21"/>
  <c r="R259" i="21"/>
  <c r="R258" i="21"/>
  <c r="R257" i="21"/>
  <c r="R256" i="21"/>
  <c r="R255" i="21"/>
  <c r="R254" i="21"/>
  <c r="R253" i="21"/>
  <c r="R252" i="21"/>
  <c r="R251" i="21"/>
  <c r="R250" i="21"/>
  <c r="R249" i="21"/>
  <c r="R248" i="21"/>
  <c r="R247" i="21"/>
  <c r="R246" i="21"/>
  <c r="R245" i="21"/>
  <c r="R244" i="21"/>
  <c r="R243" i="21"/>
  <c r="R242" i="21"/>
  <c r="R241" i="21"/>
  <c r="R240" i="21"/>
  <c r="R239" i="21"/>
  <c r="R238" i="21"/>
  <c r="R237" i="21"/>
  <c r="R236" i="21"/>
  <c r="R235" i="21"/>
  <c r="R234" i="21"/>
  <c r="R233" i="21"/>
  <c r="R232" i="21"/>
  <c r="R231" i="21"/>
  <c r="R230" i="21"/>
  <c r="R229" i="21"/>
  <c r="R228" i="21"/>
  <c r="R227" i="21"/>
  <c r="R226" i="21"/>
  <c r="R225" i="21"/>
  <c r="R224" i="21"/>
  <c r="R223" i="21"/>
  <c r="R222" i="21"/>
  <c r="R221" i="21"/>
  <c r="R220" i="21"/>
  <c r="R219" i="21"/>
  <c r="R218" i="21"/>
  <c r="R217" i="21"/>
  <c r="R216" i="21"/>
  <c r="R215" i="21"/>
  <c r="R214" i="21"/>
  <c r="R213" i="21"/>
  <c r="R212" i="21"/>
  <c r="R211" i="21"/>
  <c r="R210" i="21"/>
  <c r="R209" i="21"/>
  <c r="R208" i="21"/>
  <c r="R207" i="21"/>
  <c r="R206" i="21"/>
  <c r="R205" i="21"/>
  <c r="R204" i="21"/>
  <c r="R203" i="21"/>
  <c r="R202" i="21"/>
  <c r="R201" i="21"/>
  <c r="R200" i="21"/>
  <c r="R199" i="21"/>
  <c r="R198" i="21"/>
  <c r="R197" i="21"/>
  <c r="R196" i="21"/>
  <c r="R195" i="21"/>
  <c r="R194" i="21"/>
  <c r="R193" i="21"/>
  <c r="R192" i="21"/>
  <c r="R191" i="21"/>
  <c r="R190" i="21"/>
  <c r="R189" i="21"/>
  <c r="R188" i="21"/>
  <c r="R187" i="21"/>
  <c r="R186" i="21"/>
  <c r="R185" i="21"/>
  <c r="R184" i="21"/>
  <c r="R183" i="21"/>
  <c r="R182" i="21"/>
  <c r="R181" i="21"/>
  <c r="R180" i="21"/>
  <c r="R179" i="21"/>
  <c r="R178" i="21"/>
  <c r="R177" i="21"/>
  <c r="R176" i="21"/>
  <c r="R175" i="21"/>
  <c r="R174" i="21"/>
  <c r="R173" i="21"/>
  <c r="R172" i="21"/>
  <c r="R171" i="21"/>
  <c r="R170" i="21"/>
  <c r="R169" i="21"/>
  <c r="R168" i="21"/>
  <c r="R167" i="21"/>
  <c r="R166" i="21"/>
  <c r="R165" i="21"/>
  <c r="R164" i="21"/>
  <c r="R163" i="21"/>
  <c r="R162" i="21"/>
  <c r="R161" i="21"/>
  <c r="R160" i="21"/>
  <c r="R159" i="21"/>
  <c r="R158" i="21"/>
  <c r="R157" i="21"/>
  <c r="R156" i="21"/>
  <c r="R155" i="21"/>
  <c r="R154" i="21"/>
  <c r="R153" i="21"/>
  <c r="R152" i="21"/>
  <c r="R151" i="21"/>
  <c r="R150" i="21"/>
  <c r="R149" i="21"/>
  <c r="R148" i="21"/>
  <c r="R147" i="21"/>
  <c r="R146" i="21"/>
  <c r="R145" i="21"/>
  <c r="R144" i="21"/>
  <c r="R143" i="21"/>
  <c r="R142" i="21"/>
  <c r="R141" i="21"/>
  <c r="R140" i="21"/>
  <c r="R139" i="21"/>
  <c r="R138" i="21"/>
  <c r="R137" i="21"/>
  <c r="R136" i="21"/>
  <c r="R135" i="21"/>
  <c r="R134" i="21"/>
  <c r="R133" i="21"/>
  <c r="R132" i="21"/>
  <c r="R131" i="21"/>
  <c r="R130" i="21"/>
  <c r="R129" i="21"/>
  <c r="R128" i="21"/>
  <c r="R127" i="21"/>
  <c r="R126" i="21"/>
  <c r="R125" i="21"/>
  <c r="R124" i="21"/>
  <c r="R123" i="21"/>
  <c r="R122" i="21"/>
  <c r="R121" i="21"/>
  <c r="R120" i="21"/>
  <c r="R119" i="21"/>
  <c r="R118" i="21"/>
  <c r="R117" i="21"/>
  <c r="R116" i="21"/>
  <c r="R115" i="21"/>
  <c r="R114" i="21"/>
  <c r="R113" i="21"/>
  <c r="R112" i="21"/>
  <c r="R111" i="21"/>
  <c r="R110" i="21"/>
  <c r="R109" i="21"/>
  <c r="R108" i="21"/>
  <c r="R107" i="21"/>
  <c r="R106" i="21"/>
  <c r="R105" i="21"/>
  <c r="R104" i="21"/>
  <c r="R103" i="21"/>
  <c r="R102" i="21"/>
  <c r="R101" i="21"/>
  <c r="R100" i="21"/>
  <c r="R99" i="21"/>
  <c r="R98" i="21"/>
  <c r="R97" i="21"/>
  <c r="R96" i="21"/>
  <c r="R95" i="21"/>
  <c r="R94" i="21"/>
  <c r="R93" i="21"/>
  <c r="R92" i="21"/>
  <c r="R91" i="21"/>
  <c r="R90" i="21"/>
  <c r="R89" i="21"/>
  <c r="R88" i="21"/>
  <c r="R87" i="21"/>
  <c r="R86" i="21"/>
  <c r="R85" i="21"/>
  <c r="R84" i="21"/>
  <c r="R83" i="21"/>
  <c r="R82" i="21"/>
  <c r="R81" i="21"/>
  <c r="R80" i="21"/>
  <c r="R79" i="21"/>
  <c r="R78" i="21"/>
  <c r="R77" i="21"/>
  <c r="R76" i="21"/>
  <c r="R75" i="21"/>
  <c r="R74" i="21"/>
  <c r="R73" i="21"/>
  <c r="R72" i="21"/>
  <c r="R71" i="21"/>
  <c r="R70" i="21"/>
  <c r="R69" i="21"/>
  <c r="R68" i="21"/>
  <c r="R67" i="21"/>
  <c r="R66" i="21"/>
  <c r="R65" i="21"/>
  <c r="R64" i="21"/>
  <c r="R63" i="21"/>
  <c r="R62" i="21"/>
  <c r="R61" i="21"/>
  <c r="R60" i="21"/>
  <c r="R59" i="21"/>
  <c r="R58" i="21"/>
  <c r="R57" i="21"/>
  <c r="R56" i="21"/>
  <c r="R55" i="21"/>
  <c r="R54" i="21"/>
  <c r="R53" i="21"/>
  <c r="R52" i="21"/>
  <c r="R51" i="21"/>
  <c r="R50" i="21"/>
  <c r="R49" i="21"/>
  <c r="R48" i="21"/>
  <c r="R47" i="21"/>
  <c r="R46" i="21"/>
  <c r="R45" i="21"/>
  <c r="R44" i="21"/>
  <c r="R43" i="21"/>
  <c r="R42" i="21"/>
  <c r="R41" i="21"/>
  <c r="R40" i="21"/>
  <c r="R39" i="21"/>
  <c r="R38" i="21"/>
  <c r="R37" i="21"/>
  <c r="R36" i="21"/>
  <c r="R35" i="21"/>
  <c r="R34" i="21"/>
  <c r="R33" i="21"/>
  <c r="R32" i="21"/>
  <c r="R31" i="21"/>
  <c r="R30" i="21"/>
  <c r="R29" i="21"/>
  <c r="R28" i="21"/>
  <c r="R27" i="21"/>
  <c r="R26" i="21"/>
  <c r="R25" i="21"/>
  <c r="R24" i="21"/>
  <c r="R23" i="21"/>
  <c r="R22" i="21"/>
  <c r="R21" i="21"/>
  <c r="R20" i="21"/>
  <c r="R19" i="21"/>
  <c r="R18" i="21"/>
  <c r="R17" i="21"/>
  <c r="R16" i="21"/>
  <c r="R15" i="21"/>
  <c r="R14" i="21"/>
  <c r="R13" i="21"/>
  <c r="R12" i="21"/>
  <c r="R11" i="21"/>
  <c r="R10" i="21"/>
  <c r="W43" i="19"/>
  <c r="W41" i="20"/>
  <c r="T41" i="20"/>
  <c r="S9" i="19"/>
  <c r="O26" i="14"/>
  <c r="O40" i="19"/>
  <c r="R15" i="19"/>
  <c r="R14" i="19"/>
  <c r="R13" i="19"/>
  <c r="R23" i="19"/>
  <c r="R22" i="19"/>
  <c r="R21" i="19"/>
  <c r="R20" i="19"/>
  <c r="R19" i="19"/>
  <c r="R18" i="19"/>
  <c r="R17" i="19"/>
  <c r="R16" i="19"/>
  <c r="R12" i="19"/>
  <c r="R11" i="19"/>
  <c r="R10" i="19"/>
  <c r="R29" i="19"/>
  <c r="R28" i="19"/>
  <c r="R27" i="19"/>
  <c r="R26" i="19"/>
  <c r="R25" i="19"/>
  <c r="R24" i="19"/>
  <c r="S9" i="20"/>
  <c r="O11" i="22"/>
  <c r="W51" i="3"/>
  <c r="R36" i="20"/>
  <c r="O35" i="20"/>
  <c r="R6" i="20"/>
  <c r="Q6" i="20"/>
  <c r="P6" i="20"/>
  <c r="R21" i="20"/>
  <c r="R20" i="20"/>
  <c r="R19" i="20"/>
  <c r="R18" i="20"/>
  <c r="R17" i="20"/>
  <c r="R16" i="20"/>
  <c r="R15" i="20"/>
  <c r="R14" i="20"/>
  <c r="R13" i="20"/>
  <c r="R12" i="20"/>
  <c r="R11" i="20"/>
  <c r="R10" i="20"/>
  <c r="R27" i="20"/>
  <c r="R26" i="20"/>
  <c r="R25" i="20"/>
  <c r="R24" i="20"/>
  <c r="R23" i="20"/>
  <c r="R22" i="20"/>
  <c r="T38" i="3" l="1"/>
  <c r="W38" i="3"/>
  <c r="T37" i="3"/>
  <c r="W37" i="3"/>
  <c r="T30" i="3"/>
  <c r="W35" i="3"/>
  <c r="T35" i="3"/>
  <c r="W34" i="3"/>
  <c r="T34" i="3"/>
  <c r="T33" i="3"/>
  <c r="W33" i="3"/>
  <c r="W31" i="3"/>
  <c r="T31" i="3"/>
  <c r="W29" i="14"/>
  <c r="W26" i="14" s="1"/>
  <c r="S12" i="14"/>
  <c r="S15" i="14"/>
  <c r="S11" i="14"/>
  <c r="S14" i="14"/>
  <c r="E41" i="22"/>
  <c r="G39" i="22"/>
  <c r="G37" i="22"/>
  <c r="V14" i="22"/>
  <c r="R14" i="22"/>
  <c r="O13" i="22"/>
  <c r="E35" i="22" s="1"/>
  <c r="W11" i="22"/>
  <c r="H39" i="22" s="1"/>
  <c r="V11" i="22"/>
  <c r="E42" i="22" s="1"/>
  <c r="U11" i="22"/>
  <c r="E40" i="22" s="1"/>
  <c r="T11" i="22"/>
  <c r="E39" i="22" s="1"/>
  <c r="S11" i="22"/>
  <c r="H37" i="22" s="1"/>
  <c r="R11" i="22"/>
  <c r="E38" i="22" s="1"/>
  <c r="Q11" i="22"/>
  <c r="E37" i="22" s="1"/>
  <c r="P11" i="22"/>
  <c r="H9" i="22"/>
  <c r="G9" i="22"/>
  <c r="E9" i="22"/>
  <c r="R9" i="22"/>
  <c r="O8" i="22"/>
  <c r="O6" i="22" s="1"/>
  <c r="S6" i="22"/>
  <c r="H18" i="22" s="1"/>
  <c r="R6" i="22"/>
  <c r="E21" i="22" s="1"/>
  <c r="Q6" i="22"/>
  <c r="E19" i="22" s="1"/>
  <c r="P6" i="22"/>
  <c r="E18" i="22" s="1"/>
  <c r="H5" i="22"/>
  <c r="V522" i="21"/>
  <c r="R522" i="21"/>
  <c r="O521" i="21"/>
  <c r="V520" i="21"/>
  <c r="R520" i="21"/>
  <c r="V519" i="21"/>
  <c r="R519" i="21"/>
  <c r="V518" i="21"/>
  <c r="R518" i="21"/>
  <c r="V517" i="21"/>
  <c r="R517" i="21"/>
  <c r="V516" i="21"/>
  <c r="R516" i="21"/>
  <c r="V515" i="21"/>
  <c r="R515" i="21"/>
  <c r="V514" i="21"/>
  <c r="R514" i="21"/>
  <c r="V513" i="21"/>
  <c r="R513" i="21"/>
  <c r="V512" i="21"/>
  <c r="R512" i="21"/>
  <c r="V511" i="21"/>
  <c r="R511" i="21"/>
  <c r="V510" i="21"/>
  <c r="R510" i="21"/>
  <c r="V509" i="21"/>
  <c r="R509" i="21"/>
  <c r="V508" i="21"/>
  <c r="R508" i="21"/>
  <c r="V507" i="21"/>
  <c r="R507" i="21"/>
  <c r="V506" i="21"/>
  <c r="R506" i="21"/>
  <c r="V505" i="21"/>
  <c r="R505" i="21"/>
  <c r="V504" i="21"/>
  <c r="R504" i="21"/>
  <c r="V503" i="21"/>
  <c r="R503" i="21"/>
  <c r="V502" i="21"/>
  <c r="R502" i="21"/>
  <c r="V501" i="21"/>
  <c r="R501" i="21"/>
  <c r="V500" i="21"/>
  <c r="R500" i="21"/>
  <c r="V499" i="21"/>
  <c r="R499" i="21"/>
  <c r="V498" i="21"/>
  <c r="R498" i="21"/>
  <c r="V497" i="21"/>
  <c r="R497" i="21"/>
  <c r="V496" i="21"/>
  <c r="R496" i="21"/>
  <c r="V495" i="21"/>
  <c r="R495" i="21"/>
  <c r="V494" i="21"/>
  <c r="R494" i="21"/>
  <c r="V493" i="21"/>
  <c r="R493" i="21"/>
  <c r="V492" i="21"/>
  <c r="R492" i="21"/>
  <c r="V491" i="21"/>
  <c r="R491" i="21"/>
  <c r="V490" i="21"/>
  <c r="R490" i="21"/>
  <c r="V489" i="21"/>
  <c r="R489" i="21"/>
  <c r="V488" i="21"/>
  <c r="R488" i="21"/>
  <c r="V487" i="21"/>
  <c r="R487" i="21"/>
  <c r="V486" i="21"/>
  <c r="R486" i="21"/>
  <c r="V485" i="21"/>
  <c r="R485" i="21"/>
  <c r="V484" i="21"/>
  <c r="R484" i="21"/>
  <c r="V483" i="21"/>
  <c r="R483" i="21"/>
  <c r="V482" i="21"/>
  <c r="R482" i="21"/>
  <c r="V481" i="21"/>
  <c r="R481" i="21"/>
  <c r="V480" i="21"/>
  <c r="R480" i="21"/>
  <c r="V479" i="21"/>
  <c r="R479" i="21"/>
  <c r="V478" i="21"/>
  <c r="R478" i="21"/>
  <c r="V477" i="21"/>
  <c r="R477" i="21"/>
  <c r="V476" i="21"/>
  <c r="R476" i="21"/>
  <c r="V475" i="21"/>
  <c r="R475" i="21"/>
  <c r="V474" i="21"/>
  <c r="R474" i="21"/>
  <c r="V473" i="21"/>
  <c r="R473" i="21"/>
  <c r="V472" i="21"/>
  <c r="R472" i="21"/>
  <c r="V471" i="21"/>
  <c r="R471" i="21"/>
  <c r="V470" i="21"/>
  <c r="R470" i="21"/>
  <c r="V469" i="21"/>
  <c r="R469" i="21"/>
  <c r="V468" i="21"/>
  <c r="R468" i="21"/>
  <c r="V467" i="21"/>
  <c r="R467" i="21"/>
  <c r="V466" i="21"/>
  <c r="R466" i="21"/>
  <c r="V465" i="21"/>
  <c r="R465" i="21"/>
  <c r="V464" i="21"/>
  <c r="R464" i="21"/>
  <c r="V463" i="21"/>
  <c r="R463" i="21"/>
  <c r="V462" i="21"/>
  <c r="R462" i="21"/>
  <c r="V461" i="21"/>
  <c r="R461" i="21"/>
  <c r="V460" i="21"/>
  <c r="R460" i="21"/>
  <c r="V459" i="21"/>
  <c r="R459" i="21"/>
  <c r="V458" i="21"/>
  <c r="R458" i="21"/>
  <c r="V457" i="21"/>
  <c r="R457" i="21"/>
  <c r="V456" i="21"/>
  <c r="R456" i="21"/>
  <c r="V455" i="21"/>
  <c r="R455" i="21"/>
  <c r="V454" i="21"/>
  <c r="R454" i="21"/>
  <c r="V453" i="21"/>
  <c r="R453" i="21"/>
  <c r="V452" i="21"/>
  <c r="R452" i="21"/>
  <c r="V451" i="21"/>
  <c r="R451" i="21"/>
  <c r="V450" i="21"/>
  <c r="R450" i="21"/>
  <c r="V449" i="21"/>
  <c r="R449" i="21"/>
  <c r="V448" i="21"/>
  <c r="R448" i="21"/>
  <c r="V447" i="21"/>
  <c r="R447" i="21"/>
  <c r="V446" i="21"/>
  <c r="R446" i="21"/>
  <c r="V445" i="21"/>
  <c r="R445" i="21"/>
  <c r="V444" i="21"/>
  <c r="R444" i="21"/>
  <c r="V443" i="21"/>
  <c r="R443" i="21"/>
  <c r="V442" i="21"/>
  <c r="R442" i="21"/>
  <c r="V441" i="21"/>
  <c r="R441" i="21"/>
  <c r="V440" i="21"/>
  <c r="R440" i="21"/>
  <c r="V439" i="21"/>
  <c r="R439" i="21"/>
  <c r="V438" i="21"/>
  <c r="R438" i="21"/>
  <c r="V437" i="21"/>
  <c r="R437" i="21"/>
  <c r="V436" i="21"/>
  <c r="R436" i="21"/>
  <c r="V435" i="21"/>
  <c r="R435" i="21"/>
  <c r="V434" i="21"/>
  <c r="R434" i="21"/>
  <c r="V433" i="21"/>
  <c r="R433" i="21"/>
  <c r="V432" i="21"/>
  <c r="R432" i="21"/>
  <c r="V431" i="21"/>
  <c r="R431" i="21"/>
  <c r="V430" i="21"/>
  <c r="R430" i="21"/>
  <c r="V429" i="21"/>
  <c r="R429" i="21"/>
  <c r="V428" i="21"/>
  <c r="R428" i="21"/>
  <c r="V427" i="21"/>
  <c r="R427" i="21"/>
  <c r="V426" i="21"/>
  <c r="R426" i="21"/>
  <c r="V425" i="21"/>
  <c r="R425" i="21"/>
  <c r="V424" i="21"/>
  <c r="R424" i="21"/>
  <c r="V423" i="21"/>
  <c r="R423" i="21"/>
  <c r="V422" i="21"/>
  <c r="R422" i="21"/>
  <c r="V421" i="21"/>
  <c r="R421" i="21"/>
  <c r="V420" i="21"/>
  <c r="R420" i="21"/>
  <c r="V419" i="21"/>
  <c r="R419" i="21"/>
  <c r="V418" i="21"/>
  <c r="R418" i="21"/>
  <c r="V417" i="21"/>
  <c r="R417" i="21"/>
  <c r="V416" i="21"/>
  <c r="R416" i="21"/>
  <c r="V415" i="21"/>
  <c r="R415" i="21"/>
  <c r="V414" i="21"/>
  <c r="R414" i="21"/>
  <c r="V413" i="21"/>
  <c r="R413" i="21"/>
  <c r="V412" i="21"/>
  <c r="R412" i="21"/>
  <c r="V411" i="21"/>
  <c r="R411" i="21"/>
  <c r="V410" i="21"/>
  <c r="R410" i="21"/>
  <c r="V409" i="21"/>
  <c r="R409" i="21"/>
  <c r="V408" i="21"/>
  <c r="R408" i="21"/>
  <c r="V407" i="21"/>
  <c r="R407" i="21"/>
  <c r="V406" i="21"/>
  <c r="R406" i="21"/>
  <c r="V405" i="21"/>
  <c r="R405" i="21"/>
  <c r="V404" i="21"/>
  <c r="R404" i="21"/>
  <c r="V403" i="21"/>
  <c r="R403" i="21"/>
  <c r="V402" i="21"/>
  <c r="R402" i="21"/>
  <c r="V401" i="21"/>
  <c r="R401" i="21"/>
  <c r="V400" i="21"/>
  <c r="R400" i="21"/>
  <c r="V399" i="21"/>
  <c r="R399" i="21"/>
  <c r="V398" i="21"/>
  <c r="R398" i="21"/>
  <c r="V397" i="21"/>
  <c r="R397" i="21"/>
  <c r="V396" i="21"/>
  <c r="R396" i="21"/>
  <c r="V395" i="21"/>
  <c r="R395" i="21"/>
  <c r="V394" i="21"/>
  <c r="R394" i="21"/>
  <c r="V393" i="21"/>
  <c r="R393" i="21"/>
  <c r="V392" i="21"/>
  <c r="R392" i="21"/>
  <c r="V391" i="21"/>
  <c r="R391" i="21"/>
  <c r="V390" i="21"/>
  <c r="R390" i="21"/>
  <c r="V389" i="21"/>
  <c r="R389" i="21"/>
  <c r="V388" i="21"/>
  <c r="R388" i="21"/>
  <c r="V387" i="21"/>
  <c r="R387" i="21"/>
  <c r="V386" i="21"/>
  <c r="R386" i="21"/>
  <c r="V385" i="21"/>
  <c r="R385" i="21"/>
  <c r="V384" i="21"/>
  <c r="R384" i="21"/>
  <c r="V383" i="21"/>
  <c r="R383" i="21"/>
  <c r="G43" i="21"/>
  <c r="V382" i="21"/>
  <c r="R382" i="21"/>
  <c r="V381" i="21"/>
  <c r="R381" i="21"/>
  <c r="G41" i="21"/>
  <c r="V380" i="21"/>
  <c r="R380" i="21"/>
  <c r="V379" i="21"/>
  <c r="R379" i="21"/>
  <c r="V378" i="21"/>
  <c r="R378" i="21"/>
  <c r="V377" i="21"/>
  <c r="R377" i="21"/>
  <c r="V376" i="21"/>
  <c r="R376" i="21"/>
  <c r="V375" i="21"/>
  <c r="R375" i="21"/>
  <c r="V374" i="21"/>
  <c r="R374" i="21"/>
  <c r="V373" i="21"/>
  <c r="R373" i="21"/>
  <c r="V372" i="21"/>
  <c r="R372" i="21"/>
  <c r="V371" i="21"/>
  <c r="R371" i="21"/>
  <c r="V370" i="21"/>
  <c r="R370" i="21"/>
  <c r="V369" i="21"/>
  <c r="R369" i="21"/>
  <c r="O368" i="21"/>
  <c r="O366" i="21" s="1"/>
  <c r="E39" i="21" s="1"/>
  <c r="W366" i="21"/>
  <c r="H43" i="21" s="1"/>
  <c r="V366" i="21"/>
  <c r="E46" i="21" s="1"/>
  <c r="U366" i="21"/>
  <c r="E44" i="21" s="1"/>
  <c r="T366" i="21"/>
  <c r="E43" i="21" s="1"/>
  <c r="S366" i="21"/>
  <c r="H41" i="21" s="1"/>
  <c r="R366" i="21"/>
  <c r="E42" i="21" s="1"/>
  <c r="Q366" i="21"/>
  <c r="E41" i="21" s="1"/>
  <c r="P366" i="21"/>
  <c r="R364" i="21"/>
  <c r="O363" i="21"/>
  <c r="R362" i="21"/>
  <c r="O361" i="21"/>
  <c r="H13" i="21"/>
  <c r="G13" i="21"/>
  <c r="E13" i="21"/>
  <c r="R9" i="21"/>
  <c r="O8" i="21"/>
  <c r="O6" i="21" s="1"/>
  <c r="S6" i="21"/>
  <c r="H22" i="21" s="1"/>
  <c r="R6" i="21"/>
  <c r="Q6" i="21"/>
  <c r="E23" i="21" s="1"/>
  <c r="P6" i="21"/>
  <c r="E22" i="21" s="1"/>
  <c r="H5" i="21"/>
  <c r="V129" i="20"/>
  <c r="R129" i="20"/>
  <c r="O128" i="20"/>
  <c r="V127" i="20"/>
  <c r="R127" i="20"/>
  <c r="V126" i="20"/>
  <c r="R126" i="20"/>
  <c r="V125" i="20"/>
  <c r="R125" i="20"/>
  <c r="V124" i="20"/>
  <c r="R124" i="20"/>
  <c r="V123" i="20"/>
  <c r="R123" i="20"/>
  <c r="V122" i="20"/>
  <c r="R122" i="20"/>
  <c r="V121" i="20"/>
  <c r="R121" i="20"/>
  <c r="V120" i="20"/>
  <c r="R120" i="20"/>
  <c r="V119" i="20"/>
  <c r="R119" i="20"/>
  <c r="V118" i="20"/>
  <c r="R118" i="20"/>
  <c r="V117" i="20"/>
  <c r="R117" i="20"/>
  <c r="V116" i="20"/>
  <c r="R116" i="20"/>
  <c r="V115" i="20"/>
  <c r="R115" i="20"/>
  <c r="V114" i="20"/>
  <c r="R114" i="20"/>
  <c r="V113" i="20"/>
  <c r="R113" i="20"/>
  <c r="V112" i="20"/>
  <c r="R112" i="20"/>
  <c r="V111" i="20"/>
  <c r="R111" i="20"/>
  <c r="V110" i="20"/>
  <c r="R110" i="20"/>
  <c r="V109" i="20"/>
  <c r="R109" i="20"/>
  <c r="V108" i="20"/>
  <c r="R108" i="20"/>
  <c r="V107" i="20"/>
  <c r="R107" i="20"/>
  <c r="V106" i="20"/>
  <c r="R106" i="20"/>
  <c r="V105" i="20"/>
  <c r="R105" i="20"/>
  <c r="V104" i="20"/>
  <c r="R104" i="20"/>
  <c r="V103" i="20"/>
  <c r="R103" i="20"/>
  <c r="V102" i="20"/>
  <c r="R102" i="20"/>
  <c r="V101" i="20"/>
  <c r="R101" i="20"/>
  <c r="V100" i="20"/>
  <c r="R100" i="20"/>
  <c r="V99" i="20"/>
  <c r="R99" i="20"/>
  <c r="V98" i="20"/>
  <c r="R98" i="20"/>
  <c r="V97" i="20"/>
  <c r="R97" i="20"/>
  <c r="V96" i="20"/>
  <c r="R96" i="20"/>
  <c r="V95" i="20"/>
  <c r="R95" i="20"/>
  <c r="V94" i="20"/>
  <c r="R94" i="20"/>
  <c r="V93" i="20"/>
  <c r="R93" i="20"/>
  <c r="V92" i="20"/>
  <c r="R92" i="20"/>
  <c r="V91" i="20"/>
  <c r="R91" i="20"/>
  <c r="V90" i="20"/>
  <c r="R90" i="20"/>
  <c r="V89" i="20"/>
  <c r="R89" i="20"/>
  <c r="V88" i="20"/>
  <c r="R88" i="20"/>
  <c r="V87" i="20"/>
  <c r="R87" i="20"/>
  <c r="V86" i="20"/>
  <c r="R86" i="20"/>
  <c r="V85" i="20"/>
  <c r="R85" i="20"/>
  <c r="V84" i="20"/>
  <c r="R84" i="20"/>
  <c r="V83" i="20"/>
  <c r="R83" i="20"/>
  <c r="V82" i="20"/>
  <c r="R82" i="20"/>
  <c r="V81" i="20"/>
  <c r="R81" i="20"/>
  <c r="V80" i="20"/>
  <c r="R80" i="20"/>
  <c r="V79" i="20"/>
  <c r="R79" i="20"/>
  <c r="V78" i="20"/>
  <c r="R78" i="20"/>
  <c r="V77" i="20"/>
  <c r="R77" i="20"/>
  <c r="V76" i="20"/>
  <c r="R76" i="20"/>
  <c r="V75" i="20"/>
  <c r="R75" i="20"/>
  <c r="V74" i="20"/>
  <c r="R74" i="20"/>
  <c r="V73" i="20"/>
  <c r="R73" i="20"/>
  <c r="V72" i="20"/>
  <c r="R72" i="20"/>
  <c r="V71" i="20"/>
  <c r="R71" i="20"/>
  <c r="V70" i="20"/>
  <c r="R70" i="20"/>
  <c r="V69" i="20"/>
  <c r="R69" i="20"/>
  <c r="V68" i="20"/>
  <c r="R68" i="20"/>
  <c r="V67" i="20"/>
  <c r="R67" i="20"/>
  <c r="V66" i="20"/>
  <c r="R66" i="20"/>
  <c r="V65" i="20"/>
  <c r="R65" i="20"/>
  <c r="V64" i="20"/>
  <c r="R64" i="20"/>
  <c r="V63" i="20"/>
  <c r="R63" i="20"/>
  <c r="V62" i="20"/>
  <c r="R62" i="20"/>
  <c r="V61" i="20"/>
  <c r="R61" i="20"/>
  <c r="V60" i="20"/>
  <c r="R60" i="20"/>
  <c r="V59" i="20"/>
  <c r="R59" i="20"/>
  <c r="V58" i="20"/>
  <c r="R58" i="20"/>
  <c r="V57" i="20"/>
  <c r="R57" i="20"/>
  <c r="V56" i="20"/>
  <c r="R56" i="20"/>
  <c r="V55" i="20"/>
  <c r="R55" i="20"/>
  <c r="G40" i="20"/>
  <c r="V54" i="20"/>
  <c r="R54" i="20"/>
  <c r="V53" i="20"/>
  <c r="R53" i="20"/>
  <c r="G38" i="20"/>
  <c r="V52" i="20"/>
  <c r="R52" i="20"/>
  <c r="V51" i="20"/>
  <c r="R51" i="20"/>
  <c r="V50" i="20"/>
  <c r="R50" i="20"/>
  <c r="V49" i="20"/>
  <c r="R49" i="20"/>
  <c r="V48" i="20"/>
  <c r="R48" i="20"/>
  <c r="V47" i="20"/>
  <c r="R47" i="20"/>
  <c r="V46" i="20"/>
  <c r="R46" i="20"/>
  <c r="V45" i="20"/>
  <c r="R45" i="20"/>
  <c r="V44" i="20"/>
  <c r="R44" i="20"/>
  <c r="V43" i="20"/>
  <c r="R43" i="20"/>
  <c r="V42" i="20"/>
  <c r="R42" i="20"/>
  <c r="V41" i="20"/>
  <c r="R41" i="20"/>
  <c r="O40" i="20"/>
  <c r="O38" i="20" s="1"/>
  <c r="E36" i="20" s="1"/>
  <c r="W38" i="20"/>
  <c r="H40" i="20" s="1"/>
  <c r="V38" i="20"/>
  <c r="E43" i="20" s="1"/>
  <c r="U38" i="20"/>
  <c r="E41" i="20" s="1"/>
  <c r="T38" i="20"/>
  <c r="E40" i="20" s="1"/>
  <c r="S38" i="20"/>
  <c r="H38" i="20" s="1"/>
  <c r="R38" i="20"/>
  <c r="E39" i="20" s="1"/>
  <c r="Q38" i="20"/>
  <c r="E38" i="20" s="1"/>
  <c r="P38" i="20"/>
  <c r="R34" i="20"/>
  <c r="R33" i="20"/>
  <c r="R32" i="20"/>
  <c r="R31" i="20"/>
  <c r="H10" i="20"/>
  <c r="G10" i="20"/>
  <c r="E10" i="20"/>
  <c r="R30" i="20"/>
  <c r="R29" i="20"/>
  <c r="R28" i="20"/>
  <c r="R9" i="20"/>
  <c r="O8" i="20"/>
  <c r="O6" i="20" s="1"/>
  <c r="S6" i="20"/>
  <c r="H19" i="20" s="1"/>
  <c r="E20" i="20"/>
  <c r="E19" i="20"/>
  <c r="H5" i="20"/>
  <c r="E42" i="19"/>
  <c r="V185" i="19"/>
  <c r="R185" i="19"/>
  <c r="V184" i="19"/>
  <c r="R184" i="19"/>
  <c r="V183" i="19"/>
  <c r="R183" i="19"/>
  <c r="V182" i="19"/>
  <c r="R182" i="19"/>
  <c r="V181" i="19"/>
  <c r="R181" i="19"/>
  <c r="V180" i="19"/>
  <c r="R180" i="19"/>
  <c r="V179" i="19"/>
  <c r="R179" i="19"/>
  <c r="V178" i="19"/>
  <c r="R178" i="19"/>
  <c r="V177" i="19"/>
  <c r="R177" i="19"/>
  <c r="V176" i="19"/>
  <c r="R176" i="19"/>
  <c r="V175" i="19"/>
  <c r="R175" i="19"/>
  <c r="V174" i="19"/>
  <c r="R174" i="19"/>
  <c r="V173" i="19"/>
  <c r="R173" i="19"/>
  <c r="V172" i="19"/>
  <c r="R172" i="19"/>
  <c r="V171" i="19"/>
  <c r="R171" i="19"/>
  <c r="V170" i="19"/>
  <c r="R170" i="19"/>
  <c r="V169" i="19"/>
  <c r="R169" i="19"/>
  <c r="V168" i="19"/>
  <c r="R168" i="19"/>
  <c r="V167" i="19"/>
  <c r="R167" i="19"/>
  <c r="V166" i="19"/>
  <c r="R166" i="19"/>
  <c r="V165" i="19"/>
  <c r="R165" i="19"/>
  <c r="V164" i="19"/>
  <c r="R164" i="19"/>
  <c r="V163" i="19"/>
  <c r="R163" i="19"/>
  <c r="V162" i="19"/>
  <c r="R162" i="19"/>
  <c r="V161" i="19"/>
  <c r="R161" i="19"/>
  <c r="V160" i="19"/>
  <c r="R160" i="19"/>
  <c r="V159" i="19"/>
  <c r="R159" i="19"/>
  <c r="V158" i="19"/>
  <c r="R158" i="19"/>
  <c r="V157" i="19"/>
  <c r="R157" i="19"/>
  <c r="V156" i="19"/>
  <c r="R156" i="19"/>
  <c r="V155" i="19"/>
  <c r="R155" i="19"/>
  <c r="V154" i="19"/>
  <c r="R154" i="19"/>
  <c r="V153" i="19"/>
  <c r="R153" i="19"/>
  <c r="V152" i="19"/>
  <c r="R152" i="19"/>
  <c r="V151" i="19"/>
  <c r="R151" i="19"/>
  <c r="V150" i="19"/>
  <c r="R150" i="19"/>
  <c r="V149" i="19"/>
  <c r="R149" i="19"/>
  <c r="V148" i="19"/>
  <c r="R148" i="19"/>
  <c r="V147" i="19"/>
  <c r="R147" i="19"/>
  <c r="V146" i="19"/>
  <c r="R146" i="19"/>
  <c r="V145" i="19"/>
  <c r="R145" i="19"/>
  <c r="V144" i="19"/>
  <c r="R144" i="19"/>
  <c r="V143" i="19"/>
  <c r="R143" i="19"/>
  <c r="V142" i="19"/>
  <c r="R142" i="19"/>
  <c r="V141" i="19"/>
  <c r="R141" i="19"/>
  <c r="V140" i="19"/>
  <c r="R140" i="19"/>
  <c r="V139" i="19"/>
  <c r="R139" i="19"/>
  <c r="V138" i="19"/>
  <c r="R138" i="19"/>
  <c r="V137" i="19"/>
  <c r="R137" i="19"/>
  <c r="V136" i="19"/>
  <c r="R136" i="19"/>
  <c r="V135" i="19"/>
  <c r="R135" i="19"/>
  <c r="V134" i="19"/>
  <c r="R134" i="19"/>
  <c r="V133" i="19"/>
  <c r="R133" i="19"/>
  <c r="V132" i="19"/>
  <c r="R132" i="19"/>
  <c r="V131" i="19"/>
  <c r="R131" i="19"/>
  <c r="V130" i="19"/>
  <c r="R130" i="19"/>
  <c r="V129" i="19"/>
  <c r="R129" i="19"/>
  <c r="V128" i="19"/>
  <c r="R128" i="19"/>
  <c r="V127" i="19"/>
  <c r="R127" i="19"/>
  <c r="V126" i="19"/>
  <c r="R126" i="19"/>
  <c r="V125" i="19"/>
  <c r="R125" i="19"/>
  <c r="V124" i="19"/>
  <c r="R124" i="19"/>
  <c r="V123" i="19"/>
  <c r="R123" i="19"/>
  <c r="V122" i="19"/>
  <c r="R122" i="19"/>
  <c r="V121" i="19"/>
  <c r="R121" i="19"/>
  <c r="V120" i="19"/>
  <c r="R120" i="19"/>
  <c r="V119" i="19"/>
  <c r="R119" i="19"/>
  <c r="V118" i="19"/>
  <c r="R118" i="19"/>
  <c r="V117" i="19"/>
  <c r="R117" i="19"/>
  <c r="V116" i="19"/>
  <c r="R116" i="19"/>
  <c r="V115" i="19"/>
  <c r="R115" i="19"/>
  <c r="V114" i="19"/>
  <c r="R114" i="19"/>
  <c r="V113" i="19"/>
  <c r="R113" i="19"/>
  <c r="V112" i="19"/>
  <c r="R112" i="19"/>
  <c r="V111" i="19"/>
  <c r="R111" i="19"/>
  <c r="V110" i="19"/>
  <c r="R110" i="19"/>
  <c r="V109" i="19"/>
  <c r="R109" i="19"/>
  <c r="V108" i="19"/>
  <c r="R108" i="19"/>
  <c r="V107" i="19"/>
  <c r="R107" i="19"/>
  <c r="V106" i="19"/>
  <c r="R106" i="19"/>
  <c r="V105" i="19"/>
  <c r="R105" i="19"/>
  <c r="V104" i="19"/>
  <c r="R104" i="19"/>
  <c r="V103" i="19"/>
  <c r="R103" i="19"/>
  <c r="V102" i="19"/>
  <c r="R102" i="19"/>
  <c r="V101" i="19"/>
  <c r="R101" i="19"/>
  <c r="V100" i="19"/>
  <c r="R100" i="19"/>
  <c r="V99" i="19"/>
  <c r="R99" i="19"/>
  <c r="V98" i="19"/>
  <c r="R98" i="19"/>
  <c r="V97" i="19"/>
  <c r="R97" i="19"/>
  <c r="V96" i="19"/>
  <c r="R96" i="19"/>
  <c r="V95" i="19"/>
  <c r="R95" i="19"/>
  <c r="V94" i="19"/>
  <c r="R94" i="19"/>
  <c r="V93" i="19"/>
  <c r="R93" i="19"/>
  <c r="V92" i="19"/>
  <c r="R92" i="19"/>
  <c r="V91" i="19"/>
  <c r="R91" i="19"/>
  <c r="V90" i="19"/>
  <c r="R90" i="19"/>
  <c r="V89" i="19"/>
  <c r="R89" i="19"/>
  <c r="V88" i="19"/>
  <c r="R88" i="19"/>
  <c r="V87" i="19"/>
  <c r="R87" i="19"/>
  <c r="V86" i="19"/>
  <c r="R86" i="19"/>
  <c r="V85" i="19"/>
  <c r="R85" i="19"/>
  <c r="V84" i="19"/>
  <c r="R84" i="19"/>
  <c r="V83" i="19"/>
  <c r="R83" i="19"/>
  <c r="V82" i="19"/>
  <c r="R82" i="19"/>
  <c r="V81" i="19"/>
  <c r="R81" i="19"/>
  <c r="V80" i="19"/>
  <c r="R80" i="19"/>
  <c r="V79" i="19"/>
  <c r="R79" i="19"/>
  <c r="V78" i="19"/>
  <c r="R78" i="19"/>
  <c r="V77" i="19"/>
  <c r="R77" i="19"/>
  <c r="V76" i="19"/>
  <c r="R76" i="19"/>
  <c r="V75" i="19"/>
  <c r="R75" i="19"/>
  <c r="V74" i="19"/>
  <c r="R74" i="19"/>
  <c r="V73" i="19"/>
  <c r="R73" i="19"/>
  <c r="V72" i="19"/>
  <c r="R72" i="19"/>
  <c r="V71" i="19"/>
  <c r="R71" i="19"/>
  <c r="V70" i="19"/>
  <c r="R70" i="19"/>
  <c r="V69" i="19"/>
  <c r="R69" i="19"/>
  <c r="V68" i="19"/>
  <c r="R68" i="19"/>
  <c r="V67" i="19"/>
  <c r="R67" i="19"/>
  <c r="V66" i="19"/>
  <c r="R66" i="19"/>
  <c r="V65" i="19"/>
  <c r="R65" i="19"/>
  <c r="V64" i="19"/>
  <c r="R64" i="19"/>
  <c r="V63" i="19"/>
  <c r="R63" i="19"/>
  <c r="V62" i="19"/>
  <c r="R62" i="19"/>
  <c r="V61" i="19"/>
  <c r="R61" i="19"/>
  <c r="V60" i="19"/>
  <c r="R60" i="19"/>
  <c r="V59" i="19"/>
  <c r="R59" i="19"/>
  <c r="V58" i="19"/>
  <c r="R58" i="19"/>
  <c r="V57" i="19"/>
  <c r="R57" i="19"/>
  <c r="G40" i="19"/>
  <c r="V56" i="19"/>
  <c r="R56" i="19"/>
  <c r="V55" i="19"/>
  <c r="R55" i="19"/>
  <c r="G38" i="19"/>
  <c r="V54" i="19"/>
  <c r="R54" i="19"/>
  <c r="V53" i="19"/>
  <c r="R53" i="19"/>
  <c r="V52" i="19"/>
  <c r="R52" i="19"/>
  <c r="V51" i="19"/>
  <c r="R51" i="19"/>
  <c r="V50" i="19"/>
  <c r="R50" i="19"/>
  <c r="V49" i="19"/>
  <c r="R49" i="19"/>
  <c r="V48" i="19"/>
  <c r="R48" i="19"/>
  <c r="V47" i="19"/>
  <c r="R47" i="19"/>
  <c r="V46" i="19"/>
  <c r="R46" i="19"/>
  <c r="V45" i="19"/>
  <c r="R45" i="19"/>
  <c r="V44" i="19"/>
  <c r="R44" i="19"/>
  <c r="V43" i="19"/>
  <c r="R43" i="19"/>
  <c r="O42" i="19"/>
  <c r="W40" i="19"/>
  <c r="H40" i="19" s="1"/>
  <c r="V40" i="19"/>
  <c r="E43" i="19" s="1"/>
  <c r="U40" i="19"/>
  <c r="E41" i="19" s="1"/>
  <c r="T40" i="19"/>
  <c r="E40" i="19" s="1"/>
  <c r="S40" i="19"/>
  <c r="H38" i="19" s="1"/>
  <c r="R40" i="19"/>
  <c r="E39" i="19" s="1"/>
  <c r="Q40" i="19"/>
  <c r="E38" i="19" s="1"/>
  <c r="P40" i="19"/>
  <c r="R38" i="19"/>
  <c r="O37" i="19"/>
  <c r="R36" i="19"/>
  <c r="R35" i="19"/>
  <c r="R34" i="19"/>
  <c r="R33" i="19"/>
  <c r="H10" i="19"/>
  <c r="G10" i="19"/>
  <c r="E10" i="19"/>
  <c r="R32" i="19"/>
  <c r="R31" i="19"/>
  <c r="R6" i="19"/>
  <c r="R30" i="19"/>
  <c r="R9" i="19"/>
  <c r="O8" i="19"/>
  <c r="O6" i="19" s="1"/>
  <c r="S6" i="19"/>
  <c r="H19" i="19" s="1"/>
  <c r="Q6" i="19"/>
  <c r="E20" i="19" s="1"/>
  <c r="P6" i="19"/>
  <c r="E19" i="19" s="1"/>
  <c r="H5" i="19"/>
  <c r="R10" i="14"/>
  <c r="S10" i="14"/>
  <c r="S6" i="14" s="1"/>
  <c r="W30" i="3"/>
  <c r="Q6" i="14"/>
  <c r="E23" i="14" s="1"/>
  <c r="P6" i="14"/>
  <c r="E22" i="14" s="1"/>
  <c r="O23" i="14"/>
  <c r="O21" i="14"/>
  <c r="O19" i="14"/>
  <c r="O17" i="14"/>
  <c r="O8" i="14"/>
  <c r="O28" i="14"/>
  <c r="V26" i="14"/>
  <c r="U26" i="14"/>
  <c r="T26" i="14"/>
  <c r="S26" i="14"/>
  <c r="R26" i="14"/>
  <c r="Q26" i="14"/>
  <c r="E41" i="14" s="1"/>
  <c r="P26" i="14"/>
  <c r="V96" i="14"/>
  <c r="R96" i="14"/>
  <c r="V95" i="14"/>
  <c r="R95" i="14"/>
  <c r="V94" i="14"/>
  <c r="R94" i="14"/>
  <c r="V93" i="14"/>
  <c r="R93" i="14"/>
  <c r="V92" i="14"/>
  <c r="R92" i="14"/>
  <c r="V91" i="14"/>
  <c r="R91" i="14"/>
  <c r="V90" i="14"/>
  <c r="R90" i="14"/>
  <c r="V89" i="14"/>
  <c r="R89" i="14"/>
  <c r="V88" i="14"/>
  <c r="R88" i="14"/>
  <c r="V87" i="14"/>
  <c r="R87" i="14"/>
  <c r="V86" i="14"/>
  <c r="R86" i="14"/>
  <c r="V85" i="14"/>
  <c r="R85" i="14"/>
  <c r="V84" i="14"/>
  <c r="R84" i="14"/>
  <c r="V83" i="14"/>
  <c r="R83" i="14"/>
  <c r="V82" i="14"/>
  <c r="R82" i="14"/>
  <c r="V81" i="14"/>
  <c r="R81" i="14"/>
  <c r="V80" i="14"/>
  <c r="R80" i="14"/>
  <c r="V79" i="14"/>
  <c r="R79" i="14"/>
  <c r="V78" i="14"/>
  <c r="R78" i="14"/>
  <c r="V77" i="14"/>
  <c r="R77" i="14"/>
  <c r="V76" i="14"/>
  <c r="R76" i="14"/>
  <c r="V75" i="14"/>
  <c r="R75" i="14"/>
  <c r="V74" i="14"/>
  <c r="R74" i="14"/>
  <c r="V73" i="14"/>
  <c r="R73" i="14"/>
  <c r="V72" i="14"/>
  <c r="R72" i="14"/>
  <c r="V71" i="14"/>
  <c r="R71" i="14"/>
  <c r="V70" i="14"/>
  <c r="R70" i="14"/>
  <c r="V69" i="14"/>
  <c r="R69" i="14"/>
  <c r="V68" i="14"/>
  <c r="R68" i="14"/>
  <c r="V67" i="14"/>
  <c r="R67" i="14"/>
  <c r="V66" i="14"/>
  <c r="R66" i="14"/>
  <c r="V65" i="14"/>
  <c r="R65" i="14"/>
  <c r="V64" i="14"/>
  <c r="R64" i="14"/>
  <c r="V63" i="14"/>
  <c r="R63" i="14"/>
  <c r="V62" i="14"/>
  <c r="R62" i="14"/>
  <c r="V61" i="14"/>
  <c r="R61" i="14"/>
  <c r="V60" i="14"/>
  <c r="R60" i="14"/>
  <c r="V59" i="14"/>
  <c r="R59" i="14"/>
  <c r="V58" i="14"/>
  <c r="R58" i="14"/>
  <c r="V57" i="14"/>
  <c r="R57" i="14"/>
  <c r="V56" i="14"/>
  <c r="R56" i="14"/>
  <c r="V55" i="14"/>
  <c r="R55" i="14"/>
  <c r="V54" i="14"/>
  <c r="R54" i="14"/>
  <c r="V53" i="14"/>
  <c r="R53" i="14"/>
  <c r="V52" i="14"/>
  <c r="R52" i="14"/>
  <c r="V51" i="14"/>
  <c r="R51" i="14"/>
  <c r="V50" i="14"/>
  <c r="R50" i="14"/>
  <c r="V49" i="14"/>
  <c r="R49" i="14"/>
  <c r="V48" i="14"/>
  <c r="R48" i="14"/>
  <c r="V47" i="14"/>
  <c r="R47" i="14"/>
  <c r="V46" i="14"/>
  <c r="R46" i="14"/>
  <c r="V45" i="14"/>
  <c r="R45" i="14"/>
  <c r="V44" i="14"/>
  <c r="R44" i="14"/>
  <c r="V43" i="14"/>
  <c r="R43" i="14"/>
  <c r="V42" i="14"/>
  <c r="R42" i="14"/>
  <c r="V41" i="14"/>
  <c r="R41" i="14"/>
  <c r="V40" i="14"/>
  <c r="R40" i="14"/>
  <c r="V39" i="14"/>
  <c r="R39" i="14"/>
  <c r="V38" i="14"/>
  <c r="R38" i="14"/>
  <c r="V37" i="14"/>
  <c r="R37" i="14"/>
  <c r="V36" i="14"/>
  <c r="R36" i="14"/>
  <c r="V35" i="14"/>
  <c r="R35" i="14"/>
  <c r="V34" i="14"/>
  <c r="R34" i="14"/>
  <c r="V33" i="14"/>
  <c r="R33" i="14"/>
  <c r="V32" i="14"/>
  <c r="R32" i="14"/>
  <c r="V31" i="14"/>
  <c r="R31" i="14"/>
  <c r="V30" i="14"/>
  <c r="R30" i="14"/>
  <c r="V29" i="14"/>
  <c r="R29" i="14"/>
  <c r="V141" i="14"/>
  <c r="R141" i="14"/>
  <c r="V140" i="14"/>
  <c r="R140" i="14"/>
  <c r="V139" i="14"/>
  <c r="R139" i="14"/>
  <c r="V138" i="14"/>
  <c r="R138" i="14"/>
  <c r="V137" i="14"/>
  <c r="R137" i="14"/>
  <c r="V136" i="14"/>
  <c r="R136" i="14"/>
  <c r="V135" i="14"/>
  <c r="R135" i="14"/>
  <c r="V134" i="14"/>
  <c r="R134" i="14"/>
  <c r="V133" i="14"/>
  <c r="R133" i="14"/>
  <c r="V132" i="14"/>
  <c r="R132" i="14"/>
  <c r="V131" i="14"/>
  <c r="R131" i="14"/>
  <c r="V130" i="14"/>
  <c r="R130" i="14"/>
  <c r="V129" i="14"/>
  <c r="R129" i="14"/>
  <c r="V128" i="14"/>
  <c r="R128" i="14"/>
  <c r="V127" i="14"/>
  <c r="R127" i="14"/>
  <c r="V126" i="14"/>
  <c r="R126" i="14"/>
  <c r="V125" i="14"/>
  <c r="R125" i="14"/>
  <c r="V124" i="14"/>
  <c r="R124" i="14"/>
  <c r="V123" i="14"/>
  <c r="R123" i="14"/>
  <c r="V122" i="14"/>
  <c r="R122" i="14"/>
  <c r="V121" i="14"/>
  <c r="R121" i="14"/>
  <c r="V120" i="14"/>
  <c r="R120" i="14"/>
  <c r="V119" i="14"/>
  <c r="R119" i="14"/>
  <c r="V118" i="14"/>
  <c r="R118" i="14"/>
  <c r="V117" i="14"/>
  <c r="R117" i="14"/>
  <c r="V116" i="14"/>
  <c r="R116" i="14"/>
  <c r="V115" i="14"/>
  <c r="R115" i="14"/>
  <c r="V114" i="14"/>
  <c r="R114" i="14"/>
  <c r="V113" i="14"/>
  <c r="R113" i="14"/>
  <c r="V112" i="14"/>
  <c r="R112" i="14"/>
  <c r="V111" i="14"/>
  <c r="R111" i="14"/>
  <c r="V110" i="14"/>
  <c r="R110" i="14"/>
  <c r="V109" i="14"/>
  <c r="R109" i="14"/>
  <c r="V108" i="14"/>
  <c r="R108" i="14"/>
  <c r="V107" i="14"/>
  <c r="R107" i="14"/>
  <c r="V106" i="14"/>
  <c r="R106" i="14"/>
  <c r="V105" i="14"/>
  <c r="R105" i="14"/>
  <c r="V104" i="14"/>
  <c r="R104" i="14"/>
  <c r="V103" i="14"/>
  <c r="R103" i="14"/>
  <c r="V102" i="14"/>
  <c r="R102" i="14"/>
  <c r="V101" i="14"/>
  <c r="R101" i="14"/>
  <c r="V100" i="14"/>
  <c r="R100" i="14"/>
  <c r="V99" i="14"/>
  <c r="R99" i="14"/>
  <c r="V98" i="14"/>
  <c r="R98" i="14"/>
  <c r="V163" i="14"/>
  <c r="R163" i="14"/>
  <c r="V162" i="14"/>
  <c r="R162" i="14"/>
  <c r="V161" i="14"/>
  <c r="R161" i="14"/>
  <c r="V160" i="14"/>
  <c r="R160" i="14"/>
  <c r="V159" i="14"/>
  <c r="R159" i="14"/>
  <c r="V158" i="14"/>
  <c r="R158" i="14"/>
  <c r="V157" i="14"/>
  <c r="R157" i="14"/>
  <c r="V156" i="14"/>
  <c r="R156" i="14"/>
  <c r="V155" i="14"/>
  <c r="R155" i="14"/>
  <c r="V154" i="14"/>
  <c r="R154" i="14"/>
  <c r="V153" i="14"/>
  <c r="R153" i="14"/>
  <c r="V152" i="14"/>
  <c r="R152" i="14"/>
  <c r="V151" i="14"/>
  <c r="R151" i="14"/>
  <c r="V150" i="14"/>
  <c r="R150" i="14"/>
  <c r="V149" i="14"/>
  <c r="R149" i="14"/>
  <c r="V148" i="14"/>
  <c r="R148" i="14"/>
  <c r="V147" i="14"/>
  <c r="R147" i="14"/>
  <c r="V146" i="14"/>
  <c r="R146" i="14"/>
  <c r="V145" i="14"/>
  <c r="R145" i="14"/>
  <c r="V144" i="14"/>
  <c r="R144" i="14"/>
  <c r="V143" i="14"/>
  <c r="R143" i="14"/>
  <c r="V142" i="14"/>
  <c r="R142" i="14"/>
  <c r="R22" i="14"/>
  <c r="H12" i="3"/>
  <c r="G12" i="3"/>
  <c r="E12" i="3"/>
  <c r="H13" i="14"/>
  <c r="G13" i="14"/>
  <c r="E13" i="14"/>
  <c r="R20" i="14"/>
  <c r="V180" i="14"/>
  <c r="R180" i="14"/>
  <c r="V179" i="14"/>
  <c r="R179" i="14"/>
  <c r="V178" i="14"/>
  <c r="R178" i="14"/>
  <c r="V177" i="14"/>
  <c r="R177" i="14"/>
  <c r="V176" i="14"/>
  <c r="R176" i="14"/>
  <c r="V175" i="14"/>
  <c r="R175" i="14"/>
  <c r="V174" i="14"/>
  <c r="R174" i="14"/>
  <c r="V173" i="14"/>
  <c r="R173" i="14"/>
  <c r="V172" i="14"/>
  <c r="R172" i="14"/>
  <c r="V171" i="14"/>
  <c r="R171" i="14"/>
  <c r="V170" i="14"/>
  <c r="R170" i="14"/>
  <c r="V169" i="14"/>
  <c r="R169" i="14"/>
  <c r="V168" i="14"/>
  <c r="R168" i="14"/>
  <c r="V167" i="14"/>
  <c r="R167" i="14"/>
  <c r="V166" i="14"/>
  <c r="R166" i="14"/>
  <c r="R165" i="14"/>
  <c r="V164" i="14"/>
  <c r="R164" i="14"/>
  <c r="V97" i="14"/>
  <c r="R97" i="14"/>
  <c r="E44" i="14"/>
  <c r="R24" i="14"/>
  <c r="R18" i="14"/>
  <c r="R16" i="14"/>
  <c r="R15" i="14"/>
  <c r="R14" i="14"/>
  <c r="R13" i="14"/>
  <c r="R12" i="14"/>
  <c r="R11" i="14"/>
  <c r="R9" i="14"/>
  <c r="H5" i="14"/>
  <c r="Z51" i="3"/>
  <c r="R51" i="3"/>
  <c r="T51" i="3"/>
  <c r="R30" i="3"/>
  <c r="W49" i="3"/>
  <c r="Z49" i="3" s="1"/>
  <c r="W50" i="3"/>
  <c r="Z50" i="3" s="1"/>
  <c r="H5" i="3"/>
  <c r="W32" i="3"/>
  <c r="Z32" i="3" s="1"/>
  <c r="R38" i="3"/>
  <c r="R37" i="3"/>
  <c r="R36" i="3"/>
  <c r="R35" i="3"/>
  <c r="R34" i="3"/>
  <c r="R33" i="3"/>
  <c r="R32" i="3"/>
  <c r="R31" i="3"/>
  <c r="R53" i="3"/>
  <c r="R52" i="3"/>
  <c r="R50" i="3"/>
  <c r="R49" i="3"/>
  <c r="R48" i="3"/>
  <c r="R47" i="3"/>
  <c r="R46" i="3"/>
  <c r="R45" i="3"/>
  <c r="R44" i="3"/>
  <c r="R43" i="3"/>
  <c r="R42" i="3"/>
  <c r="R41" i="3"/>
  <c r="R40" i="3"/>
  <c r="R39" i="3"/>
  <c r="W36" i="3"/>
  <c r="Z36" i="3" s="1"/>
  <c r="T32" i="3"/>
  <c r="E45" i="21" l="1"/>
  <c r="F45" i="21" s="1"/>
  <c r="J41" i="21"/>
  <c r="J43" i="21"/>
  <c r="E25" i="21"/>
  <c r="E24" i="21"/>
  <c r="E20" i="21"/>
  <c r="F23" i="21" s="1"/>
  <c r="Y29" i="14"/>
  <c r="I40" i="19"/>
  <c r="E46" i="19" s="1"/>
  <c r="E47" i="19" s="1"/>
  <c r="E36" i="19"/>
  <c r="F42" i="19" s="1"/>
  <c r="E17" i="19"/>
  <c r="F20" i="19" s="1"/>
  <c r="J38" i="19"/>
  <c r="J40" i="19"/>
  <c r="E22" i="19"/>
  <c r="J37" i="22"/>
  <c r="J39" i="22"/>
  <c r="E20" i="22"/>
  <c r="E16" i="22"/>
  <c r="F21" i="22" s="1"/>
  <c r="E42" i="20"/>
  <c r="F42" i="20" s="1"/>
  <c r="I19" i="20"/>
  <c r="E25" i="20" s="1"/>
  <c r="F43" i="20"/>
  <c r="E22" i="20"/>
  <c r="E21" i="20"/>
  <c r="E17" i="20"/>
  <c r="J38" i="20"/>
  <c r="J40" i="20"/>
  <c r="F39" i="20"/>
  <c r="F39" i="22"/>
  <c r="F41" i="22"/>
  <c r="I37" i="22"/>
  <c r="G45" i="22" s="1"/>
  <c r="G46" i="22" s="1"/>
  <c r="F37" i="22"/>
  <c r="F40" i="22"/>
  <c r="I18" i="22"/>
  <c r="E24" i="22" s="1"/>
  <c r="F38" i="22"/>
  <c r="F42" i="22"/>
  <c r="I39" i="22"/>
  <c r="E45" i="22" s="1"/>
  <c r="E46" i="22" s="1"/>
  <c r="I41" i="21"/>
  <c r="G49" i="21" s="1"/>
  <c r="G51" i="21" s="1"/>
  <c r="F41" i="21"/>
  <c r="F44" i="21"/>
  <c r="F43" i="21"/>
  <c r="I22" i="21"/>
  <c r="E28" i="21" s="1"/>
  <c r="F42" i="21"/>
  <c r="F46" i="21"/>
  <c r="I43" i="21"/>
  <c r="E49" i="21" s="1"/>
  <c r="F22" i="21"/>
  <c r="I40" i="20"/>
  <c r="E46" i="20" s="1"/>
  <c r="E47" i="20" s="1"/>
  <c r="F40" i="20"/>
  <c r="I38" i="20"/>
  <c r="G46" i="20" s="1"/>
  <c r="G48" i="20" s="1"/>
  <c r="F38" i="20"/>
  <c r="F41" i="20"/>
  <c r="I38" i="19"/>
  <c r="G46" i="19" s="1"/>
  <c r="F41" i="19"/>
  <c r="I19" i="19"/>
  <c r="E25" i="19" s="1"/>
  <c r="E21" i="19"/>
  <c r="O6" i="14"/>
  <c r="E20" i="14" s="1"/>
  <c r="R6" i="14"/>
  <c r="E25" i="14" s="1"/>
  <c r="E39" i="14"/>
  <c r="F41" i="14" s="1"/>
  <c r="E43" i="14"/>
  <c r="E24" i="14"/>
  <c r="H41" i="14"/>
  <c r="I41" i="14" s="1"/>
  <c r="G49" i="14" s="1"/>
  <c r="H22" i="14"/>
  <c r="I22" i="14" s="1"/>
  <c r="E28" i="14" s="1"/>
  <c r="V165" i="14"/>
  <c r="E46" i="14" s="1"/>
  <c r="G41" i="14"/>
  <c r="E42" i="14"/>
  <c r="H43" i="14"/>
  <c r="G43" i="14"/>
  <c r="Y50" i="3"/>
  <c r="Y49" i="3"/>
  <c r="Y51" i="3"/>
  <c r="T27" i="3"/>
  <c r="E42" i="3" s="1"/>
  <c r="Y32" i="3"/>
  <c r="Y36" i="3"/>
  <c r="E29" i="21" l="1"/>
  <c r="E51" i="21"/>
  <c r="G50" i="21"/>
  <c r="F24" i="21"/>
  <c r="F25" i="21"/>
  <c r="E48" i="19"/>
  <c r="E26" i="22"/>
  <c r="E26" i="19"/>
  <c r="F43" i="14"/>
  <c r="F19" i="19"/>
  <c r="G48" i="19"/>
  <c r="F43" i="19"/>
  <c r="F39" i="19"/>
  <c r="F40" i="19"/>
  <c r="F38" i="19"/>
  <c r="F22" i="19"/>
  <c r="E30" i="21"/>
  <c r="F20" i="22"/>
  <c r="E47" i="22"/>
  <c r="F18" i="22"/>
  <c r="F19" i="22"/>
  <c r="E25" i="22"/>
  <c r="E26" i="20"/>
  <c r="E27" i="20"/>
  <c r="F19" i="20"/>
  <c r="F21" i="20"/>
  <c r="F20" i="20"/>
  <c r="F22" i="20"/>
  <c r="E48" i="20"/>
  <c r="M51" i="3"/>
  <c r="G47" i="22"/>
  <c r="E50" i="21"/>
  <c r="G47" i="20"/>
  <c r="E27" i="19"/>
  <c r="F21" i="19"/>
  <c r="G47" i="19"/>
  <c r="F42" i="14"/>
  <c r="F44" i="14"/>
  <c r="G51" i="14"/>
  <c r="F46" i="14"/>
  <c r="E45" i="14"/>
  <c r="F45" i="14" s="1"/>
  <c r="I43" i="14"/>
  <c r="E49" i="14" s="1"/>
  <c r="E50" i="14" s="1"/>
  <c r="F24" i="14"/>
  <c r="F22" i="14"/>
  <c r="J41" i="14"/>
  <c r="J43" i="14"/>
  <c r="F25" i="14"/>
  <c r="E29" i="14"/>
  <c r="F23" i="14"/>
  <c r="G50" i="14"/>
  <c r="E30" i="14"/>
  <c r="E51" i="14" l="1"/>
  <c r="T23" i="3" l="1"/>
  <c r="T21" i="3"/>
  <c r="T11" i="3"/>
  <c r="T10" i="3"/>
  <c r="T9" i="3"/>
  <c r="S25" i="3" l="1"/>
  <c r="T25" i="3" s="1"/>
  <c r="S14" i="3"/>
  <c r="P14" i="3"/>
  <c r="S53" i="3"/>
  <c r="S52" i="3"/>
  <c r="S51" i="3"/>
  <c r="S50" i="3"/>
  <c r="P17" i="3"/>
  <c r="S17" i="3"/>
  <c r="S20" i="3"/>
  <c r="P20" i="3"/>
  <c r="S13" i="3"/>
  <c r="T13" i="3" s="1"/>
  <c r="S39" i="3"/>
  <c r="S37" i="3"/>
  <c r="S38" i="3"/>
  <c r="S36" i="3"/>
  <c r="S35" i="3"/>
  <c r="S34" i="3"/>
  <c r="S33" i="3"/>
  <c r="S32" i="3"/>
  <c r="S31" i="3"/>
  <c r="S30" i="3"/>
  <c r="S16" i="3"/>
  <c r="T16" i="3" s="1"/>
  <c r="S19" i="3"/>
  <c r="T19" i="3" s="1"/>
  <c r="U27" i="3"/>
  <c r="E43" i="3" s="1"/>
  <c r="P27" i="3"/>
  <c r="Q27" i="3"/>
  <c r="E40" i="3" s="1"/>
  <c r="Q6" i="3"/>
  <c r="E22" i="3" s="1"/>
  <c r="O24" i="3"/>
  <c r="R55" i="3"/>
  <c r="V30" i="3"/>
  <c r="V33" i="3"/>
  <c r="O29" i="3"/>
  <c r="S12" i="3"/>
  <c r="T12" i="3" s="1"/>
  <c r="S15" i="3"/>
  <c r="T15" i="3" s="1"/>
  <c r="S18" i="3"/>
  <c r="T18" i="3" s="1"/>
  <c r="S49" i="3"/>
  <c r="S48" i="3"/>
  <c r="S47" i="3"/>
  <c r="S46" i="3"/>
  <c r="S45" i="3"/>
  <c r="S44" i="3"/>
  <c r="S43" i="3"/>
  <c r="S42" i="3"/>
  <c r="S41" i="3"/>
  <c r="O54" i="3"/>
  <c r="O22" i="3"/>
  <c r="O8" i="3"/>
  <c r="R25" i="3"/>
  <c r="V43" i="3"/>
  <c r="V42" i="3"/>
  <c r="V41" i="3"/>
  <c r="V40" i="3"/>
  <c r="V39" i="3"/>
  <c r="V38" i="3"/>
  <c r="V37" i="3"/>
  <c r="V36" i="3"/>
  <c r="V35" i="3"/>
  <c r="V34" i="3"/>
  <c r="V32" i="3"/>
  <c r="V31" i="3"/>
  <c r="V53" i="3"/>
  <c r="V52" i="3"/>
  <c r="V51" i="3"/>
  <c r="V50" i="3"/>
  <c r="V49" i="3"/>
  <c r="V48" i="3"/>
  <c r="V47" i="3"/>
  <c r="V46" i="3"/>
  <c r="V45" i="3"/>
  <c r="V44" i="3"/>
  <c r="R16" i="3"/>
  <c r="R15" i="3"/>
  <c r="R13" i="3"/>
  <c r="R12" i="3"/>
  <c r="R11" i="3"/>
  <c r="R10" i="3"/>
  <c r="R18" i="3"/>
  <c r="T20" i="3" l="1"/>
  <c r="O27" i="3"/>
  <c r="E38" i="3" s="1"/>
  <c r="F43" i="3" s="1"/>
  <c r="Y34" i="3"/>
  <c r="Z34" i="3"/>
  <c r="T17" i="3"/>
  <c r="V27" i="3"/>
  <c r="E45" i="3" s="1"/>
  <c r="Y30" i="3"/>
  <c r="W27" i="3"/>
  <c r="H42" i="3" s="1"/>
  <c r="I42" i="3" s="1"/>
  <c r="Z30" i="3"/>
  <c r="Z37" i="3"/>
  <c r="Y37" i="3"/>
  <c r="Z33" i="3"/>
  <c r="Y33" i="3"/>
  <c r="Y35" i="3"/>
  <c r="Z35" i="3"/>
  <c r="O6" i="3"/>
  <c r="E19" i="3" s="1"/>
  <c r="Y31" i="3"/>
  <c r="Z31" i="3"/>
  <c r="Y38" i="3"/>
  <c r="Z38" i="3"/>
  <c r="R17" i="3"/>
  <c r="R14" i="3"/>
  <c r="T14" i="3"/>
  <c r="G42" i="3"/>
  <c r="G40" i="3"/>
  <c r="P6" i="3"/>
  <c r="E21" i="3" s="1"/>
  <c r="S6" i="3"/>
  <c r="H21" i="3" s="1"/>
  <c r="S27" i="3"/>
  <c r="H40" i="3" s="1"/>
  <c r="R27" i="3"/>
  <c r="E41" i="3" s="1"/>
  <c r="M32" i="3" l="1"/>
  <c r="M33" i="3"/>
  <c r="F40" i="3"/>
  <c r="F41" i="3"/>
  <c r="F42" i="3"/>
  <c r="Z28" i="3"/>
  <c r="Y28" i="3"/>
  <c r="J42" i="3"/>
  <c r="E48" i="3"/>
  <c r="E49" i="3" s="1"/>
  <c r="F45" i="3"/>
  <c r="J40" i="3"/>
  <c r="I40" i="3"/>
  <c r="G48" i="3" s="1"/>
  <c r="G49" i="3" s="1"/>
  <c r="I21" i="3"/>
  <c r="G50" i="3" l="1"/>
  <c r="R19" i="3" l="1"/>
  <c r="R20" i="3"/>
  <c r="R21" i="3"/>
  <c r="R9" i="3"/>
  <c r="V55" i="3"/>
  <c r="E44" i="3" s="1"/>
  <c r="R23" i="3"/>
  <c r="R6" i="3" l="1"/>
  <c r="E24" i="3" s="1"/>
  <c r="E23" i="3"/>
  <c r="E50" i="3" l="1"/>
  <c r="F44" i="3"/>
  <c r="E27" i="3" l="1"/>
  <c r="E29" i="3" s="1"/>
  <c r="F22" i="3" l="1"/>
  <c r="E28" i="3"/>
  <c r="F24" i="3"/>
  <c r="F21" i="3"/>
  <c r="F23" i="3"/>
</calcChain>
</file>

<file path=xl/sharedStrings.xml><?xml version="1.0" encoding="utf-8"?>
<sst xmlns="http://schemas.openxmlformats.org/spreadsheetml/2006/main" count="1062" uniqueCount="334">
  <si>
    <t>Total GB:</t>
  </si>
  <si>
    <t>Batch #</t>
  </si>
  <si>
    <t># Versions</t>
  </si>
  <si>
    <t>Ingested</t>
  </si>
  <si>
    <t>Consolidated Totals</t>
  </si>
  <si>
    <t># Items</t>
  </si>
  <si>
    <t>%</t>
  </si>
  <si>
    <t>Errors</t>
  </si>
  <si>
    <t>Fixed</t>
  </si>
  <si>
    <t>TB</t>
  </si>
  <si>
    <t>Import (min)</t>
  </si>
  <si>
    <t>Total Versions</t>
  </si>
  <si>
    <t>Copied</t>
  </si>
  <si>
    <t>Size GB</t>
  </si>
  <si>
    <t>Time (hrs)</t>
  </si>
  <si>
    <t>Items/hr</t>
  </si>
  <si>
    <t>In Upload Queue</t>
  </si>
  <si>
    <t>Execution rate (items/hr) on concurrent servers</t>
  </si>
  <si>
    <t>Execution Batches</t>
  </si>
  <si>
    <t>GB/hr</t>
  </si>
  <si>
    <t>Copy</t>
  </si>
  <si>
    <t>Upload</t>
  </si>
  <si>
    <t># Upload Servers/Threads</t>
  </si>
  <si>
    <t>Error</t>
  </si>
  <si>
    <t>Error Type</t>
  </si>
  <si>
    <t>Reprocessed</t>
  </si>
  <si>
    <t>File Size GB</t>
  </si>
  <si>
    <t>Copy (min)</t>
  </si>
  <si>
    <t>Total Time required for full load (hrs)</t>
  </si>
  <si>
    <t>Time Remaining (hrs)</t>
  </si>
  <si>
    <t xml:space="preserve">        Error: File could not be found.</t>
  </si>
  <si>
    <t>Folders</t>
  </si>
  <si>
    <t>Documents</t>
  </si>
  <si>
    <t>Email</t>
  </si>
  <si>
    <t>Url</t>
  </si>
  <si>
    <t>Email Folders</t>
  </si>
  <si>
    <t>Folder already existed</t>
  </si>
  <si>
    <t>Execution Rates Documents/Emails</t>
  </si>
  <si>
    <t>Execution Rates Containers &amp; URLs</t>
  </si>
  <si>
    <t>Size (GB)</t>
  </si>
  <si>
    <t>Ingest</t>
  </si>
  <si>
    <t>Total Items</t>
  </si>
  <si>
    <t>Failed Ingestion</t>
  </si>
  <si>
    <t>Failed Copy</t>
  </si>
  <si>
    <t>214148345 - 426712 001- Work Scope &amp; Schedules- Redline2.doc</t>
  </si>
  <si>
    <t>174345409-1</t>
  </si>
  <si>
    <t>Chief?s_Oilfield_Consult.docx</t>
  </si>
  <si>
    <t>174345014-1</t>
  </si>
  <si>
    <t>Chief?s_Oilfield_Consult.pdf</t>
  </si>
  <si>
    <t>175468712-1</t>
  </si>
  <si>
    <t>Farmer?s_Oilfield_Servic.docx</t>
  </si>
  <si>
    <t>175465817-1</t>
  </si>
  <si>
    <t>Farmer?s_Oilfield_Servic.pdf</t>
  </si>
  <si>
    <t>copy-JDEAttachments-02.bat</t>
  </si>
  <si>
    <t>copy-JDEAttachments-09.bat</t>
  </si>
  <si>
    <t>426714 CVE Schedule A .docx</t>
  </si>
  <si>
    <t>New_Microsoft_PowerPoint.pptx</t>
  </si>
  <si>
    <t>MSO 419114-007v2.docx</t>
  </si>
  <si>
    <t xml:space="preserve">        Error: Could not rename file due to invalid character</t>
  </si>
  <si>
    <t>Zero byte file for first version, second version used instead</t>
  </si>
  <si>
    <t>Zero byte file only one version</t>
  </si>
  <si>
    <t>" - "  does not exist</t>
  </si>
  <si>
    <t>712610409.pdf</t>
  </si>
  <si>
    <t>copy-JDEAttachments-11.bat</t>
  </si>
  <si>
    <t>copy-JDEAttachments-18.bat</t>
  </si>
  <si>
    <t>copy-JDEAttachments-19.bat</t>
  </si>
  <si>
    <t>copy-JDEAttachments-20.bat</t>
  </si>
  <si>
    <t>copy-JDEAttachments-21.bat</t>
  </si>
  <si>
    <t>copy-JDEAttachments-27.bat</t>
  </si>
  <si>
    <t xml:space="preserve">423979_36_38.xlsx </t>
  </si>
  <si>
    <t>Capital Projects Whaler RFI(s)  WHL-FC-STR-1873  408357.msg</t>
  </si>
  <si>
    <t>Cost Breakdown 047.xls</t>
  </si>
  <si>
    <t>Line_34_missed_upon_crea.txt</t>
  </si>
  <si>
    <t>JDE_Error_-_CO_Cancelled.txt</t>
  </si>
  <si>
    <t>Copps-421939-closeoutche.pdf</t>
  </si>
  <si>
    <t>JDEAttachments</t>
  </si>
  <si>
    <t>copy-JDEAttachments-01.bat</t>
  </si>
  <si>
    <t>JDEAttachments Batch 3</t>
  </si>
  <si>
    <t>Enterprise:Department Administration:Finance:z-Archives:(Upstream Operations) Supply Mgmt JDE Attachments:Non Confidential:Orders in Progress:00273-OC-403363:00273-OC-403363-000:Close Out:Documentation:Pillar-403363-closeoutchecklist-signed.pdf</t>
  </si>
  <si>
    <t>JDEAttachments Batch 7</t>
  </si>
  <si>
    <t>Enterprise:Department Administration:Finance:z-Archives:(Upstream Operations) Supply Mgmt JDE Attachments:Non Confidential:Orders in Progress:00273-OC-417105:00273-OC-417105-001:FW%20CCI%20%231041A;%20Water%20Ingress%20Workplan%20for%20Field%20Assessment%20and%20Final%20Report.msg</t>
  </si>
  <si>
    <t>Enterprise:Department Administration:Finance:z-Archives:(Upstream Operations) Supply Mgmt JDE Attachments:Non Confidential:Orders in Progress:00273-OC-418094:00273-OC-418094-000:CMT Requirements:Attachment J – Line Release Procedure and Form.pdf</t>
  </si>
  <si>
    <t>Enterprise:Department Administration:Finance:z-Archives:(Upstream Operations) Supply Mgmt JDE Attachments:Non Confidential:Orders in Progress:00273-OC-418096:00273-OC-418096-000:15% Discount.pdf</t>
  </si>
  <si>
    <t>Object Type</t>
  </si>
  <si>
    <t>document</t>
  </si>
  <si>
    <t>email</t>
  </si>
  <si>
    <t>url</t>
  </si>
  <si>
    <t>emailfolder</t>
  </si>
  <si>
    <t>folder</t>
  </si>
  <si>
    <t>archive server</t>
  </si>
  <si>
    <t>3 servers</t>
  </si>
  <si>
    <t>fileshare</t>
  </si>
  <si>
    <t>compoundemail</t>
  </si>
  <si>
    <t>Compound Emails</t>
  </si>
  <si>
    <t>alias</t>
  </si>
  <si>
    <t>Url (formerly Shortcuts)</t>
  </si>
  <si>
    <t>Application Data: Financial Images_Migrated to CDMS &amp; redirecting</t>
  </si>
  <si>
    <t>Corporate Finance:JDE Financial PDFs and Reports_TO BE ARCHIVED</t>
  </si>
  <si>
    <t>Upstream Operations:Upstream Business Services:Supply Management:JDE Attachments</t>
  </si>
  <si>
    <t>Corporate Finance:Comptrollers:Corporate Finance_NOMIGRATE</t>
  </si>
  <si>
    <t>Upstream Operations:Finance:Central Services_NOMIGRATE:Financial Images</t>
  </si>
  <si>
    <t>Upstream Operations:Finance:Central Services_NOMIGRATE:Royal Income Accounting</t>
  </si>
  <si>
    <t>Summary Totals</t>
  </si>
  <si>
    <t>Solution/Comment</t>
  </si>
  <si>
    <t>w/Nicknm</t>
  </si>
  <si>
    <t>create-folder-JDEFinancialPDFs-01</t>
  </si>
  <si>
    <t>create-folder-JDEFinancialPDFs-02</t>
  </si>
  <si>
    <t>DataId</t>
  </si>
  <si>
    <t>Enterprise:Department Administration:Finance:z-Archives:(Corporate Finance) JDE Financial PDFs:Address Book Reports:Media Objects</t>
  </si>
  <si>
    <t>Enterprise:Department Administration:Finance:z-Archives:(Corporate Finance) JDE Financial PDFs:Address Book Reports:Media Objects:Address Book:0-9</t>
  </si>
  <si>
    <t>An item with the name 'Media Objects' already exists</t>
  </si>
  <si>
    <t>An item with the name '0-9' already exists</t>
  </si>
  <si>
    <t>OI created folder automatically when children folder was processed first. XML file order is correct, but OI processed the children faster. Metadata category was corrected manually since the parent values were applied instead.</t>
  </si>
  <si>
    <t>Same as above</t>
  </si>
  <si>
    <t>Could not get node for 1 (Enterpriseepartment Administration)</t>
  </si>
  <si>
    <t>Enterpriseepartment Administration:Finance:z-Archives:(Corporate Finance) JDE Financial PDFs:Address Book Reports:Media Objects:Address Book:D</t>
  </si>
  <si>
    <t>Location mispelled due name of folder (:D), which cause python code to replace incorrectly the name of the target path. Metadata corrected manually in migration category, since folder was created automatically when children folders were created.</t>
  </si>
  <si>
    <t>Enterpriseepartment Administration:Finance:z-Archives:(Corporate Finance) JDE Financial PDFs:Address Book Reports:Media Objects:Who's Who:D</t>
  </si>
  <si>
    <t>create-folder-JDEFinancialPDFs-06</t>
  </si>
  <si>
    <t>create-folder-JDEFinancialPDFs-05</t>
  </si>
  <si>
    <t>An item with the name 'U' already exists.</t>
  </si>
  <si>
    <t>Enterprise:Department Administration:Finance:z-Archives:(Corporate Finance) JDE Financial PDFs:Address Book Reports:Media Objects:Address Book:U</t>
  </si>
  <si>
    <t>create-document-JDEAttachments-04b</t>
  </si>
  <si>
    <t>Enterprise:Department Administration:Finance:z-Archives:(Upstream Operations) Supply Mgmt JDE Attachments:Non Confidential:Orders in Progress:00273-OC-407550:00273-OC-407550-000:Close Out:Documentation:RE_ TIW Western  Inc_ – Contract 407550  - Request for Reconciliation and Close Out - SECOND REQUEST.msg</t>
  </si>
  <si>
    <t>Enterprise:Department Administration:Finance:z-Archives:(Upstream Operations) Supply Mgmt JDE Attachments:Non Confidential:Orders in Progress:00273-OC-407550:00273-OC-407550-000:Close Out:Email:TIW Western  Inc_ – Contract 407550  - Request for Reconciliation and Close Out.msg</t>
  </si>
  <si>
    <t>Enterprise:Department Administration:Finance:z-Archives:(Upstream Operations) Supply Mgmt JDE Attachments:Non Confidential:Orders in Progress:00273-OC-407550:00273-OC-407550-000:Close Out:Email:RE_ TIW Western  Inc_ – Contract 407550  - Request for Reconciliation and Close Out - THIRD REQUEST (1).msg</t>
  </si>
  <si>
    <t>Enterprise:Department Administration:Finance:z-Archives:(Upstream Operations) Supply Mgmt JDE Attachments:Non Confidential:Orders in Progress:00273-OC-407550:00273-OC-407550-000:Close Out:Email:RE_ TIW Western  Inc_ – Contract 407550  - Request for Reconciliation and Close Out - THIRD REQUEST (5).msg</t>
  </si>
  <si>
    <t>Enterprise:Department Administration:Finance:z-Archives:(Upstream Operations) Supply Mgmt JDE Attachments:Non Confidential:Orders in Progress:00273-OC-407550:00273-OC-407550-000:Close Out:Email:RE_ TIW Western  Inc_ – Contract 407550  - Request for Reconciliation and Close Out - THIRD REQUEST (4).msg</t>
  </si>
  <si>
    <t>Enterprise:Department Administration:Finance:z-Archives:(Upstream Operations) Supply Mgmt JDE Attachments:Non Confidential:Orders in Progress:00273-OC-407550:00273-OC-407550-000:Close Out:Email:RE_ TIW Western  Inc_ – Contract 407550  - Request for Reconciliation and Close Out - SECOND REQUEST.msg</t>
  </si>
  <si>
    <t>Enterprise:Department Administration:Finance:z-Archives:(Upstream Operations) Supply Mgmt JDE Attachments:Non Confidential:Orders in Progress:00273-OC-407550:00273-OC-407550-000:Close Out:Email:RE_ TIW Western  Inc_ – Contract 407550  - Request for Reconciliation and Close Out - THIRD REQUEST.msg</t>
  </si>
  <si>
    <t>Enterprise:Department Administration:Finance:z-Archives:(Upstream Operations) Supply Mgmt JDE Attachments:Non Confidential:Orders in Progress:00273-OC-407550:00273-OC-407550-000:Close Out:Email:FW_ TIW Western  Inc_ – Contract 407550  - Request for Reconciliation and Close Out - SECOND REQUEST.msg</t>
  </si>
  <si>
    <t>Enterprise:Department Administration:Finance:z-Archives:(Upstream Operations) Supply Mgmt JDE Attachments:Non Confidential:Orders in Progress:00273-OC-407550:00273-OC-407550-000:Close Out:Email:TIW Western  Inc_ – Contract 407550  - Request for Reconciliation and Close Out (10).msg</t>
  </si>
  <si>
    <t>Enterprise:Department Administration:Finance:z-Archives:(Upstream Operations) Supply Mgmt JDE Attachments:Non Confidential:Orders in Progress:00273-OC-407550:00273-OC-407550-000:Close Out:Email:RE_ TIW Western  Inc_ – Contract 407550  - Request for Reconciliation and Close Out - THIRD REQUEST (2).msg</t>
  </si>
  <si>
    <t>Enterprise:Department Administration:Finance:z-Archives:(Upstream Operations) Supply Mgmt JDE Attachments:Non Confidential:Orders in Progress:00273-OC-407550:00273-OC-407550-000:Close Out:Email:FW_ TIW Western  Inc_ – Contract 407550  - Request for Reconciliation and Close Out - THIRD REQUEST (6).msg</t>
  </si>
  <si>
    <t>Enterprise:Department Administration:Finance:z-Archives:(Upstream Operations) Supply Mgmt JDE Attachments:Non Confidential:Orders in Progress:00273-OC-407550:00273-OC-407550-000:Close Out:Email:RE_ TIW Western  Inc_ – Contract 407550  - Request for Reconciliation and Close Out - THIRD REQUEST (3).msg</t>
  </si>
  <si>
    <t>Enterprise:Department Administration:Finance:z-Archives:(Upstream Operations) Supply Mgmt JDE Attachments:Non Confidential:Orders in Progress:00273-OC-407550:00273-OC-407550-000:Close Out:Email:FW_ TIW Western  Inc_ – Contract 407550  - Request for Reconciliation and Close Out - SECOND REQUEST (7).msg</t>
  </si>
  <si>
    <t>Enterprise:Department Administration:Finance:z-Archives:(Upstream Operations) Supply Mgmt JDE Attachments:Non Confidential:Orders in Progress:00273-OC-407550:00273-OC-407550-000:Close Out:Email:FW_ TIW Western  Inc_ – Contract 407550  - Request for Reconciliation and Close Out - THIRD REQUEST.msg</t>
  </si>
  <si>
    <t>File could not be found.</t>
  </si>
  <si>
    <t>Name</t>
  </si>
  <si>
    <t>create-document-JDEAttachments-06b</t>
  </si>
  <si>
    <t>Enterprise:Department Administration:Finance:z-Archives:(Upstream Operations) Supply Mgmt JDE Attachments:Non Confidential:Orders in Progress:00273-OC-410656:00273-OC-410656-003:410656.pdf</t>
  </si>
  <si>
    <t>Enterprise:Department Administration:Finance:z-Archives:(Upstream Operations) Supply Mgmt JDE Attachments:Non Confidential:Orders in Progress:00273-OC-414992:00273-OC-414992-000:Sched B A2 – Productivity Table Template.pdf</t>
  </si>
  <si>
    <t>Enterprise:Department Administration:Finance:z-Archives:(Upstream Operations) Supply Mgmt JDE Attachments:Non Confidential:Orders in Progress:00273-OC-415397:00273-OC-415397-000:Individual Contract Files:Sched B A2 – Productivity Table Template.pdf</t>
  </si>
  <si>
    <t>Enterprise:Department Administration:Finance:z-Archives:(Upstream Operations) Supply Mgmt JDE Attachments:Non Confidential:Orders in Progress:00211-OM-403414:00211-OM-403414-000:Chief?s Oilfield Consulting (2003) Inc.docx.pdf</t>
  </si>
  <si>
    <t>Enterprise:Department Administration:Finance:z-Archives:(Upstream Operations) Supply Mgmt JDE Attachments:Non Confidential:Orders in Progress:00211-OM-403414:00211-OM-403414-000:Chief?s Oilfield Consulting (2003) Inc.docx</t>
  </si>
  <si>
    <t>Enterprise:Department Administration:Finance:z-Archives:(Upstream Operations) Supply Mgmt JDE Attachments:Non Confidential:Orders in Progress:00211-OM-404965:00211-OM-404965-000:Schedule A - Farmer?s Oilfield Services Ltd.docx.pdf</t>
  </si>
  <si>
    <t>Enterprise:Department Administration:Finance:z-Archives:(Upstream Operations) Supply Mgmt JDE Attachments:Non Confidential:Orders in Progress:00211-OM-404965:00211-OM-404965-000:Schedule A - Farmer?s Oilfield Services Ltd.docx</t>
  </si>
  <si>
    <t>Enterprise:Department Administration:Finance:z-Archives:(Upstream Operations) Supply Mgmt JDE Attachments:Non Confidential:Orders in Progress:00211-OM-418072:00211-OM-418072-000:Attachment 2 – Evaluation Matrix.xlsx</t>
  </si>
  <si>
    <t>Enterprise:Department Administration:Finance:z-Archives:(Upstream Operations) Supply Mgmt JDE Attachments:Non Confidential:Orders in Progress:00211-OM-418622:00211-OM-418622-000:Attachment 2 – Evaluation Matrix.xlsx</t>
  </si>
  <si>
    <t>Enterprise:Department Administration:Finance:z-Archives:(Upstream Operations) Supply Mgmt JDE Attachments:Non Confidential:Orders in Progress:00211-OM-418622:00211-OM-418622-000:Attachment 1 – Approved RTA.pdf</t>
  </si>
  <si>
    <t>Enterprise:Department Administration:Finance:z-Archives:(Upstream Operations) Supply Mgmt JDE Attachments:Non Confidential:Orders in Progress:00211-OM-418623:00211-OM-418623-000:Attachment 2 – Evaluation Matrix.xlsx</t>
  </si>
  <si>
    <t>Enterprise:Department Administration:Finance:z-Archives:(Upstream Operations) Supply Mgmt JDE Attachments:Non Confidential:Orders in Progress:00211-OM-418623:00211-OM-418623-000:Attachment 1 – Approved RTA.pdf</t>
  </si>
  <si>
    <t>Enterprise:Department Administration:Finance:z-Archives:(Upstream Operations) Supply Mgmt JDE Attachments:Non Confidential:Orders in Progress:00211-OM-420342:00211-OM-420342-000:Attachment 2 – Evaluation Matrix.xlsx</t>
  </si>
  <si>
    <t>Enterprise:Department Administration:Finance:z-Archives:(Upstream Operations) Supply Mgmt JDE Attachments:Non Confidential:Orders in Progress:00211-OM-420342:00211-OM-420342-000:Attachment 1 – Approved RTA.pdf</t>
  </si>
  <si>
    <t>Enterprise:Department Administration:Finance:z-Archives:(Upstream Operations) Supply Mgmt JDE Attachments:Non Confidential:Orders in Progress:00211-OM-420343:00211-OM-420343-000:Attachment 2 – Evaluation Matrix.xlsx</t>
  </si>
  <si>
    <t>Enterprise:Department Administration:Finance:z-Archives:(Upstream Operations) Supply Mgmt JDE Attachments:Non Confidential:Orders in Progress:00211-OM-420343:00211-OM-420343-000:Attachment 1 – Approved RTA.pdf</t>
  </si>
  <si>
    <t>Enterprise:Department Administration:Finance:z-Archives:(Upstream Operations) Supply Mgmt JDE Attachments:Non Confidential:Orders in Progress:00211-OM-420347:00211-OM-420347-000:Attachment 2 – Evaluation Matrix.xlsx</t>
  </si>
  <si>
    <t>Enterprise:Department Administration:Finance:z-Archives:(Upstream Operations) Supply Mgmt JDE Attachments:Non Confidential:Orders in Progress:00211-OM-420347:00211-OM-420347-000:Attachment 1 – Approved RTA.pdf</t>
  </si>
  <si>
    <t>Enterprise:Department Administration:Finance:z-Archives:(Upstream Operations) Supply Mgmt JDE Attachments:Non Confidential:Orders in Progress:00211-OM-420351:00211-OM-420351-000:Attachment 1 – Approved RTA.pdf</t>
  </si>
  <si>
    <t>Enterprise:Department Administration:Finance:z-Archives:(Upstream Operations) Supply Mgmt JDE Attachments:Non Confidential:Orders in Progress:00211-OM-420351:00211-OM-420351-000:Attachment 2 – Evaluation Matrix.xlsx</t>
  </si>
  <si>
    <t>Enterprise:Department Administration:Finance:z-Archives:(Upstream Operations) Supply Mgmt JDE Attachments:Non Confidential:Orders in Progress:00211-OM-420356:00211-OM-420356-000:Attachment 1 – Evaluation Matrix.xlsx</t>
  </si>
  <si>
    <t>Enterprise:Department Administration:Finance:z-Archives:(Upstream Operations) Supply Mgmt JDE Attachments:Non Confidential:Orders in Progress:00211-OM-420736:00211-OM-420736-000:Attachment 2 – Evaluation Matrix.xlsx</t>
  </si>
  <si>
    <t>Enterprise:Department Administration:Finance:z-Archives:(Upstream Operations) Supply Mgmt JDE Attachments:Non Confidential:Orders in Progress:00211-OM-420736:00211-OM-420736-000:Attachment 1 – Approved RTA.pdf</t>
  </si>
  <si>
    <t>Enterprise:Department Administration:Finance:z-Archives:(Upstream Operations) Supply Mgmt JDE Attachments:Non Confidential:Orders in Progress:00211-OM-420775:00211-OM-420775-000:Attachment 2 – Evaluation Matrix.xlsx</t>
  </si>
  <si>
    <t>Enterprise:Department Administration:Finance:z-Archives:(Upstream Operations) Supply Mgmt JDE Attachments:Non Confidential:Orders in Progress:00211-OM-420775:00211-OM-420775-000:Attachment 1 – Approved RTA.pdf</t>
  </si>
  <si>
    <t>Enterprise:Department Administration:Finance:z-Archives:(Upstream Operations) Supply Mgmt JDE Attachments:Non Confidential:Orders in Progress:00211-OM-420795:00211-OM-420795-000:Attachment 2 – Evaluation Matrix.xlsx</t>
  </si>
  <si>
    <t>Enterprise:Department Administration:Finance:z-Archives:(Upstream Operations) Supply Mgmt JDE Attachments:Non Confidential:Orders in Progress:00211-OM-420795:00211-OM-420795-000:Attachment 1 – Approved RTA.pdf</t>
  </si>
  <si>
    <t>Enterprise:Department Administration:Finance:z-Archives:(Upstream Operations) Supply Mgmt JDE Attachments:Non Confidential:Orders in Progress:00211-OM-420884:00211-OM-420884-000:Attachment 1 – Approved RTA.pdf</t>
  </si>
  <si>
    <t>Enterprise:Department Administration:Finance:z-Archives:(Upstream Operations) Supply Mgmt JDE Attachments:Non Confidential:Orders in Progress:00211-OM-422569:00211-OM-422569-000:Attachment 1 – Approved RTA.pdf</t>
  </si>
  <si>
    <t>Enterprise:Department Administration:Finance:z-Archives:(Upstream Operations) Supply Mgmt JDE Attachments:Non Confidential:Orders in Progress:00211-OM-422809:00211-OM-422809-000:SCHEDULE A – RATE SHEET.docx</t>
  </si>
  <si>
    <t>Enterprise:Department Administration:Finance:z-Archives:(Upstream Operations) Supply Mgmt JDE Attachments:Non Confidential:Orders in Progress:00211-OM-427350:00211-OM-427350-000:Supporting docs:SAExploration – 2020 IWP Seismic - Crew 1 Milestones.pptx</t>
  </si>
  <si>
    <t>Enterprise:Department Administration:Finance:z-Archives:(Upstream Operations) Supply Mgmt JDE Attachments:Non Confidential:Orders in Progress:00211-OP-402041:00211-OP-402041-000:FW  3%.msg</t>
  </si>
  <si>
    <t>Enterprise:Department Administration:Finance:z-Archives:(Upstream Operations) Supply Mgmt JDE Attachments:Non Confidential:Orders in Progress:00211-OP-422632:00211-OP-422632-000:Schedule A Specifications .pdf</t>
  </si>
  <si>
    <t>Enterprise:Department Administration:Finance:z-Archives:(Upstream Operations) Supply Mgmt JDE Attachments:Non Confidential:Orders in Progress:00211-OP-426264:00211-OP-426264-000:RE  PPS 2 35% OFA 200 Micron.msg</t>
  </si>
  <si>
    <t>Enterprise:Department Administration:Finance:z-Archives:(Upstream Operations) Supply Mgmt JDE Attachments:Non Confidential:Orders in Progress:00211-OP-427014:00211-OP-427014-000:Supporting Documents:PO’s.msg</t>
  </si>
  <si>
    <t>Enterprise:Department Administration:Finance:z-Archives:(Upstream Operations) Supply Mgmt JDE Attachments:Non Confidential:Orders in Progress:00211-OP-427352:00211-OP-427352-000:New%20Operations%20Supplier%20Business%20Case%20and%20Approval%20form.pdf</t>
  </si>
  <si>
    <t>Enterprise:Department Administration:Finance:z-Archives:(Upstream Operations) Supply Mgmt JDE Attachments:Non Confidential:Orders in Progress:00211-OP-428593:00211-OP-428593-000:428593 CSTL-signed.pdf</t>
  </si>
  <si>
    <t>Enterprise:Department Administration:Finance:z-Archives:(Upstream Operations) Supply Mgmt JDE Attachments:Non Confidential:Orders in Progress:00211-OS-420083:00211-OS-420083-000:REQ OSF‐0015.pdf</t>
  </si>
  <si>
    <t>Enterprise:Department Administration:Finance:z-Archives:(Upstream Operations) Supply Mgmt JDE Attachments:Non Confidential:Orders in Progress:00211-OS-426039:00211-OS-426039-000:Close Out:Email:BPC - McCrum’s Office Furnishings div McCrum’s Direct Sales Ltd_ - Contract 426039  - Request for Reconciliation and Close Out.msg</t>
  </si>
  <si>
    <t>Enterprise:Department Administration:Finance:z-Archives:(Upstream Operations) Supply Mgmt JDE Attachments:Non Confidential:Orders in Progress:00211-OS-426039:00211-OS-426039-000:Close Out:Email:BPC - McCrum’s Office Furnishings div McCrum’s Direct Sales Ltd_ - Contract 426039  - CONTRACT CLOSED.msg</t>
  </si>
  <si>
    <t>Enterprise:Department Administration:Finance:z-Archives:(Upstream Operations) Supply Mgmt JDE Attachments:Non Confidential:Orders in Progress:00211-OS-426039:00211-OS-426039-000:Close Out:Email:RE_ BPC - McCrum’s Office Furnishings div McCrum’s Direct Sales Ltd_ - Contract 426039  - Request for Reconciliation and Close Out.msg</t>
  </si>
  <si>
    <t>Enterprise:Department Administration:Finance:z-Archives:(Upstream Operations) Supply Mgmt JDE Attachments:Non Confidential:Orders in Progress:00211-OS-426858:00211-OS-426858-000:Close Out:Documentation:FW_ BPC McCrum’s Office Furnishings div McCrum’s Direct Sales Ltd_ - Contract 426858 - Request for Reconciliation and Close Out.msg</t>
  </si>
  <si>
    <t>Enterprise:Department Administration:Finance:z-Archives:(Upstream Operations) Supply Mgmt JDE Attachments:Non Confidential:Orders in Progress:00211-OS-426858:00211-OS-426858-000:Close Out:Email:BPC McCrum’s Office Furnishings div McCrum’s Direct Sales Ltd_ - Contract 426858 - Request for Reconciliation and Close Out.msg</t>
  </si>
  <si>
    <t>Enterprise:Department Administration:Finance:z-Archives:(Upstream Operations) Supply Mgmt JDE Attachments:Non Confidential:Orders in Progress:00211-OS-426858:00211-OS-426858-000:Close Out:Email:BPC McCrum’s Office Furnishings div McCrum’s Direct Sales Ltd_ - Contract 426858 - CONTRACT CLOSED.msg</t>
  </si>
  <si>
    <t>Enterprise:Department Administration:Finance:z-Archives:(Upstream Operations) Supply Mgmt JDE Attachments:Non Confidential:Orders in Progress:00211-OS-426858:00211-OS-426858-000:Close Out:Email:RE_ BPC McCrum’s Office Furnishings div McCrum’s Direct Sales Ltd_ - Contract 426858 - Request for Reconciliation and Close Out.msg</t>
  </si>
  <si>
    <t>Enterprise:Department Administration:Finance:z-Archives:(Upstream Operations) Supply Mgmt JDE Attachments:Non Confidential:Orders in Progress:00211-OS-426858:00211-OS-426858-000:Close Out:Email:FW_ BPC McCrum’s Office Furnishings div McCrum’s Direct Sales Ltd_ - Contract 426858 - Request for Reconciliation and Close Out.msg</t>
  </si>
  <si>
    <t>Enterprise:Department Administration:Finance:z-Archives:(Upstream Operations) Supply Mgmt JDE Attachments:Non Confidential:Orders in Progress:00211-OS-427279:00211-OS-427279-004:Backup:FW_ McCrum’s Office Furnishings Brookfield Place Furniture Performance Meeting _26 November 19_ 2019.msg</t>
  </si>
  <si>
    <t>Enterprise:Department Administration:Finance:z-Archives:(Upstream Operations) Supply Mgmt JDE Attachments:Non Confidential:Orders in Progress:00211-OS-427513:00211-OS-427513-000:Close Out:Email:McCrum’s Office Furnishings div McCrum’s Direct Sales Ltd_ - Contract 427513 - Request for Reconciliation and Close Out.msg</t>
  </si>
  <si>
    <t>Enterprise:Department Administration:Finance:z-Archives:(Upstream Operations) Supply Mgmt JDE Attachments:Non Confidential:Orders in Progress:00211-OS-427513:00211-OS-427513-000:Close Out:Email:RE_ McCrum’s Office Furnishings div McCrum’s Direct Sales Ltd_ - Contract 427513 - CONTRACT CLOSED.msg</t>
  </si>
  <si>
    <t>Enterprise:Department Administration:Finance:z-Archives:(Upstream Operations) Supply Mgmt JDE Attachments:Non Confidential:Orders in Progress:00211-OS-427513:00211-OS-427513-000:Close Out:Email:RE_ McCrum’s Office Furnishings div McCrum’s Direct Sales Ltd_ - Contract 427513 - Request for Reconciliation and Close Out.msg</t>
  </si>
  <si>
    <t>Enterprise:Department Administration:Finance:z-Archives:(Upstream Operations) Supply Mgmt JDE Attachments:Non Confidential:Orders in Progress:00211-OS-427811:00211-OS-427811-000:Close Out:Email:McCrum’s Office Furnishings div McCrum’s Direct Sales Ltd_ .msg</t>
  </si>
  <si>
    <t>Enterprise:Department Administration:Finance:z-Archives:(Upstream Operations) Supply Mgmt JDE Attachments:Non Confidential:Orders in Progress:00211-OS-427811:00211-OS-427811-000:Close Out:Email:RE_ McCrum’s Office Furnishings div McCrum’s Direct Sales Ltd_ .msg</t>
  </si>
  <si>
    <t>Enterprise:Department Administration:Finance:z-Archives:(Upstream Operations) Supply Mgmt JDE Attachments:Non Confidential:Orders in Progress:00211-OS-427811:00211-OS-427811-000:Close Out:Email:McCrum’s Office Furnishings div McCrum’s Direct Sales Ltd_ - Contract 427811 - CONTRACT CLOSED.msg</t>
  </si>
  <si>
    <t>Enterprise:Department Administration:Finance:z-Archives:(Upstream Operations) Supply Mgmt JDE Attachments:Non Confidential:Orders in Progress:00265-OC-427534:00265-OC-427534-000:Close Out:Email:Strad Inc_ – Contract _427534 - Request Reconciliation and Close Out.msg</t>
  </si>
  <si>
    <t>Enterprise:Department Administration:Finance:z-Archives:(Upstream Operations) Supply Mgmt JDE Attachments:Non Confidential:Orders in Progress:00265-OC-427534:00265-OC-427534-000:Close Out:Email:FW_ Strad Inc_ – Contract _427534 - Request Reconciliation and Close Out.msg</t>
  </si>
  <si>
    <t>Enterprise:Department Administration:Finance:z-Archives:(Upstream Operations) Supply Mgmt JDE Attachments:Non Confidential:Orders in Progress:00265-OC-427534:00265-OC-427534-000:Close Out:Email:RE_ Strad Inc_ – Contract _427534 - CONTRACT CLOSED.msg</t>
  </si>
  <si>
    <t>Enterprise:Department Administration:Finance:z-Archives:(Upstream Operations) Supply Mgmt JDE Attachments:Non Confidential:Orders in Progress:00265-OC-427534:00265-OC-427534-000:Close Out:Email:RE_ Strad Inc_ – Contract _427534 - Request Reconciliation and Close Out.msg</t>
  </si>
  <si>
    <t>Enterprise:Department Administration:Finance:z-Archives:(Upstream Operations) Supply Mgmt JDE Attachments:Non Confidential:Orders in Progress:00265-OC-427534:00265-OC-427534-000:Close Out:Email:RE_ Strad Inc_ – Contract _427534 - Request Reconciliation and Close Out (2).msg</t>
  </si>
  <si>
    <t>Enterprise:Department Administration:Finance:z-Archives:(Upstream Operations) Supply Mgmt JDE Attachments:Non Confidential:Orders in Progress:00265-OC-427534:00265-OC-427534-000:Close Out:Email:RE_ Strad Inc_ – Contract _427534 - Request Reconciliation and Close Out (3).msg</t>
  </si>
  <si>
    <t>Enterprise:Department Administration:Finance:z-Archives:(Upstream Operations) Supply Mgmt JDE Attachments:Non Confidential:Orders in Progress:00265-OC-427534:00265-OC-427534-000:Close Out:Email:FW_ Strad Inc_ – Contract _427534 - Request Reconciliation and Close Out (4).msg</t>
  </si>
  <si>
    <t>Enterprise:Department Administration:Finance:z-Archives:(Upstream Operations) Supply Mgmt JDE Attachments:Non Confidential:Orders in Progress:00265-OC-427534:00265-OC-427534-000:Close Out:Reconciliation:RE_ Strad Inc_ – Contract _427534 - Request Reconciliation and Close Out.msg</t>
  </si>
  <si>
    <t>Enterprise:Department Administration:Finance:z-Archives:(Upstream Operations) Supply Mgmt JDE Attachments:Non Confidential:Orders in Progress:00265-OM-422489:00265-OM-422489-000:Attachment 1 – Approved RTA.pdf</t>
  </si>
  <si>
    <t>Enterprise:Department Administration:Finance:z-Archives:(Upstream Operations) Supply Mgmt JDE Attachments:Non Confidential:Orders in Progress:00270-OM-403021:00270-OM-403021-000:0521_0_MC_B%26R_Executed.pdf</t>
  </si>
  <si>
    <t>Enterprise:Department Administration:Finance:z-Archives:(Upstream Operations) Supply Mgmt JDE Attachments:Non Confidential:Orders in Progress:00273-OC-401393:Standard_Ts_%26_Cs_-_FCCL_Purchase_Orders.pdf</t>
  </si>
  <si>
    <t>create-document-JDEAttachments-02b</t>
  </si>
  <si>
    <t>Enterprise:Department Administration:Finance:z-Archives:(Upstream Operations) Supply Mgmt JDE Attachments:Confidential:Orders in Progress:00211-OC-401131:00211-OC-401131-001:Principle%20Consulting_COR1.docx</t>
  </si>
  <si>
    <t>Enterprise:Department Administration:Finance:z-Archives:(Upstream Operations) Supply Mgmt JDE Attachments:Confidential:Orders in Progress:00211-OM-400268:00211-OM-400268-000:Cappy?s Oilfield Consulting Inc.docx</t>
  </si>
  <si>
    <t>Enterprise:Department Administration:Finance:z-Archives:(Upstream Operations) Supply Mgmt JDE Attachments:Confidential:Orders in Progress:00211-OM-400269:00211-OM-400269-000:Chief?s Oilfield Consulting (2003) Inc.docx</t>
  </si>
  <si>
    <t>Enterprise:Department Administration:Finance:z-Archives:(Upstream Operations) Supply Mgmt JDE Attachments:Confidential:Orders in Progress:00211-OM-400272:00211-OM-400272-000:Farmer?s Oilfield Services Ltd.docx</t>
  </si>
  <si>
    <t>Enterprise:Department Administration:Finance:z-Archives:(Upstream Operations) Supply Mgmt JDE Attachments:Confidential:Orders in Progress:00211-OM-407387:00211-OM-407387-000:Schedule A - Hammer’s Oilfield Contracting Ltd.pdf</t>
  </si>
  <si>
    <t>Enterprise:Department Administration:Finance:z-Archives:(Upstream Operations) Supply Mgmt JDE Attachments:Confidential:Orders in Progress:00211-OM-407387:00211-OM-407387-000:Schedule A - Hammer’s Oilfield Contracting Ltd.docx</t>
  </si>
  <si>
    <t>Enterprise:Department Administration:Finance:z-Archives:(Upstream Operations) Supply Mgmt JDE Attachments:Confidential:Orders in Progress:00211-OM-407387:00211-OM-407387-001:Schedule A-1 Hammer’s Oilfield Contracting Ltd.pdf</t>
  </si>
  <si>
    <t>Enterprise:Department Administration:Finance:z-Archives:(Upstream Operations) Supply Mgmt JDE Attachments:Confidential:Orders in Progress:00211-OM-407387:00211-OM-407387-001:Schedule A-1 Hammer’s Oilfield Contracting Ltd.docx</t>
  </si>
  <si>
    <t>Enterprise:Department Administration:Finance:z-Archives:(Upstream Operations) Supply Mgmt JDE Attachments:Non Confidential:Orders in Progress:00123-OC-425857:00123-OC-425857-000:Close Out:Email:AVI-SPL Canada Ltd_  – Contract _425857 - Request Reconciliation and Close Out.msg</t>
  </si>
  <si>
    <t>Enterprise:Department Administration:Finance:z-Archives:(Upstream Operations) Supply Mgmt JDE Attachments:Non Confidential:Orders in Progress:00123-OC-425857:00123-OC-425857-000:Close Out:Email:AVI-SPL Canada Ltd_  – Contract _425857 - CONTRACT CLOSED.msg</t>
  </si>
  <si>
    <t>Enterprise:Department Administration:Finance:z-Archives:(Upstream Operations) Supply Mgmt JDE Attachments:Non Confidential:Orders in Progress:00123-OC-426755:00123-OC-426755-000:Closeout:Email:Re_ Evolution AV Ltd_ – Contract _426755 - Request Reconciliation and Close Out.msg</t>
  </si>
  <si>
    <t>Enterprise:Department Administration:Finance:z-Archives:(Upstream Operations) Supply Mgmt JDE Attachments:Non Confidential:Orders in Progress:00123-OC-426755:00123-OC-426755-000:Closeout:Email:Re_ Evolution AV Ltd_ – Contract _426755 - Request Reconciliation and Close Out SECOND REQUEST.msg</t>
  </si>
  <si>
    <t>Enterprise:Department Administration:Finance:z-Archives:(Upstream Operations) Supply Mgmt JDE Attachments:Non Confidential:Orders in Progress:00123-OC-426755:00123-OC-426755-000:Closeout:Email:FW_ Evolution AV Ltd_ – Contract _426755 - Request Reconciliation and Close Out SECOND REQUEST.msg</t>
  </si>
  <si>
    <t>Enterprise:Department Administration:Finance:z-Archives:(Upstream Operations) Supply Mgmt JDE Attachments:Non Confidential:Orders in Progress:00123-OC-426755:00123-OC-426755-000:Closeout:Email:RE_ Evolution AV Ltd_ – Contract _426755 - Request Reconciliation and Close Out (4).msg</t>
  </si>
  <si>
    <t>Enterprise:Department Administration:Finance:z-Archives:(Upstream Operations) Supply Mgmt JDE Attachments:Non Confidential:Orders in Progress:00123-OC-426755:00123-OC-426755-000:Closeout:Email:FW_ Evolution AV Ltd_ – Contract _426755 - Request Reconciliation and Close Out SECOND REQUEST (3).msg</t>
  </si>
  <si>
    <t>Enterprise:Department Administration:Finance:z-Archives:(Upstream Operations) Supply Mgmt JDE Attachments:Non Confidential:Orders in Progress:00123-OC-426755:00123-OC-426755-000:Closeout:Email:Evolution AV Ltd_ – Contract _426755 - Request Reconciliation and Close Out (6).msg</t>
  </si>
  <si>
    <t>Enterprise:Department Administration:Finance:z-Archives:(Upstream Operations) Supply Mgmt JDE Attachments:Non Confidential:Orders in Progress:00123-OC-426755:00123-OC-426755-000:Closeout:Email:Re_ Evolution AV Ltd_ – Contract _426755 - Request Reconciliation and Close Out SECOND REQUEST (2).msg</t>
  </si>
  <si>
    <t>Enterprise:Department Administration:Finance:z-Archives:(Upstream Operations) Supply Mgmt JDE Attachments:Non Confidential:Orders in Progress:00123-OC-426755:00123-OC-426755-000:Closeout:Email:Evolution AV Ltd_ – Contract _426755 - CONTRACT CLOSED.msg</t>
  </si>
  <si>
    <t>Enterprise:Department Administration:Finance:z-Archives:(Upstream Operations) Supply Mgmt JDE Attachments:Non Confidential:Orders in Progress:00123-OC-426755:00123-OC-426755-000:Closeout:Email:Evolution AV Ltd_ – Contract _426755 - CONTRACT CLOSED (1).msg</t>
  </si>
  <si>
    <t>Enterprise:Department Administration:Finance:z-Archives:(Upstream Operations) Supply Mgmt JDE Attachments:Non Confidential:Orders in Progress:00123-OC-426755:00123-OC-426755-000:Closeout:Email:Re_ Evolution AV Ltd_ – Contract _426755 - Request Reconciliation and Close Out (5).msg</t>
  </si>
  <si>
    <t>Enterprise:Department Administration:Finance:z-Archives:(Upstream Operations) Supply Mgmt JDE Attachments:Non Confidential:Orders in Progress:00123-OC-426755:00123-OC-426755-000:Closeout:Email:Evolution AV Ltd_ – Contract _426755 - Request Reconciliation and Close Out.msg</t>
  </si>
  <si>
    <t>Enterprise:Department Administration:Finance:z-Archives:(Upstream Operations) Supply Mgmt JDE Attachments:Non Confidential:Orders in Progress:00123-OM-423989:00123-OM-423989-000:Backup:CS_Marten Hills – Phase 2A RFP 61446- Recommendation to Award_8-31-17_02-00.pdf.PDF</t>
  </si>
  <si>
    <t>Enterprise:Department Administration:Finance:z-Archives:(Upstream Operations) Supply Mgmt JDE Attachments:Non Confidential:Orders in Progress:00123-OS-424150:00123-OS-424150-000:Supporting Docs:CS_Marten Hills – Phase 2A RFP 61446- Recommendation to Award_8-31-17_02-00.pdf.PDF</t>
  </si>
  <si>
    <t>Enterprise:Department Administration:Finance:z-Archives:(Upstream Operations) Supply Mgmt JDE Attachments:Non Confidential:Orders in Progress:00123-OS-425847:00123-OS-425847-000:Close Out:Email:BPC - McCrum’s Office Furnishings div McCrum’s Direct Sales Ltd_ - Request for Reconciliation and Close Out.msg</t>
  </si>
  <si>
    <t>Enterprise:Department Administration:Finance:z-Archives:(Upstream Operations) Supply Mgmt JDE Attachments:Non Confidential:Orders in Progress:00123-OS-425847:00123-OS-425847-000:Close Out:Email:BPC - McCrum’s Office Furnishings div McCrum’s Direct Sales Ltd_ - Contract 425847 - CONTRACT CLOSED.msg</t>
  </si>
  <si>
    <t>Enterprise:Department Administration:Finance:z-Archives:(Upstream Operations) Supply Mgmt JDE Attachments:Non Confidential:Orders in Progress:00123-OS-425847:00123-OS-425847-000:Close Out:Email:RE_ BPC - McCrum’s Office Furnishings div McCrum’s Direct Sales Ltd_ - Request for Reconciliation and Close Out.msg</t>
  </si>
  <si>
    <t>Enterprise:Department Administration:Finance:z-Archives:(Upstream Operations) Supply Mgmt JDE Attachments:Non Confidential:Orders in Progress:00123-OS-426014:00123-OS-426014-000:Close Out:Email:FW_ BPC - McCrum’s Office Furnishings div McCrum’s Direct Sales Ltd_ - Contract 426014 - Request for Reconciliation and Close Out.msg</t>
  </si>
  <si>
    <t>Enterprise:Department Administration:Finance:z-Archives:(Upstream Operations) Supply Mgmt JDE Attachments:Non Confidential:Orders in Progress:00123-OS-426014:00123-OS-426014-000:Close Out:Email:BPC - McCrum’s Office Furnishings div McCrum’s Direct Sales Ltd_ - Contract 426014 - CONTRACT CLOSED.msg</t>
  </si>
  <si>
    <t>Enterprise:Department Administration:Finance:z-Archives:(Upstream Operations) Supply Mgmt JDE Attachments:Non Confidential:Orders in Progress:00123-OS-426014:00123-OS-426014-000:Close Out:Email:RE_ BPC - McCrum’s Office Furnishings div McCrum’s Direct Sales Ltd_ - Contract 426014 - Request for Reconciliation and Close Out.msg</t>
  </si>
  <si>
    <t>Enterprise:Department Administration:Finance:z-Archives:(Upstream Operations) Supply Mgmt JDE Attachments:Non Confidential:Orders in Progress:00123-OS-426057:00123-OS-426057-000:Close Out:Email:McCrum’s Office Furnishings div McCrum’s Direct Sales Ltd_ Contract 426057 - Request for Reconciliation and Close Out.msg</t>
  </si>
  <si>
    <t>Enterprise:Department Administration:Finance:z-Archives:(Upstream Operations) Supply Mgmt JDE Attachments:Non Confidential:Orders in Progress:00123-OS-426057:00123-OS-426057-000:Close Out:Email:McCrum’s Office Furnishings div McCrum’s Direct Sales Ltd_ Contract 426057 - CONTRACT CLOSED.msg</t>
  </si>
  <si>
    <t>Enterprise:Department Administration:Finance:z-Archives:(Upstream Operations) Supply Mgmt JDE Attachments:Non Confidential:Orders in Progress:00123-OS-426057:00123-OS-426057-000:Close Out:Email:RE_ McCrum’s Office Furnishings div McCrum’s Direct Sales Ltd_ Contract 426057 - Request for Reconciliation and Close Out.msg</t>
  </si>
  <si>
    <t>Enterprise:Department Administration:Finance:z-Archives:(Upstream Operations) Supply Mgmt JDE Attachments:Non Confidential:Orders in Progress:00123-OS-428890:00123-OS-428890-000:Backup:McCrum’s Submission Cenovus EA suites.pdf</t>
  </si>
  <si>
    <t>Enterprise:Department Administration:Finance:z-Archives:(Upstream Operations) Supply Mgmt JDE Attachments:Non Confidential:Orders in Progress:00211-OC-418077:00211-OC-418077-006:Contract 418077 CO 006 – GLE – CONG 2015 Drilling Program Additional Engineering.pdf</t>
  </si>
  <si>
    <t>Enterprise:Department Administration:Finance:z-Archives:(Upstream Operations) Supply Mgmt JDE Attachments:Non Confidential:Orders in Progress:00211-OC-418077:00211-OC-418077-007:Contract 418077 CO 007 – GLE – CONG 2015 Drilling Program Additional Engineering.pdf</t>
  </si>
  <si>
    <t>Enterprise:Department Administration:Finance:z-Archives:(Upstream Operations) Supply Mgmt JDE Attachments:Non Confidential:Orders in Progress:00211-OC-419426:00211-OC-419426-000:Att #3 - 5% Discount Structure.pdf</t>
  </si>
  <si>
    <t>Enterprise:Department Administration:Finance:z-Archives:(Upstream Operations) Supply Mgmt JDE Attachments:Non Confidential:Orders in Progress:00211-OC-420890:00211-OC-420890-000:CS_Competitive Bid Waiver for Suffield A2 Station Aims – Phase 4B_5-10-16_12-01.pdf</t>
  </si>
  <si>
    <t>Enterprise:Department Administration:Finance:z-Archives:(Upstream Operations) Supply Mgmt JDE Attachments:Non Confidential:Orders in Progress:00211-OC-421724:00211-OC-421724-000:Close Out:Emails:Pipeworx Ltd – 421724 – Request for Reconciliation and Close Out.msg</t>
  </si>
  <si>
    <t>Enterprise:Department Administration:Finance:z-Archives:(Upstream Operations) Supply Mgmt JDE Attachments:Non Confidential:Orders in Progress:00211-OC-421724:00211-OC-421724-000:Close Out:Emails:FW_ Pipeworx Ltd – 421724 – Request for Reconciliation and Close Out.msg</t>
  </si>
  <si>
    <t>Enterprise:Department Administration:Finance:z-Archives:(Upstream Operations) Supply Mgmt JDE Attachments:Non Confidential:Orders in Progress:00211-OC-426343:00211-OC-426343-000:Close Out:Emails:Marten Hills - WSP – Contract 426343 – Request for Reconciliation and Close Out.msg</t>
  </si>
  <si>
    <t>Enterprise:Department Administration:Finance:z-Archives:(Upstream Operations) Supply Mgmt JDE Attachments:Non Confidential:Orders in Progress:00211-OC-426857:00211-OC-426857-000:Backup:BETL Storage Tanks ‘What If’ Process Hazard Analysis Requisition.pdf</t>
  </si>
  <si>
    <t>Enterprise:Department Administration:Finance:z-Archives:(Upstream Operations) Supply Mgmt JDE Attachments:Non Confidential:Orders in Progress:00211-OC-429304:00211-OC-429304-000:John Sherban résumé - 2021.pdf</t>
  </si>
  <si>
    <t>create-document-JDEAttachments-01b</t>
  </si>
  <si>
    <t>create-document-JDEAttachments-08b</t>
  </si>
  <si>
    <t>Enterprise:Department Administration:Finance:z-Archives:(Upstream Operations) Supply Mgmt JDE Attachments:Non Confidential:Orders in Progress:00273-OC-419708:00273-OC-419708-000:Christina Lake – Aggregate Supply 2016.pdf</t>
  </si>
  <si>
    <t>Enterprise:Department Administration:Finance:z-Archives:(Upstream Operations) Supply Mgmt JDE Attachments:Non Confidential:Orders in Progress:00273-OC-420685:00273-OC-420685-001:Christina Lake – Aggregate Supply 2016.pdf</t>
  </si>
  <si>
    <t>Enterprise:Department Administration:Finance:z-Archives:(Upstream Operations) Supply Mgmt JDE Attachments:Non Confidential:Orders in Progress:00273-OC-421944:00273-OC-421944-000:Schedule I:CMT Requirements:Attachment J – Line Release Procedure and Form.xlsx</t>
  </si>
  <si>
    <t>Enterprise:Department Administration:Finance:z-Archives:(Upstream Operations) Supply Mgmt JDE Attachments:Non Confidential:Orders in Progress:00273-OC-422118:00273-OC-422118-000:Schedule I - Appendices:CMT Requirements:Attachment J – Line Release Procedure and Form.xlsx</t>
  </si>
  <si>
    <t>Enterprise:Department Administration:Finance:z-Archives:(Upstream Operations) Supply Mgmt JDE Attachments:Non Confidential:Orders in Progress:00273-OC-422240:00273-OC-422240-000:Schedule I - Appendices:CMT Requirements:Attachment J – Line Release Procedure and Form.xlsx</t>
  </si>
  <si>
    <t>Enterprise:Department Administration:Finance:z-Archives:(Upstream Operations) Supply Mgmt JDE Attachments:Non Confidential:Orders in Progress:00273-OC-422244:00273-OC-422244-000:Schedule I - Appendices:CMT Requirements:Attachment J – Line Release Procedure and Form.xlsx</t>
  </si>
  <si>
    <t>Enterprise:Department Administration:Finance:z-Archives:(Upstream Operations) Supply Mgmt JDE Attachments:Non Confidential:Orders in Progress:00273-OC-422596:00273-OC-422596-000:Schedule I:CMT Requirements:Attachment J – Line Release Procedure and Form.xlsx</t>
  </si>
  <si>
    <t>Enterprise:Department Administration:Finance:z-Archives:(Upstream Operations) Supply Mgmt JDE Attachments:Non Confidential:Orders in Progress:00273-OC-425017:00273-OC-425017-000:Close Out:E-mails:NL – Elite Integrity Services – 425017 – Request for Reconciliation and Close Out.msg</t>
  </si>
  <si>
    <t>Enterprise:Department Administration:Finance:z-Archives:(Upstream Operations) Supply Mgmt JDE Attachments:Non Confidential:Orders in Progress:00273-OC-425017:00273-OC-425017-000:Close Out:E-mails:NL – Elite Integrity Services – 425017 – Contract Closed.msg</t>
  </si>
  <si>
    <t>Enterprise:Department Administration:Finance:z-Archives:(Upstream Operations) Supply Mgmt JDE Attachments:Non Confidential:Orders in Progress:00273-OC-426002:00273-OC-426002-000:Close Out:Email:CL - Thomas Group Inc_ – 426002 – Request for Reconciliation and Close Out.msg</t>
  </si>
  <si>
    <t>Enterprise:Department Administration:Finance:z-Archives:(Upstream Operations) Supply Mgmt JDE Attachments:Non Confidential:Orders in Progress:00273-OC-426147:00273-OC-426147-000:Close Out:E-mails:FC – Dead On Locating Inc_ – 426147 – Request for Reconciliation and Close Out.msg</t>
  </si>
  <si>
    <t>Enterprise:Department Administration:Finance:z-Archives:(Upstream Operations) Supply Mgmt JDE Attachments:Non Confidential:Orders in Progress:00273-OC-426147:00273-OC-426147-000:Close Out:E-mails:Re_ FC – Dead On Locating Inc_ – 426147 – Request for Reconciliation and Close Out.msg</t>
  </si>
  <si>
    <t>Enterprise:Department Administration:Finance:z-Archives:(Upstream Operations) Supply Mgmt JDE Attachments:Non Confidential:Orders in Progress:00273-OC-426305:00273-OC-426305-000:Close Out:E-mails:FC – Iron Hub Inc_ – 426305 – Request for Reconciliation and Close Out.msg</t>
  </si>
  <si>
    <t>Enterprise:Department Administration:Finance:z-Archives:(Upstream Operations) Supply Mgmt JDE Attachments:Non Confidential:Orders in Progress:00273-OC-426307:00273-OC-426307-000:Close Out:E-mails:CL – Iron Hub Inc_ – 426307 – Request for Reconciliation and Close Out.msg</t>
  </si>
  <si>
    <t>Enterprise:Department Administration:Finance:z-Archives:(Upstream Operations) Supply Mgmt JDE Attachments:Non Confidential:Orders in Progress:00273-OC-426308:00273-OC-426308-000:Close Out:E-mails:NL – Iron Hub Inc_ – 426308 – Request for Reconciliation and Close Out.msg</t>
  </si>
  <si>
    <t>Enterprise:Department Administration:Finance:z-Archives:(Upstream Operations) Supply Mgmt JDE Attachments:Non Confidential:Orders in Progress:00273-OC-426401:00273-OC-426401-000:Close Out:E-mails:FC – Kaefer Integrated Services Ltd_ – 426401 – Request for Reconciliation and Close Out.msg</t>
  </si>
  <si>
    <t>Enterprise:Department Administration:Finance:z-Archives:(Upstream Operations) Supply Mgmt JDE Attachments:Non Confidential:Orders in Progress:00273-OC-426401:00273-OC-426401-000:Close Out:E-mails:RE_ FC – Kaefer Integrated Services Ltd_ – 426401 – Request for Reconciliation and Close Out.msg</t>
  </si>
  <si>
    <t>Enterprise:Department Administration:Finance:z-Archives:(Upstream Operations) Supply Mgmt JDE Attachments:Non Confidential:Orders in Progress:00273-OC-426401:00273-OC-426401-000:Close Out:E-mails:FC – KAEFER Integrated Services Ltd_ – 426401 – Contract Closed.msg</t>
  </si>
  <si>
    <t>Enterprise:Department Administration:Finance:z-Archives:(Upstream Operations) Supply Mgmt JDE Attachments:Non Confidential:Orders in Progress:00273-OC-428154:00273-OC-428154-000:Close Out:E-mails:FC – Copper Tip Energy Services Inc_ – 428154 – Request for Reconciliation and Close Out.msg</t>
  </si>
  <si>
    <t>Enterprise:Department Administration:Finance:z-Archives:(Upstream Operations) Supply Mgmt JDE Attachments:Non Confidential:Orders in Progress:00273-OC-428154:00273-OC-428154-000:Close Out:E-mails:RE_ FC – Copper Tip Energy Services Inc_ – 428154 – Request for Reconciliation and Close Out.msg</t>
  </si>
  <si>
    <t>Enterprise:Department Administration:Finance:z-Archives:(Upstream Operations) Supply Mgmt JDE Attachments:Non Confidential:Orders in Progress:00273-OC-428491:00273-OC-428491-000:Close Out:E-mails:FC – Site Resource Group Inc_ (Centurion Canada Infrastructure Inc_) – 428491 – Request for Reconciliation and Close Out.msg</t>
  </si>
  <si>
    <t>Enterprise:Department Administration:Finance:z-Archives:(Upstream Operations) Supply Mgmt JDE Attachments:Non Confidential:Orders in Progress:00273-OC-428491:00273-OC-428491-000:Close Out:E-mails:RE_ CL – Site Resource Group Inc_ (Centurion Canada Infrastructure Inc_) – 429768 – Request for Reconciliation and Close Out.msg</t>
  </si>
  <si>
    <t>Enterprise:Department Administration:Finance:z-Archives:(Upstream Operations) Supply Mgmt JDE Attachments:Non Confidential:Orders in Progress:00273-OC-428491:00273-OC-428491-000:Close Out:E-mails:FC – Site Resource Group Inc_ (Centurion Canada Infrastructure Inc_) – 428491 – Contract Closed.msg</t>
  </si>
  <si>
    <t>Enterprise:Department Administration:Finance:z-Archives:(Upstream Operations) Supply Mgmt JDE Attachments:Non Confidential:Orders in Progress:00273-OC-428491:00273-OC-428491-000:Close Out:E-mails:FW_ CL – Site Resource Group Inc_ (Centurion Canada Infrastructure Inc_) – 428491 – Request for Reconciliation and Close Out.msg</t>
  </si>
  <si>
    <t>Enterprise:Department Administration:Finance:z-Archives:(Upstream Operations) Supply Mgmt JDE Attachments:Non Confidential:Orders in Progress:00273-OC-428581:00273-OC-428581-000:Close Out:E-mails:FC – Site Resource Group Inc_ (Centurion Canada Infrastructure Inc_) – 428581 – Request for Reconciliation and Close Out.msg</t>
  </si>
  <si>
    <t>Enterprise:Department Administration:Finance:z-Archives:(Upstream Operations) Supply Mgmt JDE Attachments:Non Confidential:Orders in Progress:00273-OC-428581:00273-OC-428581-000:Close Out:E-mails:FC – Site Resource Group Inc_ (Centurion Canada Infrastructure Inc_) – 429581 – Contract Closed.msg</t>
  </si>
  <si>
    <t>Enterprise:Department Administration:Finance:z-Archives:(Upstream Operations) Supply Mgmt JDE Attachments:Non Confidential:Orders in Progress:00273-OC-428581:00273-OC-428581-000:Close Out:E-mails:RE_ FC – Site Resource Group Inc_ (Centurion Canada Infrastructure Inc_) – 428581 – Request for Reconciliation and Close Out.msg</t>
  </si>
  <si>
    <t>Enterprise:Department Administration:Finance:z-Archives:(Upstream Operations) Supply Mgmt JDE Attachments:Non Confidential:Orders in Progress:00273-OC-428651:00273-OC-428651-000:Close Out:E-mails:CL – Matthews Equipment Ltd_ dba HERC Rentals – 428651 – Request for Reconciliation and Close Out.msg</t>
  </si>
  <si>
    <t>Enterprise:Department Administration:Finance:z-Archives:(Upstream Operations) Supply Mgmt JDE Attachments:Non Confidential:Orders in Progress:00273-OC-428651:00273-OC-428651-000:Close Out:E-mails:RE_ _EXTERNAL_ CL – Matthews Equipment Ltd_ dba HERC Rentals – 428651 – Request for Reconciliation and Close Out.msg</t>
  </si>
  <si>
    <t>Enterprise:Department Administration:Finance:z-Archives:(Upstream Operations) Supply Mgmt JDE Attachments:Non Confidential:Orders in Progress:00273-OC-428692:00273-OC-428692-000:Close Out:E-mails:CL – NCSG Crane &amp; Heavy Haul Services – 428692 – Request for Reconciliation and Close Out.msg</t>
  </si>
  <si>
    <t>Enterprise:Department Administration:Finance:z-Archives:(Upstream Operations) Supply Mgmt JDE Attachments:Non Confidential:Orders in Progress:00273-OC-428692:00273-OC-428692-000:Close Out:E-mails:RE_ CL – NCSG Crane &amp; Heavy Haul Services – 428692 – Request for Reconciliation and Close Out.msg</t>
  </si>
  <si>
    <t>Enterprise:Department Administration:Finance:z-Archives:(Upstream Operations) Supply Mgmt JDE Attachments:Non Confidential:Orders in Progress:00273-OC-428692:00273-OC-428692-000:Close Out:E-mails:RE_ CL – NCSG Crane &amp; Heavy Haul Services – 428692 – Request for Reconciliation and Close Out-1.msg</t>
  </si>
  <si>
    <t>Enterprise:Department Administration:Finance:z-Archives:(Upstream Operations) Supply Mgmt JDE Attachments:Non Confidential:Orders in Progress:00273-OC-428923:00273-OC-428923-000:Close Out:E-mails:CL – Sancon Contracting Ltd_ (Sancon Commissioning) – 428923 – Request for Reconciliation and Close Out.msg</t>
  </si>
  <si>
    <t>Enterprise:Department Administration:Finance:z-Archives:(Upstream Operations) Supply Mgmt JDE Attachments:Non Confidential:Orders in Progress:00273-OC-428923:00273-OC-428923-000:Close Out:E-mails:Re_ CL – Sancon Contracting Ltd_ (Sancon Commissioning) – 428923 – Request for Reconciliation and Close Out.msg</t>
  </si>
  <si>
    <t>Enterprise:Department Administration:Finance:z-Archives:(Upstream Operations) Supply Mgmt JDE Attachments:Non Confidential:Orders in Progress:00273-OC-429030:00273-OC-429030-000:Close Out:E-mails:CL – Marking Services Canada Ltd_ – 429030 – Request for Reconciliation and Close Out.msg</t>
  </si>
  <si>
    <t>Enterprise:Department Administration:Finance:z-Archives:(Upstream Operations) Supply Mgmt JDE Attachments:Non Confidential:Orders in Progress:00273-OC-429030:00273-OC-429030-000:Close Out:E-mails:RE_ CL – Marking Services Canada Ltd_ – 429030 – Request for Reconciliation and Close Out.msg</t>
  </si>
  <si>
    <t>Enterprise:Department Administration:Finance:z-Archives:(Upstream Operations) Supply Mgmt JDE Attachments:Non Confidential:Orders in Progress:00273-OC-429342:00273-OC-429342-000:Close Out:E-mails:FC – KAEFER Integrated Services Ltd_ – 429342 – Request for Reconciliation and Close Out.msg</t>
  </si>
  <si>
    <t>Enterprise:Department Administration:Finance:z-Archives:(Upstream Operations) Supply Mgmt JDE Attachments:Non Confidential:Orders in Progress:00273-OC-429342:00273-OC-429342-000:Schedule I - Technical Attachments:Armacell® ArmaGel HT.pdf</t>
  </si>
  <si>
    <t>Enterprise:Department Administration:Finance:z-Archives:(Upstream Operations) Supply Mgmt JDE Attachments:Non Confidential:Orders in Progress:00273-OC-429342:00273-OC-429342-000:Schedule I - Technical Attachments:SDS ROCKWOOL® ProRox® - V-1.3 - 2021-03-16.pdf</t>
  </si>
  <si>
    <t>Enterprise:Department Administration:Finance:z-Archives:(Upstream Operations) Supply Mgmt JDE Attachments:Non Confidential:Orders in Progress:00273-OC-429342:00273-OC-429342-000:Schedule I - Technical Attachments:SDS Armacell® ArmaGel HT - V-3.0.0 - 2019-09-13.pdf</t>
  </si>
  <si>
    <t>Enterprise:Department Administration:Finance:z-Archives:(Upstream Operations) Supply Mgmt JDE Attachments:Non Confidential:Orders in Progress:00273-OC-429342:00273-OC-429342-000:Schedule I - Technical Attachments:ROCKWOOL® ProRox® PS 960 with WR-Tech NA.pdf</t>
  </si>
  <si>
    <t>Enterprise:Department Administration:Finance:z-Archives:(Upstream Operations) Supply Mgmt JDE Attachments:Non Confidential:Orders in Progress:00273-OC-429606:00273-OC-429606-000:Close Out:E-mails:FC – Roska DBO Inc_ – 429606 – Request for Reconciliation and Close Out.msg</t>
  </si>
  <si>
    <t>Enterprise:Department Administration:Finance:z-Archives:(Upstream Operations) Supply Mgmt JDE Attachments:Non Confidential:Orders in Progress:00273-OC-429606:00273-OC-429606-000:Close Out:E-mails:RE_ FC – Roska DBO Inc_ – 429606 – Request for Reconciliation and Close Out.msg</t>
  </si>
  <si>
    <t>Enterprise:Department Administration:Finance:z-Archives:(Upstream Operations) Supply Mgmt JDE Attachments:Non Confidential:Orders in Progress:00273-OC-429606:00273-OC-429606-000:Close Out:E-mails:RE_ FC – Roska DBO Inc_ – 429606 – Request for Reconciliation and Close Out1.msg</t>
  </si>
  <si>
    <t>Enterprise:Department Administration:Finance:z-Archives:(Upstream Operations) Supply Mgmt JDE Attachments:Non Confidential:Orders in Progress:00273-OC-429768:00273-OC-429768-000:Close Out:E-mails:CL – Site Resource Group Inc_ (Centurion Canada Infrastructure Inc_) – 429768 – Request for Reconciliation and Close Out.msg</t>
  </si>
  <si>
    <t>Enterprise:Department Administration:Finance:z-Archives:(Upstream Operations) Supply Mgmt JDE Attachments:Non Confidential:Orders in Progress:00273-OC-429768:00273-OC-429768-000:Close Out:E-mails:RE_ CL – Site Resource Group Inc_ (Centurion Canada Infrastructure Inc_) – 429768 – Request for Reconciliation and Close Out.msg</t>
  </si>
  <si>
    <t>Enterprise:Department Administration:Finance:z-Archives:(Upstream Operations) Supply Mgmt JDE Attachments:Non Confidential:Orders in Progress:00273-OC-429836:00273-OC-429836-000:Close Out:E-mails:FC – Alcor Facilities Management Inc_ – 429836 – Request for Reconciliation and Close Out.msg</t>
  </si>
  <si>
    <t>Enterprise:Department Administration:Finance:z-Archives:(Upstream Operations) Supply Mgmt JDE Attachments:Non Confidential:Orders in Progress:00273-OM-400047:New Microsoft PowerPoint Presentation.pptx</t>
  </si>
  <si>
    <t>Enterprise:Department Administration:Finance:z-Archives:(Upstream Operations) Supply Mgmt JDE Attachments:Non Confidential:Orders in Progress:00273-OM-409043:00273-OM-409043-001:ATTACHMENT D-1 – RESPONSIBILITY MATRIX .docx</t>
  </si>
  <si>
    <t>Enterprise:Department Administration:Finance:z-Archives:(Upstream Operations) Supply Mgmt JDE Attachments:Non Confidential:Orders in Progress:00273-OM-409043:00273-OM-409043-001:ATTACHMENT D-1 – RESPONSIBILITY MATRIX.pdf</t>
  </si>
  <si>
    <t>Enterprise:Department Administration:Finance:z-Archives:(Upstream Operations) Supply Mgmt JDE Attachments:Non Confidential:Orders in Progress:00273-OM-418071:00273-OM-418071-000:Attachment 2 – Evaluation Matrix.xlsx</t>
  </si>
  <si>
    <t>Enterprise:Department Administration:Finance:z-Archives:(Upstream Operations) Supply Mgmt JDE Attachments:Non Confidential:Orders in Progress:00273-OM-418624:00273-OM-418624-000:Attachment 1 – Approved RTA.pdf</t>
  </si>
  <si>
    <t>Enterprise:Department Administration:Finance:z-Archives:(Upstream Operations) Supply Mgmt JDE Attachments:Non Confidential:Orders in Progress:00273-OM-418624:00273-OM-418624-000:Attachment 2 – Evaluation Matrix.xlsx</t>
  </si>
  <si>
    <t>create-document-JDEAttachments-09b</t>
  </si>
  <si>
    <t>create-document-JDEAttachments-07</t>
  </si>
  <si>
    <t>Enterprise:Department Administration:Finance:z-Archives:(Upstream Operations) Supply Mgmt JDE Attachments:Non Confidential:Orders in Progress:00273-OM-419410:00273-OM-419410-001:Attachment 2 – Evaluation Matrix.xlsx</t>
  </si>
  <si>
    <t>Enterprise:Department Administration:Finance:z-Archives:(Upstream Operations) Supply Mgmt JDE Attachments:Non Confidential:Orders in Progress:00273-OM-419410:00273-OM-419410-001:Attachment 1 – Approved RTA.pdf</t>
  </si>
  <si>
    <t>Enterprise:Department Administration:Finance:z-Archives:(Upstream Operations) Supply Mgmt JDE Attachments:Non Confidential:Orders in Progress:00273-OM-419570:00273-OM-419570-000:Termination Letters:Brosseau’s Department Store - Cenovus Termination letter 12.15.2015.pdf</t>
  </si>
  <si>
    <t>Enterprise:Department Administration:Finance:z-Archives:(Upstream Operations) Supply Mgmt JDE Attachments:Non Confidential:Orders in Progress:00273-OM-420333:00273-OM-420333-000:Attachment 1 – Approved RTA.pdf</t>
  </si>
  <si>
    <t>Enterprise:Department Administration:Finance:z-Archives:(Upstream Operations) Supply Mgmt JDE Attachments:Non Confidential:Orders in Progress:00273-OM-420333:00273-OM-420333-000:Attachment 2 – Evaluation Matrix.xlsx</t>
  </si>
  <si>
    <t>Enterprise:Department Administration:Finance:z-Archives:(Upstream Operations) Supply Mgmt JDE Attachments:Non Confidential:Orders in Progress:00273-OM-420334:00273-OM-420334-000:Attachment 1 – Approved RTA.pdf</t>
  </si>
  <si>
    <t>Enterprise:Department Administration:Finance:z-Archives:(Upstream Operations) Supply Mgmt JDE Attachments:Non Confidential:Orders in Progress:00273-OM-420334:00273-OM-420334-000:Attachment 2 – Evaluation Matrix.xlsx</t>
  </si>
  <si>
    <t>Enterprise:Department Administration:Finance:z-Archives:(Upstream Operations) Supply Mgmt JDE Attachments:Non Confidential:Orders in Progress:00273-OM-420735:00273-OM-420735-000:Attachment 1 – Approved RTA.pdf</t>
  </si>
  <si>
    <t>Enterprise:Department Administration:Finance:z-Archives:(Upstream Operations) Supply Mgmt JDE Attachments:Non Confidential:Orders in Progress:00273-OM-420735:00273-OM-420735-000:Attachment 2 – Evaluation Matrix.xlsx</t>
  </si>
  <si>
    <t>Enterprise:Department Administration:Finance:z-Archives:(Upstream Operations) Supply Mgmt JDE Attachments:Non Confidential:Orders in Progress:00273-OM-420776:00273-OM-420776-000:Attachment 1 – Approved RTA.pdf</t>
  </si>
  <si>
    <t>Enterprise:Department Administration:Finance:z-Archives:(Upstream Operations) Supply Mgmt JDE Attachments:Non Confidential:Orders in Progress:00273-OM-420776:00273-OM-420776-000:Attachment 2 – Evaluation Matrix.xlsx</t>
  </si>
  <si>
    <t>Enterprise:Department Administration:Finance:z-Archives:(Upstream Operations) Supply Mgmt JDE Attachments:Non Confidential:Orders in Progress:00273-OM-421609:00273-OM-421609-000:Attachment 2 – Evaluation Matrix.xlsx</t>
  </si>
  <si>
    <t>Enterprise:Department Administration:Finance:z-Archives:(Upstream Operations) Supply Mgmt JDE Attachments:Non Confidential:Orders in Progress:00273-OM-421609:00273-OM-421609-000:Attachment 1 – Approved RTA.pdf</t>
  </si>
  <si>
    <t>Enterprise:Department Administration:Finance:z-Archives:(Upstream Operations) Supply Mgmt JDE Attachments:Non Confidential:Orders in Progress:00273-OM-421613:00273-OM-421613-000:Attachment_1_–_Approved_RTA.pdf</t>
  </si>
  <si>
    <t>Enterprise:Department Administration:Finance:z-Archives:(Upstream Operations) Supply Mgmt JDE Attachments:Non Confidential:Orders in Progress:00273-OM-421613:00273-OM-421613-000:Attachment 2 – Evaluation Matrix.xlsx</t>
  </si>
  <si>
    <t>Enterprise:Department Administration:Finance:z-Archives:(Upstream Operations) Supply Mgmt JDE Attachments:Non Confidential:Orders in Progress:00273-OM-421616:00273-OM-421616-000:Attachment 2 – Evaluation Matrix.xlsx</t>
  </si>
  <si>
    <t>Enterprise:Department Administration:Finance:z-Archives:(Upstream Operations) Supply Mgmt JDE Attachments:Non Confidential:Orders in Progress:00273-OM-421616:00273-OM-421616-000:Attachment_1_–_Approved_RTA.pdf</t>
  </si>
  <si>
    <t>Enterprise:Department Administration:Finance:z-Archives:(Upstream Operations) Supply Mgmt JDE Attachments:Non Confidential:Orders in Progress:00273-OM-421617:00273-OM-421617-000:Attachment 2 – Evaluation Matrix.xlsx</t>
  </si>
  <si>
    <t>Enterprise:Department Administration:Finance:z-Archives:(Upstream Operations) Supply Mgmt JDE Attachments:Non Confidential:Orders in Progress:00273-OM-421617:00273-OM-421617-000:Attachment_1_–_Approved_RTA.pdf</t>
  </si>
  <si>
    <t>Enterprise:Department Administration:Finance:z-Archives:(Upstream Operations) Supply Mgmt JDE Attachments:Non Confidential:Orders in Progress:00273-OM-422463:00273-OM-422463-000:Attachment 1 – Approved RTA.pdf</t>
  </si>
  <si>
    <t>Enterprise:Department Administration:Finance:z-Archives:(Upstream Operations) Supply Mgmt JDE Attachments:Non Confidential:Orders in Progress:00273-OM-422568:00273-OM-422568-000:Attachment 1 – Approved RTA.pdf</t>
  </si>
  <si>
    <t>Enterprise:Department Administration:Finance:z-Archives:(Upstream Operations) Supply Mgmt JDE Attachments:Non Confidential:Orders in Progress:00273-OM-422755:00273-OM-422755-000:Attachment 1 – Approved RTA.pdf</t>
  </si>
  <si>
    <t>Enterprise:Department Administration:Finance:z-Archives:(Upstream Operations) Supply Mgmt JDE Attachments:Non Confidential:Orders in Progress:00273-OM-427054:00273-OM-427054-000:427054 -MSO -CSTL-signed.pdf</t>
  </si>
  <si>
    <t>Enterprise:Department Administration:Finance:z-Archives:(Upstream Operations) Supply Mgmt JDE Attachments:Non Confidential:Orders in Progress:00273-OP-402846:00273-OP-402846-000:Nelson Lumber PO 402846 for signature.msg</t>
  </si>
  <si>
    <t>Enterprise:Department Administration:Finance:z-Archives:(Upstream Operations) Supply Mgmt JDE Attachments:Non Confidential:Orders in Progress:00273-OP-408002:00273-OP-408002-000:Document for Estimate Submission.msg</t>
  </si>
  <si>
    <t>Enterprise:Department Administration:Finance:z-Archives:(Upstream Operations) Supply Mgmt JDE Attachments:Non Confidential:Orders in Progress:00273-OP-417493:00273-OP-417493-000:RE  Budget   Coding Assurance  Phase G  CWP  G00 000 1 01 – Granular fill for backfill - JMB.msg</t>
  </si>
  <si>
    <t>project</t>
  </si>
  <si>
    <t>Projects</t>
  </si>
  <si>
    <t>compounddoc</t>
  </si>
  <si>
    <t>Compound Documents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</si>
</sst>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yyyy/mm/dd;@"/>
    <numFmt numFmtId="165" formatCode="_(* #,##0_);_(* \(#,##0\);_(* &quot;-&quot;??_);_(@_)"/>
    <numFmt numFmtId="166" formatCode="#,##0.0"/>
    <numFmt numFmtId="167" formatCode="0.0000%"/>
  </numFmts>
  <fonts count="26" x14ac:knownFonts="1">
    <font>
      <sz val="11"/>
      <color theme="1"/>
      <name val="Calibri"/>
      <family val="2"/>
      <scheme val="minor"/>
    </font>
    <font>
      <sz val="11"/>
      <color theme="0"/>
      <name val="Arial Rounded MT Bold"/>
      <family val="2"/>
    </font>
    <font>
      <b/>
      <sz val="10"/>
      <color theme="0"/>
      <name val="Calibri Light"/>
      <family val="2"/>
      <scheme val="major"/>
    </font>
    <font>
      <sz val="9"/>
      <color theme="3"/>
      <name val="Arial Rounded MT Bold"/>
      <family val="2"/>
    </font>
    <font>
      <b/>
      <sz val="9"/>
      <color theme="1" tint="0.499984740745262"/>
      <name val="Calibri"/>
      <family val="2"/>
      <scheme val="minor"/>
    </font>
    <font>
      <sz val="8"/>
      <name val="Calibri"/>
      <family val="2"/>
      <scheme val="minor"/>
    </font>
    <font>
      <sz val="9"/>
      <name val="Calibri"/>
      <family val="2"/>
      <scheme val="minor"/>
    </font>
    <font>
      <b/>
      <sz val="9"/>
      <color theme="4"/>
      <name val="Calibri"/>
      <family val="2"/>
      <scheme val="minor"/>
    </font>
    <font>
      <b/>
      <sz val="9"/>
      <name val="Calibri"/>
      <family val="2"/>
      <scheme val="minor"/>
    </font>
    <font>
      <b/>
      <sz val="10"/>
      <color theme="4" tint="-0.249977111117893"/>
      <name val="Calibri"/>
      <family val="2"/>
      <scheme val="minor"/>
    </font>
    <font>
      <sz val="11"/>
      <color theme="1"/>
      <name val="Calibri"/>
      <family val="2"/>
      <scheme val="minor"/>
    </font>
    <font>
      <b/>
      <sz val="10"/>
      <color theme="3" tint="0.39997558519241921"/>
      <name val="Arial Nova Light"/>
      <family val="2"/>
    </font>
    <font>
      <sz val="9"/>
      <color theme="1"/>
      <name val="Calibri"/>
      <family val="2"/>
      <scheme val="minor"/>
    </font>
    <font>
      <sz val="14"/>
      <color theme="4"/>
      <name val="Arial Rounded MT Bold"/>
      <family val="2"/>
    </font>
    <font>
      <b/>
      <sz val="8"/>
      <color theme="3"/>
      <name val="Arial Nova"/>
      <family val="2"/>
    </font>
    <font>
      <sz val="9"/>
      <color theme="0"/>
      <name val="Arial Rounded MT Bold"/>
      <family val="2"/>
    </font>
    <font>
      <b/>
      <sz val="10"/>
      <color theme="0"/>
      <name val="Arial Nova Light"/>
      <family val="2"/>
    </font>
    <font>
      <sz val="11"/>
      <color theme="3" tint="0.39997558519241921"/>
      <name val="Arial Rounded MT Bold"/>
      <family val="2"/>
    </font>
    <font>
      <sz val="9"/>
      <color theme="0"/>
      <name val="Calibri"/>
      <family val="2"/>
      <scheme val="minor"/>
    </font>
    <font>
      <sz val="11"/>
      <color theme="3"/>
      <name val="Arial Rounded MT Bold"/>
      <family val="2"/>
    </font>
    <font>
      <b/>
      <sz val="10"/>
      <color theme="4"/>
      <name val="Arial Nova Light"/>
      <family val="2"/>
    </font>
    <font>
      <b/>
      <sz val="9"/>
      <color rgb="FFFF0000"/>
      <name val="Calibri"/>
      <family val="2"/>
      <scheme val="minor"/>
    </font>
    <font>
      <sz val="10"/>
      <color theme="3"/>
      <name val="Arial Rounded MT Bold"/>
      <family val="2"/>
    </font>
    <font>
      <b/>
      <sz val="9"/>
      <color theme="9"/>
      <name val="Calibri"/>
      <family val="2"/>
      <scheme val="minor"/>
    </font>
    <font>
      <sz val="9"/>
      <color rgb="FFFF0000"/>
      <name val="Calibri"/>
      <family val="2"/>
      <scheme val="minor"/>
    </font>
    <font>
      <b/>
      <sz val="11"/>
      <color theme="1"/>
      <name val="Calibri"/>
      <family val="2"/>
      <scheme val="minor"/>
    </font>
  </fonts>
  <fills count="16">
    <fill>
      <patternFill patternType="none"/>
    </fill>
    <fill>
      <patternFill patternType="gray125"/>
    </fill>
    <fill>
      <patternFill patternType="solid">
        <fgColor theme="3" tint="0.39997558519241921"/>
        <bgColor indexed="64"/>
      </patternFill>
    </fill>
    <fill>
      <patternFill patternType="solid">
        <fgColor theme="0" tint="-0.34998626667073579"/>
        <bgColor indexed="64"/>
      </patternFill>
    </fill>
    <fill>
      <patternFill patternType="solid">
        <fgColor theme="9" tint="0.79998168889431442"/>
        <bgColor indexed="64"/>
      </patternFill>
    </fill>
    <fill>
      <patternFill patternType="solid">
        <fgColor auto="1"/>
        <bgColor auto="1"/>
      </patternFill>
    </fill>
    <fill>
      <patternFill patternType="solid">
        <fgColor theme="4"/>
        <bgColor indexed="64"/>
      </patternFill>
    </fill>
    <fill>
      <patternFill patternType="solid">
        <fgColor theme="3"/>
        <bgColor indexed="64"/>
      </patternFill>
    </fill>
    <fill>
      <patternFill patternType="solid">
        <fgColor theme="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249977111117893"/>
        <bgColor indexed="64"/>
      </patternFill>
    </fill>
    <fill>
      <patternFill patternType="solid">
        <fgColor rgb="FFFFFF00"/>
        <bgColor indexed="64"/>
      </patternFill>
    </fill>
    <fill>
      <patternFill patternType="solid">
        <fgColor theme="9" tint="0.59999389629810485"/>
        <bgColor indexed="64"/>
      </patternFill>
    </fill>
    <fill>
      <patternFill patternType="solid">
        <fgColor theme="4" tint="0.79998168889431442"/>
        <bgColor indexed="64"/>
      </patternFill>
    </fill>
  </fills>
  <borders count="29">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theme="0"/>
      </left>
      <right style="medium">
        <color theme="0"/>
      </right>
      <top style="medium">
        <color theme="0"/>
      </top>
      <bottom style="medium">
        <color theme="0"/>
      </bottom>
      <diagonal/>
    </border>
    <border>
      <left style="thin">
        <color theme="0" tint="-0.24994659260841701"/>
      </left>
      <right style="thin">
        <color theme="0" tint="-0.24994659260841701"/>
      </right>
      <top style="thin">
        <color theme="0" tint="-0.24994659260841701"/>
      </top>
      <bottom/>
      <diagonal/>
    </border>
    <border>
      <left style="medium">
        <color theme="0" tint="-0.24994659260841701"/>
      </left>
      <right/>
      <top style="medium">
        <color theme="0" tint="-0.24994659260841701"/>
      </top>
      <bottom/>
      <diagonal/>
    </border>
    <border>
      <left/>
      <right/>
      <top style="medium">
        <color theme="0" tint="-0.24994659260841701"/>
      </top>
      <bottom/>
      <diagonal/>
    </border>
    <border>
      <left/>
      <right style="medium">
        <color theme="0" tint="-0.24994659260841701"/>
      </right>
      <top style="medium">
        <color theme="0" tint="-0.24994659260841701"/>
      </top>
      <bottom/>
      <diagonal/>
    </border>
    <border>
      <left style="medium">
        <color theme="0" tint="-0.24994659260841701"/>
      </left>
      <right/>
      <top/>
      <bottom/>
      <diagonal/>
    </border>
    <border>
      <left/>
      <right style="medium">
        <color theme="0" tint="-0.24994659260841701"/>
      </right>
      <top/>
      <bottom/>
      <diagonal/>
    </border>
    <border>
      <left style="medium">
        <color theme="0" tint="-0.24994659260841701"/>
      </left>
      <right/>
      <top/>
      <bottom style="medium">
        <color theme="0" tint="-0.24994659260841701"/>
      </bottom>
      <diagonal/>
    </border>
    <border>
      <left/>
      <right/>
      <top/>
      <bottom style="medium">
        <color theme="0" tint="-0.24994659260841701"/>
      </bottom>
      <diagonal/>
    </border>
    <border>
      <left/>
      <right style="medium">
        <color theme="0" tint="-0.24994659260841701"/>
      </right>
      <top/>
      <bottom style="medium">
        <color theme="0" tint="-0.24994659260841701"/>
      </bottom>
      <diagonal/>
    </border>
    <border>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medium">
        <color theme="0"/>
      </left>
      <right style="medium">
        <color theme="0"/>
      </right>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style="medium">
        <color theme="0"/>
      </bottom>
      <diagonal/>
    </border>
    <border>
      <left/>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top style="medium">
        <color theme="0"/>
      </top>
      <bottom style="medium">
        <color theme="0"/>
      </bottom>
      <diagonal/>
    </border>
    <border>
      <left style="medium">
        <color theme="0" tint="-0.24994659260841701"/>
      </left>
      <right style="thin">
        <color theme="0" tint="-0.24994659260841701"/>
      </right>
      <top/>
      <bottom/>
      <diagonal/>
    </border>
    <border>
      <left style="medium">
        <color theme="0"/>
      </left>
      <right/>
      <top style="thin">
        <color theme="0" tint="-0.24994659260841701"/>
      </top>
      <bottom style="medium">
        <color theme="0"/>
      </bottom>
      <diagonal/>
    </border>
    <border>
      <left/>
      <right style="medium">
        <color theme="0"/>
      </right>
      <top style="thin">
        <color theme="0" tint="-0.24994659260841701"/>
      </top>
      <bottom style="medium">
        <color theme="0"/>
      </bottom>
      <diagonal/>
    </border>
    <border>
      <left style="medium">
        <color theme="0"/>
      </left>
      <right/>
      <top/>
      <bottom style="medium">
        <color theme="0"/>
      </bottom>
      <diagonal/>
    </border>
    <border>
      <left/>
      <right style="medium">
        <color theme="0"/>
      </right>
      <top/>
      <bottom style="medium">
        <color theme="0"/>
      </bottom>
      <diagonal/>
    </border>
    <border>
      <left style="thin">
        <color theme="0" tint="-0.24994659260841701"/>
      </left>
      <right/>
      <top style="medium">
        <color theme="0"/>
      </top>
      <bottom style="thin">
        <color theme="0" tint="-0.24994659260841701"/>
      </bottom>
      <diagonal/>
    </border>
    <border>
      <left/>
      <right style="thin">
        <color theme="0" tint="-0.24994659260841701"/>
      </right>
      <top style="medium">
        <color theme="0"/>
      </top>
      <bottom style="thin">
        <color theme="0" tint="-0.24994659260841701"/>
      </bottom>
      <diagonal/>
    </border>
    <border>
      <left/>
      <right/>
      <top style="medium">
        <color theme="0"/>
      </top>
      <bottom style="thin">
        <color theme="0" tint="-0.24994659260841701"/>
      </bottom>
      <diagonal/>
    </border>
  </borders>
  <cellStyleXfs count="3">
    <xf numFmtId="0" fontId="0" fillId="0" borderId="0"/>
    <xf numFmtId="43" fontId="10" fillId="0" borderId="0" applyFont="0" applyFill="0" applyBorder="0" applyAlignment="0" applyProtection="0"/>
    <xf numFmtId="9" fontId="10" fillId="0" borderId="0" applyFont="0" applyFill="0" applyBorder="0" applyAlignment="0" applyProtection="0"/>
  </cellStyleXfs>
  <cellXfs count="97">
    <xf numFmtId="0" fontId="0" fillId="0" borderId="0" xfId="0"/>
    <xf numFmtId="0" fontId="0" fillId="5" borderId="0" xfId="0" applyFill="1"/>
    <xf numFmtId="0" fontId="2" fillId="3" borderId="2" xfId="0" applyFont="1" applyFill="1" applyBorder="1" applyAlignment="1">
      <alignment horizontal="center" wrapText="1"/>
    </xf>
    <xf numFmtId="0" fontId="2" fillId="3" borderId="3" xfId="0" applyFont="1" applyFill="1" applyBorder="1" applyAlignment="1">
      <alignment horizontal="center" vertical="center" wrapText="1"/>
    </xf>
    <xf numFmtId="3" fontId="4" fillId="0" borderId="1" xfId="0" applyNumberFormat="1" applyFont="1" applyBorder="1" applyAlignment="1">
      <alignment horizontal="right" vertical="center"/>
    </xf>
    <xf numFmtId="0" fontId="8" fillId="0" borderId="1" xfId="0" applyFont="1" applyBorder="1" applyAlignment="1">
      <alignment horizontal="right" vertical="center"/>
    </xf>
    <xf numFmtId="0" fontId="3" fillId="4" borderId="0" xfId="0" applyFont="1" applyFill="1" applyAlignment="1">
      <alignment horizontal="left"/>
    </xf>
    <xf numFmtId="0" fontId="1" fillId="2" borderId="0" xfId="0" applyFont="1" applyFill="1" applyAlignment="1">
      <alignment horizontal="left" vertical="center"/>
    </xf>
    <xf numFmtId="0" fontId="2" fillId="6" borderId="2" xfId="0" applyFont="1" applyFill="1" applyBorder="1" applyAlignment="1">
      <alignment horizontal="center" wrapText="1"/>
    </xf>
    <xf numFmtId="164" fontId="11" fillId="0" borderId="0" xfId="0" applyNumberFormat="1" applyFont="1" applyAlignment="1">
      <alignment horizontal="left" vertical="center"/>
    </xf>
    <xf numFmtId="43" fontId="11" fillId="0" borderId="0" xfId="1" applyFont="1" applyAlignment="1">
      <alignment horizontal="left" vertical="center"/>
    </xf>
    <xf numFmtId="0" fontId="12" fillId="0" borderId="0" xfId="0" applyFont="1" applyAlignment="1">
      <alignment vertical="center"/>
    </xf>
    <xf numFmtId="0" fontId="0" fillId="0" borderId="4" xfId="0" applyBorder="1"/>
    <xf numFmtId="0" fontId="13" fillId="0" borderId="5" xfId="0" applyFont="1"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3" fontId="15" fillId="7" borderId="0" xfId="0" applyNumberFormat="1" applyFont="1" applyFill="1" applyAlignment="1">
      <alignment horizontal="right"/>
    </xf>
    <xf numFmtId="4" fontId="15" fillId="7" borderId="0" xfId="0" applyNumberFormat="1" applyFont="1" applyFill="1" applyAlignment="1">
      <alignment horizontal="right"/>
    </xf>
    <xf numFmtId="0" fontId="16" fillId="0" borderId="0" xfId="0" applyFont="1" applyAlignment="1">
      <alignment horizontal="right" vertical="center" wrapText="1"/>
    </xf>
    <xf numFmtId="165" fontId="14" fillId="4" borderId="0" xfId="1" applyNumberFormat="1" applyFont="1" applyFill="1" applyAlignment="1">
      <alignment horizontal="right"/>
    </xf>
    <xf numFmtId="0" fontId="2" fillId="3" borderId="15" xfId="0" applyFont="1" applyFill="1" applyBorder="1" applyAlignment="1">
      <alignment horizontal="center" wrapText="1"/>
    </xf>
    <xf numFmtId="10" fontId="4" fillId="0" borderId="1" xfId="2" applyNumberFormat="1" applyFont="1" applyFill="1" applyBorder="1" applyAlignment="1">
      <alignment horizontal="right" vertical="center"/>
    </xf>
    <xf numFmtId="0" fontId="17" fillId="8" borderId="0" xfId="0" applyFont="1" applyFill="1" applyAlignment="1">
      <alignment horizontal="left" vertical="center"/>
    </xf>
    <xf numFmtId="0" fontId="19" fillId="8" borderId="0" xfId="0" applyFont="1" applyFill="1" applyAlignment="1">
      <alignment horizontal="left" vertical="center"/>
    </xf>
    <xf numFmtId="0" fontId="0" fillId="8" borderId="0" xfId="0" applyFill="1"/>
    <xf numFmtId="0" fontId="0" fillId="0" borderId="0" xfId="0" applyBorder="1"/>
    <xf numFmtId="3" fontId="6" fillId="0" borderId="1" xfId="0" applyNumberFormat="1" applyFont="1" applyFill="1" applyBorder="1" applyAlignment="1">
      <alignment horizontal="right" vertical="center"/>
    </xf>
    <xf numFmtId="4" fontId="6" fillId="0" borderId="1" xfId="0" applyNumberFormat="1" applyFont="1" applyFill="1" applyBorder="1" applyAlignment="1">
      <alignment horizontal="right" vertical="center"/>
    </xf>
    <xf numFmtId="0" fontId="9" fillId="9" borderId="18" xfId="0" applyFont="1" applyFill="1" applyBorder="1" applyAlignment="1">
      <alignment horizontal="right" vertical="top"/>
    </xf>
    <xf numFmtId="4" fontId="18" fillId="7" borderId="13" xfId="0" applyNumberFormat="1" applyFont="1" applyFill="1" applyBorder="1" applyAlignment="1">
      <alignment horizontal="right" vertical="center"/>
    </xf>
    <xf numFmtId="4" fontId="18" fillId="7" borderId="14" xfId="0" applyNumberFormat="1" applyFont="1" applyFill="1" applyBorder="1" applyAlignment="1">
      <alignment horizontal="left" vertical="center"/>
    </xf>
    <xf numFmtId="166" fontId="4" fillId="0" borderId="1" xfId="0" applyNumberFormat="1" applyFont="1" applyBorder="1" applyAlignment="1">
      <alignment horizontal="right" vertical="center"/>
    </xf>
    <xf numFmtId="0" fontId="20" fillId="0" borderId="7" xfId="0" applyFont="1" applyBorder="1" applyAlignment="1">
      <alignment horizontal="right" vertical="center"/>
    </xf>
    <xf numFmtId="0" fontId="8" fillId="0" borderId="7" xfId="0" applyFont="1" applyBorder="1" applyAlignment="1">
      <alignment horizontal="right" vertical="center"/>
    </xf>
    <xf numFmtId="0" fontId="16" fillId="0" borderId="7" xfId="0" applyFont="1" applyBorder="1" applyAlignment="1">
      <alignment horizontal="right" vertical="center" wrapText="1"/>
    </xf>
    <xf numFmtId="0" fontId="8" fillId="0" borderId="21" xfId="0" applyFont="1" applyBorder="1" applyAlignment="1">
      <alignment horizontal="right" vertical="center"/>
    </xf>
    <xf numFmtId="0" fontId="7" fillId="0" borderId="21" xfId="0" applyFont="1" applyBorder="1" applyAlignment="1">
      <alignment horizontal="right" vertical="center"/>
    </xf>
    <xf numFmtId="166" fontId="7" fillId="0" borderId="1" xfId="0" applyNumberFormat="1" applyFont="1" applyBorder="1" applyAlignment="1">
      <alignment horizontal="right" vertical="center"/>
    </xf>
    <xf numFmtId="3" fontId="18" fillId="7" borderId="19" xfId="0" applyNumberFormat="1" applyFont="1" applyFill="1" applyBorder="1" applyAlignment="1">
      <alignment horizontal="right" vertical="center"/>
    </xf>
    <xf numFmtId="0" fontId="2" fillId="3" borderId="1" xfId="0" applyFont="1" applyFill="1" applyBorder="1" applyAlignment="1">
      <alignment horizontal="center" vertical="center" wrapText="1"/>
    </xf>
    <xf numFmtId="0" fontId="22" fillId="10" borderId="0" xfId="0" applyFont="1" applyFill="1" applyAlignment="1">
      <alignment horizontal="left" vertical="center" wrapText="1"/>
    </xf>
    <xf numFmtId="0" fontId="6" fillId="4" borderId="1" xfId="0" applyFont="1" applyFill="1" applyBorder="1" applyAlignment="1">
      <alignment horizontal="left" vertical="center"/>
    </xf>
    <xf numFmtId="0" fontId="6" fillId="4" borderId="1" xfId="0" applyFont="1" applyFill="1" applyBorder="1" applyAlignment="1">
      <alignment horizontal="right" vertical="center"/>
    </xf>
    <xf numFmtId="0" fontId="3" fillId="4" borderId="28" xfId="0" applyFont="1" applyFill="1" applyBorder="1" applyAlignment="1">
      <alignment horizontal="right"/>
    </xf>
    <xf numFmtId="165" fontId="14" fillId="4" borderId="28" xfId="1" applyNumberFormat="1" applyFont="1" applyFill="1" applyBorder="1" applyAlignment="1">
      <alignment horizontal="right"/>
    </xf>
    <xf numFmtId="0" fontId="3" fillId="4" borderId="12" xfId="0" applyFont="1" applyFill="1" applyBorder="1" applyAlignment="1">
      <alignment horizontal="right"/>
    </xf>
    <xf numFmtId="165" fontId="14" fillId="4" borderId="12" xfId="1" applyNumberFormat="1" applyFont="1" applyFill="1" applyBorder="1" applyAlignment="1">
      <alignment horizontal="right"/>
    </xf>
    <xf numFmtId="3" fontId="21" fillId="0" borderId="1" xfId="0" applyNumberFormat="1" applyFont="1" applyBorder="1" applyAlignment="1">
      <alignment horizontal="right" vertical="center"/>
    </xf>
    <xf numFmtId="167" fontId="21" fillId="0" borderId="1" xfId="2" applyNumberFormat="1" applyFont="1" applyFill="1" applyBorder="1" applyAlignment="1">
      <alignment horizontal="right" vertical="center"/>
    </xf>
    <xf numFmtId="3" fontId="23" fillId="0" borderId="1" xfId="0" applyNumberFormat="1" applyFont="1" applyBorder="1" applyAlignment="1">
      <alignment horizontal="right" vertical="center"/>
    </xf>
    <xf numFmtId="10" fontId="23" fillId="0" borderId="1" xfId="2" applyNumberFormat="1" applyFont="1" applyFill="1" applyBorder="1" applyAlignment="1">
      <alignment horizontal="right" vertical="center"/>
    </xf>
    <xf numFmtId="4" fontId="4" fillId="0" borderId="1" xfId="0" applyNumberFormat="1" applyFont="1" applyBorder="1" applyAlignment="1">
      <alignment horizontal="right" vertical="center"/>
    </xf>
    <xf numFmtId="3" fontId="4" fillId="0" borderId="1" xfId="0" applyNumberFormat="1" applyFont="1" applyFill="1" applyBorder="1" applyAlignment="1">
      <alignment horizontal="right" vertical="center"/>
    </xf>
    <xf numFmtId="3" fontId="14" fillId="4" borderId="0" xfId="1" applyNumberFormat="1" applyFont="1" applyFill="1" applyAlignment="1">
      <alignment horizontal="right"/>
    </xf>
    <xf numFmtId="0" fontId="0" fillId="0" borderId="0" xfId="0" applyAlignment="1"/>
    <xf numFmtId="0" fontId="2" fillId="12" borderId="2" xfId="0" applyFont="1" applyFill="1" applyBorder="1" applyAlignment="1">
      <alignment horizontal="center" wrapText="1"/>
    </xf>
    <xf numFmtId="0" fontId="22" fillId="10" borderId="0" xfId="0" applyFont="1" applyFill="1" applyAlignment="1">
      <alignment horizontal="left" vertical="center"/>
    </xf>
    <xf numFmtId="0" fontId="6" fillId="0" borderId="1" xfId="0" applyFont="1" applyFill="1" applyBorder="1" applyAlignment="1">
      <alignment horizontal="right" vertical="center"/>
    </xf>
    <xf numFmtId="0" fontId="6" fillId="0" borderId="1" xfId="0" applyFont="1" applyFill="1" applyBorder="1" applyAlignment="1">
      <alignment horizontal="left" vertical="center"/>
    </xf>
    <xf numFmtId="0" fontId="24" fillId="0" borderId="1" xfId="0" applyFont="1" applyFill="1" applyBorder="1" applyAlignment="1">
      <alignment horizontal="right" vertical="center"/>
    </xf>
    <xf numFmtId="0" fontId="24" fillId="0" borderId="1" xfId="0" applyFont="1" applyFill="1" applyBorder="1" applyAlignment="1">
      <alignment horizontal="left" vertical="center"/>
    </xf>
    <xf numFmtId="166" fontId="7" fillId="4" borderId="1" xfId="0" applyNumberFormat="1" applyFont="1" applyFill="1" applyBorder="1" applyAlignment="1">
      <alignment horizontal="right" vertical="center"/>
    </xf>
    <xf numFmtId="0" fontId="25" fillId="0" borderId="0" xfId="0" applyFont="1"/>
    <xf numFmtId="0" fontId="25" fillId="5" borderId="0" xfId="0" applyFont="1" applyFill="1"/>
    <xf numFmtId="0" fontId="8" fillId="0" borderId="1" xfId="0" applyFont="1" applyFill="1" applyBorder="1" applyAlignment="1">
      <alignment horizontal="right" vertical="center"/>
    </xf>
    <xf numFmtId="4" fontId="4" fillId="0" borderId="1" xfId="0" applyNumberFormat="1" applyFont="1" applyFill="1" applyBorder="1" applyAlignment="1">
      <alignment horizontal="right" vertical="center"/>
    </xf>
    <xf numFmtId="0" fontId="0" fillId="0" borderId="0" xfId="0" applyFill="1"/>
    <xf numFmtId="0" fontId="8" fillId="10" borderId="1" xfId="0" applyFont="1" applyFill="1" applyBorder="1" applyAlignment="1">
      <alignment horizontal="right" vertical="center"/>
    </xf>
    <xf numFmtId="0" fontId="8" fillId="14" borderId="1" xfId="0" applyFont="1" applyFill="1" applyBorder="1" applyAlignment="1">
      <alignment horizontal="right" vertical="center"/>
    </xf>
    <xf numFmtId="43" fontId="12" fillId="15" borderId="0" xfId="1" applyFont="1" applyFill="1"/>
    <xf numFmtId="4" fontId="4" fillId="0" borderId="3" xfId="0" applyNumberFormat="1" applyFont="1" applyFill="1" applyBorder="1" applyAlignment="1">
      <alignment vertical="center"/>
    </xf>
    <xf numFmtId="3" fontId="4" fillId="0" borderId="3" xfId="0" applyNumberFormat="1" applyFont="1" applyFill="1" applyBorder="1" applyAlignment="1">
      <alignment vertical="center"/>
    </xf>
    <xf numFmtId="43" fontId="0" fillId="0" borderId="0" xfId="0" applyNumberFormat="1"/>
    <xf numFmtId="2" fontId="0" fillId="0" borderId="0" xfId="0" applyNumberFormat="1"/>
    <xf numFmtId="0" fontId="6" fillId="11" borderId="1" xfId="0" applyFont="1" applyFill="1" applyBorder="1" applyAlignment="1">
      <alignment horizontal="right" vertical="center"/>
    </xf>
    <xf numFmtId="0" fontId="6" fillId="11" borderId="1" xfId="0" applyFont="1" applyFill="1" applyBorder="1" applyAlignment="1">
      <alignment horizontal="left" vertical="center"/>
    </xf>
    <xf numFmtId="4" fontId="4" fillId="13" borderId="1" xfId="0" applyNumberFormat="1" applyFont="1" applyFill="1" applyBorder="1" applyAlignment="1">
      <alignment horizontal="right" vertical="center"/>
    </xf>
    <xf numFmtId="4" fontId="7" fillId="0" borderId="13" xfId="0" applyNumberFormat="1" applyFont="1" applyBorder="1" applyAlignment="1">
      <alignment horizontal="center" vertical="center"/>
    </xf>
    <xf numFmtId="4" fontId="7" fillId="0" borderId="14" xfId="0" applyNumberFormat="1" applyFont="1" applyBorder="1" applyAlignment="1">
      <alignment horizontal="center" vertical="center"/>
    </xf>
    <xf numFmtId="3" fontId="2" fillId="3" borderId="16" xfId="0" applyNumberFormat="1" applyFont="1" applyFill="1" applyBorder="1" applyAlignment="1">
      <alignment horizontal="center" wrapText="1"/>
    </xf>
    <xf numFmtId="3" fontId="2" fillId="3" borderId="20" xfId="0" applyNumberFormat="1" applyFont="1" applyFill="1" applyBorder="1" applyAlignment="1">
      <alignment horizontal="center" wrapText="1"/>
    </xf>
    <xf numFmtId="3" fontId="2" fillId="3" borderId="17" xfId="0" applyNumberFormat="1" applyFont="1" applyFill="1" applyBorder="1" applyAlignment="1">
      <alignment horizontal="center" wrapText="1"/>
    </xf>
    <xf numFmtId="0" fontId="2" fillId="3" borderId="22" xfId="0" applyFont="1" applyFill="1" applyBorder="1" applyAlignment="1">
      <alignment horizontal="center" wrapText="1"/>
    </xf>
    <xf numFmtId="0" fontId="2" fillId="3" borderId="23" xfId="0" applyFont="1" applyFill="1" applyBorder="1" applyAlignment="1">
      <alignment horizontal="center" wrapText="1"/>
    </xf>
    <xf numFmtId="3" fontId="4" fillId="0" borderId="26" xfId="0" applyNumberFormat="1" applyFont="1" applyBorder="1" applyAlignment="1">
      <alignment horizontal="center" vertical="center"/>
    </xf>
    <xf numFmtId="3" fontId="4" fillId="0" borderId="27" xfId="0" applyNumberFormat="1" applyFont="1" applyBorder="1" applyAlignment="1">
      <alignment horizontal="center" vertical="center"/>
    </xf>
    <xf numFmtId="3" fontId="7" fillId="13" borderId="13" xfId="0" applyNumberFormat="1" applyFont="1" applyFill="1" applyBorder="1" applyAlignment="1">
      <alignment horizontal="center" vertical="center"/>
    </xf>
    <xf numFmtId="3" fontId="7" fillId="13" borderId="14" xfId="0" applyNumberFormat="1" applyFont="1" applyFill="1" applyBorder="1" applyAlignment="1">
      <alignment horizontal="center" vertical="center"/>
    </xf>
    <xf numFmtId="0" fontId="2" fillId="3" borderId="24" xfId="0" applyFont="1" applyFill="1" applyBorder="1" applyAlignment="1">
      <alignment horizontal="center" wrapText="1"/>
    </xf>
    <xf numFmtId="0" fontId="2" fillId="3" borderId="25" xfId="0" applyFont="1" applyFill="1" applyBorder="1" applyAlignment="1">
      <alignment horizontal="center" wrapText="1"/>
    </xf>
    <xf numFmtId="3" fontId="7" fillId="0" borderId="13" xfId="0" applyNumberFormat="1" applyFont="1" applyBorder="1" applyAlignment="1">
      <alignment horizontal="center" vertical="center"/>
    </xf>
    <xf numFmtId="3" fontId="7" fillId="0" borderId="14" xfId="0" applyNumberFormat="1" applyFont="1" applyBorder="1" applyAlignment="1">
      <alignment horizontal="center" vertical="center"/>
    </xf>
  </cellXfs>
  <cellStyles count="3">
    <cellStyle name="Comma" xfId="1" builtinId="3"/>
    <cellStyle name="Normal" xfId="0" builtinId="0"/>
    <cellStyle name="Percent" xfId="2" builtinId="5"/>
  </cellStyles>
  <dxfs count="1255">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ont>
        <color rgb="FF9C0006"/>
      </font>
      <fill>
        <patternFill>
          <bgColor rgb="FFFFC7CE"/>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ont>
        <color rgb="FF9C0006"/>
      </font>
      <fill>
        <patternFill>
          <bgColor rgb="FFFFC7CE"/>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ont>
        <color rgb="FF9C0006"/>
      </font>
      <fill>
        <patternFill>
          <bgColor rgb="FFFFC7CE"/>
        </patternFill>
      </fill>
    </dxf>
    <dxf>
      <fill>
        <patternFill patternType="lightUp">
          <fgColor theme="0" tint="-0.499984740745262"/>
        </patternFill>
      </fill>
    </dxf>
    <dxf>
      <font>
        <color rgb="FF9C0006"/>
      </font>
      <fill>
        <patternFill>
          <bgColor rgb="FFFFC7CE"/>
        </patternFill>
      </fill>
    </dxf>
    <dxf>
      <fill>
        <patternFill patternType="lightUp">
          <fgColor theme="0" tint="-0.499984740745262"/>
        </patternFill>
      </fill>
    </dxf>
    <dxf>
      <font>
        <color rgb="FF9C0006"/>
      </font>
      <fill>
        <patternFill>
          <bgColor rgb="FFFFC7CE"/>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ont>
        <color rgb="FF9C0006"/>
      </font>
      <fill>
        <patternFill>
          <bgColor rgb="FFFFC7CE"/>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ont>
        <color rgb="FF9C0006"/>
      </font>
      <fill>
        <patternFill>
          <bgColor rgb="FFFFC7CE"/>
        </patternFill>
      </fill>
    </dxf>
    <dxf>
      <font>
        <color rgb="FF9C0006"/>
      </font>
      <fill>
        <patternFill>
          <bgColor rgb="FFFFC7CE"/>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ont>
        <color rgb="FF9C0006"/>
      </font>
      <fill>
        <patternFill>
          <bgColor rgb="FFFFC7CE"/>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ont>
        <color rgb="FF9C0006"/>
      </font>
      <fill>
        <patternFill>
          <bgColor rgb="FFFFC7CE"/>
        </patternFill>
      </fill>
    </dxf>
    <dxf>
      <fill>
        <patternFill patternType="lightUp">
          <fgColor theme="0" tint="-0.499984740745262"/>
        </patternFill>
      </fill>
    </dxf>
    <dxf>
      <font>
        <color rgb="FF9C0006"/>
      </font>
      <fill>
        <patternFill>
          <bgColor rgb="FFFFC7CE"/>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ont>
        <color rgb="FF9C0006"/>
      </font>
      <fill>
        <patternFill>
          <bgColor rgb="FFFFC7CE"/>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ont>
        <color rgb="FF9C0006"/>
      </font>
      <fill>
        <patternFill>
          <bgColor rgb="FFFFC7CE"/>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ont>
        <color rgb="FF9C0006"/>
      </font>
      <fill>
        <patternFill>
          <bgColor rgb="FFFFC7CE"/>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ont>
        <color rgb="FF9C0006"/>
      </font>
      <fill>
        <patternFill>
          <bgColor rgb="FFFFC7CE"/>
        </patternFill>
      </fill>
    </dxf>
    <dxf>
      <fill>
        <patternFill patternType="lightUp">
          <fgColor theme="0" tint="-0.499984740745262"/>
        </patternFill>
      </fill>
    </dxf>
    <dxf>
      <font>
        <color rgb="FF9C0006"/>
      </font>
      <fill>
        <patternFill>
          <bgColor rgb="FFFFC7CE"/>
        </patternFill>
      </fill>
    </dxf>
    <dxf>
      <fill>
        <patternFill patternType="lightUp">
          <fgColor theme="0" tint="-0.499984740745262"/>
        </patternFill>
      </fill>
    </dxf>
    <dxf>
      <font>
        <color rgb="FF9C0006"/>
      </font>
      <fill>
        <patternFill>
          <bgColor rgb="FFFFC7CE"/>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ont>
        <color rgb="FF9C0006"/>
      </font>
      <fill>
        <patternFill>
          <bgColor rgb="FFFFC7CE"/>
        </patternFill>
      </fill>
    </dxf>
    <dxf>
      <fill>
        <patternFill patternType="lightUp">
          <fgColor theme="0" tint="-0.499984740745262"/>
        </patternFill>
      </fill>
    </dxf>
    <dxf>
      <font>
        <color rgb="FF9C0006"/>
      </font>
      <fill>
        <patternFill>
          <bgColor rgb="FFFFC7CE"/>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ont>
        <color rgb="FF9C0006"/>
      </font>
      <fill>
        <patternFill>
          <bgColor rgb="FFFFC7CE"/>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ont>
        <color rgb="FF9C0006"/>
      </font>
      <fill>
        <patternFill>
          <bgColor rgb="FFFFC7CE"/>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ont>
        <color rgb="FF9C0006"/>
      </font>
      <fill>
        <patternFill>
          <bgColor rgb="FFFFC7CE"/>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ont>
        <color rgb="FF9C0006"/>
      </font>
      <fill>
        <patternFill>
          <bgColor rgb="FFFFC7CE"/>
        </patternFill>
      </fill>
    </dxf>
    <dxf>
      <fill>
        <patternFill patternType="lightUp">
          <fgColor theme="0" tint="-0.499984740745262"/>
        </patternFill>
      </fill>
    </dxf>
    <dxf>
      <font>
        <color rgb="FF9C0006"/>
      </font>
      <fill>
        <patternFill>
          <bgColor rgb="FFFFC7CE"/>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
      <fill>
        <patternFill patternType="lightUp">
          <f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37F66-17BA-4CC8-B390-23B913FF5610}">
  <dimension ref="C2:AD137"/>
  <sheetViews>
    <sheetView showGridLines="0" topLeftCell="A29" zoomScaleNormal="100" workbookViewId="0">
      <selection activeCell="W42" sqref="W42:W66"/>
    </sheetView>
  </sheetViews>
  <sheetFormatPr defaultRowHeight="15" x14ac:dyDescent="0.25"/>
  <cols>
    <col min="2" max="2" width="5" customWidth="1"/>
    <col min="3" max="3" width="3.85546875" customWidth="1"/>
    <col min="4" max="4" width="33.7109375" customWidth="1"/>
    <col min="5" max="5" width="9.7109375" customWidth="1"/>
    <col min="6" max="6" width="9.85546875" bestFit="1" customWidth="1"/>
    <col min="7" max="7" width="10" bestFit="1" customWidth="1"/>
    <col min="8" max="8" width="11.140625" bestFit="1" customWidth="1"/>
    <col min="9" max="12" width="9.7109375" customWidth="1"/>
    <col min="13" max="13" width="11.5703125" customWidth="1"/>
    <col min="14" max="14" width="7.5703125" customWidth="1"/>
    <col min="15" max="15" width="10.5703125" bestFit="1" customWidth="1"/>
    <col min="16" max="16" width="8.85546875" bestFit="1" customWidth="1"/>
    <col min="17" max="17" width="7.140625" bestFit="1" customWidth="1"/>
    <col min="18" max="18" width="6.140625" bestFit="1" customWidth="1"/>
    <col min="19" max="19" width="12.140625" customWidth="1"/>
    <col min="20" max="20" width="8.42578125" bestFit="1" customWidth="1"/>
    <col min="21" max="21" width="5.5703125" bestFit="1" customWidth="1"/>
    <col min="22" max="22" width="6.140625" bestFit="1" customWidth="1"/>
    <col min="23" max="23" width="12.140625" bestFit="1" customWidth="1"/>
    <col min="24" max="24" width="1.140625" customWidth="1"/>
    <col min="25" max="25" width="9.7109375" customWidth="1"/>
    <col min="26" max="26" width="13.140625" customWidth="1"/>
    <col min="27" max="27" width="39.42578125" customWidth="1"/>
    <col min="28" max="28" width="45.85546875" bestFit="1" customWidth="1"/>
    <col min="29" max="29" width="48.140625" bestFit="1" customWidth="1"/>
    <col min="30" max="30" width="4.5703125" customWidth="1"/>
    <col min="31" max="31" width="44.28515625" customWidth="1"/>
    <col min="32" max="32" width="9.140625" customWidth="1"/>
    <col min="33" max="33" width="7.7109375" customWidth="1"/>
    <col min="34" max="34" width="8.42578125" customWidth="1"/>
    <col min="35" max="35" width="9" customWidth="1"/>
    <col min="36" max="36" width="9" bestFit="1" customWidth="1"/>
    <col min="37" max="38" width="8.140625" customWidth="1"/>
    <col min="39" max="39" width="7.28515625" bestFit="1" customWidth="1"/>
    <col min="40" max="40" width="7.7109375" customWidth="1"/>
    <col min="41" max="41" width="6.85546875" customWidth="1"/>
  </cols>
  <sheetData>
    <row r="2" spans="4:29" x14ac:dyDescent="0.25">
      <c r="D2" s="7" t="s">
        <v>96</v>
      </c>
      <c r="E2" s="7"/>
      <c r="F2" s="7"/>
      <c r="G2" s="7"/>
      <c r="H2" s="7"/>
      <c r="I2" s="7"/>
      <c r="J2" s="7"/>
    </row>
    <row r="4" spans="4:29" x14ac:dyDescent="0.25">
      <c r="D4" s="27" t="s">
        <v>102</v>
      </c>
      <c r="E4" s="28"/>
      <c r="F4" s="29"/>
      <c r="G4" s="29"/>
      <c r="H4" s="29"/>
      <c r="I4" s="29"/>
      <c r="J4" s="29"/>
      <c r="K4" s="29"/>
      <c r="M4" s="27" t="s">
        <v>18</v>
      </c>
      <c r="N4" s="28"/>
      <c r="O4" s="29"/>
      <c r="P4" s="29"/>
      <c r="Q4" s="29"/>
      <c r="R4" s="29"/>
      <c r="S4" s="29"/>
      <c r="T4" s="29"/>
      <c r="U4" s="29"/>
      <c r="V4" s="29"/>
      <c r="W4" s="29"/>
      <c r="Z4" s="27" t="s">
        <v>7</v>
      </c>
      <c r="AA4" s="28"/>
      <c r="AB4" s="29"/>
      <c r="AC4" s="29"/>
    </row>
    <row r="5" spans="4:29" x14ac:dyDescent="0.25">
      <c r="F5" s="9"/>
      <c r="G5" s="9" t="s">
        <v>0</v>
      </c>
      <c r="H5" s="10">
        <f>SUM(H9:H9)</f>
        <v>0</v>
      </c>
    </row>
    <row r="6" spans="4:29" ht="15.75" thickBot="1" x14ac:dyDescent="0.3">
      <c r="D6" s="3" t="s">
        <v>83</v>
      </c>
      <c r="E6" s="3" t="s">
        <v>5</v>
      </c>
      <c r="F6" s="3" t="s">
        <v>104</v>
      </c>
      <c r="G6" s="3" t="s">
        <v>2</v>
      </c>
      <c r="H6" s="3" t="s">
        <v>26</v>
      </c>
      <c r="O6" s="21">
        <f>O8+O35</f>
        <v>513799</v>
      </c>
      <c r="P6" s="21">
        <f>SUM(P9:P34)</f>
        <v>19999</v>
      </c>
      <c r="Q6" s="21">
        <f>SUM(Q9:Q34)</f>
        <v>0</v>
      </c>
      <c r="R6" s="21">
        <f>SUMIF(S9:S34, "&gt;0", R9:R34)</f>
        <v>0</v>
      </c>
      <c r="S6" s="22">
        <f>(SUM(S9:S34))/60</f>
        <v>2.5499999999999998</v>
      </c>
      <c r="Z6" s="61" t="s">
        <v>105</v>
      </c>
      <c r="AA6" s="45"/>
      <c r="AB6" s="45"/>
      <c r="AC6" s="45"/>
    </row>
    <row r="7" spans="4:29" ht="15.75" thickBot="1" x14ac:dyDescent="0.3">
      <c r="D7" s="33" t="s">
        <v>88</v>
      </c>
      <c r="E7" s="31">
        <v>513799</v>
      </c>
      <c r="F7" s="31">
        <v>0</v>
      </c>
      <c r="G7" s="31"/>
      <c r="H7" s="32"/>
      <c r="N7" s="2" t="s">
        <v>1</v>
      </c>
      <c r="O7" s="2" t="s">
        <v>5</v>
      </c>
      <c r="P7" s="8" t="s">
        <v>3</v>
      </c>
      <c r="Q7" s="8" t="s">
        <v>8</v>
      </c>
      <c r="R7" s="8" t="s">
        <v>7</v>
      </c>
      <c r="S7" s="8" t="s">
        <v>10</v>
      </c>
      <c r="Z7" s="44" t="s">
        <v>107</v>
      </c>
      <c r="AA7" s="44" t="s">
        <v>138</v>
      </c>
      <c r="AB7" s="44" t="s">
        <v>23</v>
      </c>
      <c r="AC7" s="44" t="s">
        <v>103</v>
      </c>
    </row>
    <row r="8" spans="4:29" x14ac:dyDescent="0.25">
      <c r="D8" s="33" t="s">
        <v>84</v>
      </c>
      <c r="E8" s="31">
        <v>1725319</v>
      </c>
      <c r="F8" s="31">
        <v>1725318</v>
      </c>
      <c r="G8" s="31">
        <v>0</v>
      </c>
      <c r="H8" s="32">
        <v>824.12427934538573</v>
      </c>
      <c r="M8" s="6" t="s">
        <v>31</v>
      </c>
      <c r="N8" s="48"/>
      <c r="O8" s="49">
        <f>SUM(O9:O34)</f>
        <v>513798</v>
      </c>
      <c r="P8" s="24"/>
      <c r="Q8" s="24"/>
      <c r="R8" s="24"/>
      <c r="S8" s="24"/>
      <c r="Z8" s="79"/>
      <c r="AA8" s="80"/>
      <c r="AB8" s="80"/>
      <c r="AC8" s="80"/>
    </row>
    <row r="9" spans="4:29" x14ac:dyDescent="0.25">
      <c r="D9" s="33" t="s">
        <v>86</v>
      </c>
      <c r="E9" s="31">
        <v>1</v>
      </c>
      <c r="F9" s="31">
        <v>0</v>
      </c>
      <c r="G9" s="31">
        <v>1</v>
      </c>
      <c r="H9" s="32">
        <v>0</v>
      </c>
      <c r="M9" s="11"/>
      <c r="N9" s="5">
        <v>1</v>
      </c>
      <c r="O9" s="4">
        <v>19999</v>
      </c>
      <c r="P9" s="4">
        <v>19999</v>
      </c>
      <c r="Q9" s="4"/>
      <c r="R9" s="4">
        <f t="shared" ref="R9:R34" si="0">O9-P9-Q9</f>
        <v>0</v>
      </c>
      <c r="S9" s="57">
        <f>60*2+33</f>
        <v>153</v>
      </c>
      <c r="Z9" s="79"/>
      <c r="AA9" s="80"/>
      <c r="AB9" s="80"/>
      <c r="AC9" s="80"/>
    </row>
    <row r="10" spans="4:29" x14ac:dyDescent="0.25">
      <c r="E10" s="43">
        <f>SUM(E7:E9)</f>
        <v>2239119</v>
      </c>
      <c r="G10" s="43">
        <f>SUM(G7:G9)</f>
        <v>1</v>
      </c>
      <c r="H10" s="34">
        <f>SUM(H7:H9)/1024</f>
        <v>0.80480886654822825</v>
      </c>
      <c r="I10" s="35" t="s">
        <v>9</v>
      </c>
      <c r="M10" s="11"/>
      <c r="N10" s="5">
        <v>2</v>
      </c>
      <c r="O10" s="4">
        <v>20000</v>
      </c>
      <c r="P10" s="4"/>
      <c r="Q10" s="4"/>
      <c r="R10" s="4">
        <f t="shared" si="0"/>
        <v>20000</v>
      </c>
      <c r="S10" s="57"/>
      <c r="Z10" s="61" t="s">
        <v>106</v>
      </c>
      <c r="AA10" s="45"/>
      <c r="AB10" s="45"/>
      <c r="AC10" s="45"/>
    </row>
    <row r="11" spans="4:29" x14ac:dyDescent="0.25">
      <c r="M11" s="11"/>
      <c r="N11" s="5">
        <v>3</v>
      </c>
      <c r="O11" s="4">
        <v>20000</v>
      </c>
      <c r="P11" s="4"/>
      <c r="Q11" s="4"/>
      <c r="R11" s="4">
        <f t="shared" si="0"/>
        <v>20000</v>
      </c>
      <c r="S11" s="57"/>
      <c r="Z11" s="44" t="s">
        <v>107</v>
      </c>
      <c r="AA11" s="44" t="s">
        <v>138</v>
      </c>
      <c r="AB11" s="44" t="s">
        <v>23</v>
      </c>
      <c r="AC11" s="44" t="s">
        <v>103</v>
      </c>
    </row>
    <row r="12" spans="4:29" x14ac:dyDescent="0.25">
      <c r="M12" s="11"/>
      <c r="N12" s="5">
        <v>4</v>
      </c>
      <c r="O12" s="4">
        <v>20000</v>
      </c>
      <c r="P12" s="4"/>
      <c r="Q12" s="4"/>
      <c r="R12" s="4">
        <f t="shared" si="0"/>
        <v>20000</v>
      </c>
      <c r="S12" s="57"/>
      <c r="Z12" s="79"/>
      <c r="AA12" s="80"/>
      <c r="AB12" s="80"/>
      <c r="AC12" s="80"/>
    </row>
    <row r="13" spans="4:29" ht="15.75" thickBot="1" x14ac:dyDescent="0.3">
      <c r="M13" s="11"/>
      <c r="N13" s="5">
        <v>5</v>
      </c>
      <c r="O13" s="4">
        <v>20000</v>
      </c>
      <c r="P13" s="4"/>
      <c r="Q13" s="4"/>
      <c r="R13" s="4">
        <f t="shared" si="0"/>
        <v>20000</v>
      </c>
      <c r="S13" s="57"/>
    </row>
    <row r="14" spans="4:29" ht="18" x14ac:dyDescent="0.25">
      <c r="D14" s="12"/>
      <c r="E14" s="13" t="s">
        <v>38</v>
      </c>
      <c r="F14" s="14"/>
      <c r="G14" s="14"/>
      <c r="H14" s="14"/>
      <c r="I14" s="14"/>
      <c r="J14" s="14"/>
      <c r="K14" s="15"/>
      <c r="M14" s="11"/>
      <c r="N14" s="5">
        <v>6</v>
      </c>
      <c r="O14" s="4">
        <v>20000</v>
      </c>
      <c r="P14" s="4"/>
      <c r="Q14" s="4"/>
      <c r="R14" s="4">
        <f t="shared" si="0"/>
        <v>20000</v>
      </c>
      <c r="S14" s="57"/>
    </row>
    <row r="15" spans="4:29" x14ac:dyDescent="0.25">
      <c r="D15" s="16"/>
      <c r="K15" s="17"/>
      <c r="M15" s="11"/>
      <c r="N15" s="5">
        <v>7</v>
      </c>
      <c r="O15" s="4">
        <v>20000</v>
      </c>
      <c r="P15" s="4"/>
      <c r="Q15" s="4"/>
      <c r="R15" s="4">
        <f t="shared" si="0"/>
        <v>20000</v>
      </c>
      <c r="S15" s="57"/>
    </row>
    <row r="16" spans="4:29" ht="15.75" thickBot="1" x14ac:dyDescent="0.3">
      <c r="D16" s="37" t="s">
        <v>4</v>
      </c>
      <c r="G16" s="23"/>
      <c r="K16" s="17"/>
      <c r="M16" s="11"/>
      <c r="N16" s="5">
        <v>8</v>
      </c>
      <c r="O16" s="4">
        <v>20000</v>
      </c>
      <c r="P16" s="4"/>
      <c r="Q16" s="4"/>
      <c r="R16" s="4">
        <f t="shared" ref="R16:R21" si="1">O16-P16-Q16</f>
        <v>20000</v>
      </c>
      <c r="S16" s="57"/>
    </row>
    <row r="17" spans="4:19" ht="15.75" thickBot="1" x14ac:dyDescent="0.3">
      <c r="D17" s="38" t="s">
        <v>41</v>
      </c>
      <c r="E17" s="84">
        <f>O6</f>
        <v>513799</v>
      </c>
      <c r="F17" s="85"/>
      <c r="G17" s="86"/>
      <c r="K17" s="17"/>
      <c r="M17" s="11"/>
      <c r="N17" s="5">
        <v>9</v>
      </c>
      <c r="O17" s="4">
        <v>20000</v>
      </c>
      <c r="P17" s="4"/>
      <c r="Q17" s="4"/>
      <c r="R17" s="4">
        <f t="shared" si="1"/>
        <v>20000</v>
      </c>
      <c r="S17" s="57"/>
    </row>
    <row r="18" spans="4:19" ht="15.75" thickBot="1" x14ac:dyDescent="0.3">
      <c r="D18" s="39"/>
      <c r="E18" s="25" t="s">
        <v>5</v>
      </c>
      <c r="F18" s="25" t="s">
        <v>6</v>
      </c>
      <c r="G18" s="30"/>
      <c r="H18" s="25" t="s">
        <v>14</v>
      </c>
      <c r="I18" s="25" t="s">
        <v>15</v>
      </c>
      <c r="K18" s="17"/>
      <c r="M18" s="11"/>
      <c r="N18" s="5">
        <v>10</v>
      </c>
      <c r="O18" s="4">
        <v>20000</v>
      </c>
      <c r="P18" s="4"/>
      <c r="Q18" s="4"/>
      <c r="R18" s="4">
        <f t="shared" si="1"/>
        <v>20000</v>
      </c>
      <c r="S18" s="57"/>
    </row>
    <row r="19" spans="4:19" x14ac:dyDescent="0.25">
      <c r="D19" s="40" t="s">
        <v>3</v>
      </c>
      <c r="E19" s="54">
        <f>P6</f>
        <v>19999</v>
      </c>
      <c r="F19" s="55">
        <f>E19/$E$17</f>
        <v>3.8923781478749475E-2</v>
      </c>
      <c r="G19" s="30"/>
      <c r="H19" s="36">
        <f>S6</f>
        <v>2.5499999999999998</v>
      </c>
      <c r="I19" s="66">
        <f>E19/H19</f>
        <v>7842.7450980392159</v>
      </c>
      <c r="K19" s="17"/>
      <c r="M19" s="11"/>
      <c r="N19" s="5">
        <v>11</v>
      </c>
      <c r="O19" s="4">
        <v>20000</v>
      </c>
      <c r="P19" s="4"/>
      <c r="Q19" s="4"/>
      <c r="R19" s="4">
        <f t="shared" si="1"/>
        <v>20000</v>
      </c>
      <c r="S19" s="57"/>
    </row>
    <row r="20" spans="4:19" x14ac:dyDescent="0.25">
      <c r="D20" s="40" t="s">
        <v>25</v>
      </c>
      <c r="E20" s="54">
        <f>Q6</f>
        <v>0</v>
      </c>
      <c r="F20" s="55">
        <f>E20/$E$17</f>
        <v>0</v>
      </c>
      <c r="G20" s="30"/>
      <c r="K20" s="17"/>
      <c r="M20" s="11"/>
      <c r="N20" s="5">
        <v>12</v>
      </c>
      <c r="O20" s="4">
        <v>20000</v>
      </c>
      <c r="P20" s="4"/>
      <c r="Q20" s="4"/>
      <c r="R20" s="4">
        <f t="shared" si="1"/>
        <v>20000</v>
      </c>
      <c r="S20" s="57"/>
    </row>
    <row r="21" spans="4:19" x14ac:dyDescent="0.25">
      <c r="D21" s="40" t="s">
        <v>16</v>
      </c>
      <c r="E21" s="4">
        <f>SUMIF(S9:S34,"=", R9:R34)</f>
        <v>493799</v>
      </c>
      <c r="F21" s="26">
        <f>E21/$E$17</f>
        <v>0.9610742722348623</v>
      </c>
      <c r="G21" s="30"/>
      <c r="K21" s="17"/>
      <c r="M21" s="11"/>
      <c r="N21" s="5">
        <v>13</v>
      </c>
      <c r="O21" s="4">
        <v>20000</v>
      </c>
      <c r="P21" s="4"/>
      <c r="Q21" s="4"/>
      <c r="R21" s="4">
        <f t="shared" si="1"/>
        <v>20000</v>
      </c>
      <c r="S21" s="57"/>
    </row>
    <row r="22" spans="4:19" ht="15.75" customHeight="1" x14ac:dyDescent="0.25">
      <c r="D22" s="40" t="s">
        <v>42</v>
      </c>
      <c r="E22" s="52">
        <f>R6-Q6</f>
        <v>0</v>
      </c>
      <c r="F22" s="53">
        <f>E22/$E$17</f>
        <v>0</v>
      </c>
      <c r="G22" s="30"/>
      <c r="K22" s="17"/>
      <c r="M22" s="11"/>
      <c r="N22" s="5">
        <v>14</v>
      </c>
      <c r="O22" s="4">
        <v>20000</v>
      </c>
      <c r="P22" s="4"/>
      <c r="Q22" s="4"/>
      <c r="R22" s="4">
        <f t="shared" ref="R22:R27" si="2">O22-P22-Q22</f>
        <v>20000</v>
      </c>
      <c r="S22" s="57"/>
    </row>
    <row r="23" spans="4:19" ht="15.75" thickBot="1" x14ac:dyDescent="0.3">
      <c r="D23" s="40"/>
      <c r="E23" s="87" t="s">
        <v>40</v>
      </c>
      <c r="F23" s="88"/>
      <c r="K23" s="17"/>
      <c r="M23" s="11"/>
      <c r="N23" s="5">
        <v>15</v>
      </c>
      <c r="O23" s="4">
        <v>20000</v>
      </c>
      <c r="P23" s="4"/>
      <c r="Q23" s="4"/>
      <c r="R23" s="4">
        <f t="shared" si="2"/>
        <v>20000</v>
      </c>
      <c r="S23" s="57"/>
    </row>
    <row r="24" spans="4:19" x14ac:dyDescent="0.25">
      <c r="D24" s="40" t="s">
        <v>22</v>
      </c>
      <c r="E24" s="89">
        <v>3</v>
      </c>
      <c r="F24" s="90"/>
      <c r="K24" s="17"/>
      <c r="M24" s="11"/>
      <c r="N24" s="5">
        <v>16</v>
      </c>
      <c r="O24" s="4">
        <v>20000</v>
      </c>
      <c r="P24" s="4"/>
      <c r="Q24" s="4"/>
      <c r="R24" s="4">
        <f t="shared" si="2"/>
        <v>20000</v>
      </c>
      <c r="S24" s="57"/>
    </row>
    <row r="25" spans="4:19" x14ac:dyDescent="0.25">
      <c r="D25" s="41" t="s">
        <v>17</v>
      </c>
      <c r="E25" s="91">
        <f>E24*I19</f>
        <v>23528.235294117647</v>
      </c>
      <c r="F25" s="92"/>
      <c r="K25" s="17"/>
      <c r="M25" s="11"/>
      <c r="N25" s="5">
        <v>17</v>
      </c>
      <c r="O25" s="4">
        <v>20000</v>
      </c>
      <c r="P25" s="4"/>
      <c r="Q25" s="4"/>
      <c r="R25" s="4">
        <f t="shared" si="2"/>
        <v>20000</v>
      </c>
      <c r="S25" s="57"/>
    </row>
    <row r="26" spans="4:19" x14ac:dyDescent="0.25">
      <c r="D26" s="41" t="s">
        <v>28</v>
      </c>
      <c r="E26" s="82">
        <f>$E$17/(E25)</f>
        <v>21.837549377468875</v>
      </c>
      <c r="F26" s="83"/>
      <c r="K26" s="17"/>
      <c r="M26" s="11"/>
      <c r="N26" s="5">
        <v>18</v>
      </c>
      <c r="O26" s="4">
        <v>20000</v>
      </c>
      <c r="P26" s="4"/>
      <c r="Q26" s="4"/>
      <c r="R26" s="4">
        <f t="shared" si="2"/>
        <v>20000</v>
      </c>
      <c r="S26" s="57"/>
    </row>
    <row r="27" spans="4:19" x14ac:dyDescent="0.25">
      <c r="D27" s="41" t="s">
        <v>29</v>
      </c>
      <c r="E27" s="82">
        <f>E21/(E25)</f>
        <v>20.987506875343769</v>
      </c>
      <c r="F27" s="83"/>
      <c r="K27" s="17"/>
      <c r="M27" s="11"/>
      <c r="N27" s="5">
        <v>19</v>
      </c>
      <c r="O27" s="4">
        <v>20000</v>
      </c>
      <c r="P27" s="4"/>
      <c r="Q27" s="4"/>
      <c r="R27" s="4">
        <f t="shared" si="2"/>
        <v>20000</v>
      </c>
      <c r="S27" s="57"/>
    </row>
    <row r="28" spans="4:19" ht="15.75" thickBot="1" x14ac:dyDescent="0.3">
      <c r="D28" s="18"/>
      <c r="E28" s="19"/>
      <c r="F28" s="19"/>
      <c r="G28" s="19"/>
      <c r="H28" s="19"/>
      <c r="I28" s="19"/>
      <c r="J28" s="19"/>
      <c r="K28" s="20"/>
      <c r="M28" s="11"/>
      <c r="N28" s="5">
        <v>20</v>
      </c>
      <c r="O28" s="4">
        <v>20000</v>
      </c>
      <c r="P28" s="4"/>
      <c r="Q28" s="4"/>
      <c r="R28" s="4">
        <f t="shared" si="0"/>
        <v>20000</v>
      </c>
      <c r="S28" s="57"/>
    </row>
    <row r="29" spans="4:19" x14ac:dyDescent="0.25">
      <c r="M29" s="11"/>
      <c r="N29" s="5">
        <v>21</v>
      </c>
      <c r="O29" s="4">
        <v>20000</v>
      </c>
      <c r="P29" s="4"/>
      <c r="Q29" s="4"/>
      <c r="R29" s="4">
        <f t="shared" si="0"/>
        <v>20000</v>
      </c>
      <c r="S29" s="57"/>
    </row>
    <row r="30" spans="4:19" x14ac:dyDescent="0.25">
      <c r="M30" s="11"/>
      <c r="N30" s="5">
        <v>22</v>
      </c>
      <c r="O30" s="4">
        <v>20000</v>
      </c>
      <c r="P30" s="4"/>
      <c r="Q30" s="4"/>
      <c r="R30" s="4">
        <f t="shared" si="0"/>
        <v>20000</v>
      </c>
      <c r="S30" s="57"/>
    </row>
    <row r="31" spans="4:19" x14ac:dyDescent="0.25">
      <c r="M31" s="11"/>
      <c r="N31" s="5">
        <v>23</v>
      </c>
      <c r="O31" s="4">
        <v>20000</v>
      </c>
      <c r="P31" s="4"/>
      <c r="Q31" s="4"/>
      <c r="R31" s="4">
        <f t="shared" si="0"/>
        <v>20000</v>
      </c>
      <c r="S31" s="57"/>
    </row>
    <row r="32" spans="4:19" ht="15.75" thickBot="1" x14ac:dyDescent="0.3">
      <c r="M32" s="11"/>
      <c r="N32" s="5">
        <v>24</v>
      </c>
      <c r="O32" s="4">
        <v>20000</v>
      </c>
      <c r="P32" s="4"/>
      <c r="Q32" s="4"/>
      <c r="R32" s="4">
        <f t="shared" si="0"/>
        <v>20000</v>
      </c>
      <c r="S32" s="57"/>
    </row>
    <row r="33" spans="4:24" ht="18" x14ac:dyDescent="0.25">
      <c r="D33" s="12"/>
      <c r="E33" s="13" t="s">
        <v>37</v>
      </c>
      <c r="F33" s="14"/>
      <c r="G33" s="14"/>
      <c r="H33" s="14"/>
      <c r="I33" s="14"/>
      <c r="J33" s="14"/>
      <c r="K33" s="15"/>
      <c r="M33" s="11"/>
      <c r="N33" s="5">
        <v>25</v>
      </c>
      <c r="O33" s="4">
        <v>20000</v>
      </c>
      <c r="P33" s="4"/>
      <c r="Q33" s="4"/>
      <c r="R33" s="4">
        <f t="shared" si="0"/>
        <v>20000</v>
      </c>
      <c r="S33" s="57"/>
    </row>
    <row r="34" spans="4:24" x14ac:dyDescent="0.25">
      <c r="D34" s="16"/>
      <c r="K34" s="17"/>
      <c r="M34" s="11"/>
      <c r="N34" s="5">
        <v>26</v>
      </c>
      <c r="O34" s="4">
        <v>13799</v>
      </c>
      <c r="P34" s="4"/>
      <c r="Q34" s="4"/>
      <c r="R34" s="4">
        <f t="shared" si="0"/>
        <v>13799</v>
      </c>
      <c r="S34" s="57"/>
    </row>
    <row r="35" spans="4:24" ht="15.75" thickBot="1" x14ac:dyDescent="0.3">
      <c r="D35" s="37" t="s">
        <v>4</v>
      </c>
      <c r="G35" s="23"/>
      <c r="K35" s="17"/>
      <c r="M35" s="6" t="s">
        <v>34</v>
      </c>
      <c r="N35" s="50"/>
      <c r="O35" s="51">
        <f>SUM(O36:O36)</f>
        <v>1</v>
      </c>
      <c r="P35" s="24"/>
      <c r="Q35" s="24"/>
      <c r="R35" s="24"/>
      <c r="S35" s="24"/>
    </row>
    <row r="36" spans="4:24" ht="15.75" thickBot="1" x14ac:dyDescent="0.3">
      <c r="D36" s="38" t="s">
        <v>11</v>
      </c>
      <c r="E36" s="84">
        <f>O38</f>
        <v>1725319</v>
      </c>
      <c r="F36" s="85"/>
      <c r="G36" s="86"/>
      <c r="K36" s="17"/>
      <c r="M36" s="11"/>
      <c r="N36" s="5">
        <v>1</v>
      </c>
      <c r="O36" s="4">
        <v>1</v>
      </c>
      <c r="P36" s="4"/>
      <c r="Q36" s="4"/>
      <c r="R36" s="4">
        <f>O36-P36-Q36</f>
        <v>1</v>
      </c>
      <c r="S36" s="4"/>
    </row>
    <row r="37" spans="4:24" ht="15.75" thickBot="1" x14ac:dyDescent="0.3">
      <c r="D37" s="39"/>
      <c r="E37" s="25" t="s">
        <v>5</v>
      </c>
      <c r="F37" s="25" t="s">
        <v>6</v>
      </c>
      <c r="G37" s="25" t="s">
        <v>13</v>
      </c>
      <c r="H37" s="25" t="s">
        <v>14</v>
      </c>
      <c r="I37" s="25" t="s">
        <v>15</v>
      </c>
      <c r="J37" s="25" t="s">
        <v>19</v>
      </c>
      <c r="K37" s="17"/>
    </row>
    <row r="38" spans="4:24" ht="15.75" thickBot="1" x14ac:dyDescent="0.3">
      <c r="D38" s="40" t="s">
        <v>12</v>
      </c>
      <c r="E38" s="4">
        <f>Q38</f>
        <v>20000</v>
      </c>
      <c r="F38" s="26">
        <f t="shared" ref="F38:F43" si="3">E38/$E$36</f>
        <v>1.159205920760161E-2</v>
      </c>
      <c r="G38" s="36">
        <f>SUMIF(S109:S129, "&gt;0", P109:P129)</f>
        <v>0</v>
      </c>
      <c r="H38" s="36">
        <f>S38</f>
        <v>0</v>
      </c>
      <c r="I38" s="42" t="e">
        <f>E38/H38</f>
        <v>#DIV/0!</v>
      </c>
      <c r="J38" s="42" t="e">
        <f>G38/H38</f>
        <v>#DIV/0!</v>
      </c>
      <c r="K38" s="17"/>
      <c r="O38" s="21">
        <f>O40+O128</f>
        <v>1725319</v>
      </c>
      <c r="P38" s="21">
        <f>SUM(P41:P129)</f>
        <v>824.12427934538573</v>
      </c>
      <c r="Q38" s="21">
        <f>SUM(Q41:Q129)</f>
        <v>20000</v>
      </c>
      <c r="R38" s="21">
        <f>SUMIF(S41:S129, "&gt;0", R41:R129)</f>
        <v>0</v>
      </c>
      <c r="S38" s="22">
        <f>(SUM(S41:S129))/60</f>
        <v>0</v>
      </c>
      <c r="T38" s="21">
        <f>SUM(T41:T129)</f>
        <v>20000</v>
      </c>
      <c r="U38" s="21">
        <f>SUM(U41:U129)</f>
        <v>0</v>
      </c>
      <c r="V38" s="21">
        <f>SUMIF(W41:W129, "&gt;0", V41:V129)</f>
        <v>0</v>
      </c>
      <c r="W38" s="22">
        <f>(SUM(W41:W129))/60</f>
        <v>10.6</v>
      </c>
    </row>
    <row r="39" spans="4:24" ht="15.75" thickBot="1" x14ac:dyDescent="0.3">
      <c r="D39" s="40" t="s">
        <v>43</v>
      </c>
      <c r="E39" s="52">
        <f>R38</f>
        <v>0</v>
      </c>
      <c r="F39" s="53">
        <f t="shared" si="3"/>
        <v>0</v>
      </c>
      <c r="G39" s="30"/>
      <c r="K39" s="17"/>
      <c r="N39" s="2" t="s">
        <v>1</v>
      </c>
      <c r="O39" s="2" t="s">
        <v>5</v>
      </c>
      <c r="P39" s="2" t="s">
        <v>39</v>
      </c>
      <c r="Q39" s="60" t="s">
        <v>12</v>
      </c>
      <c r="R39" s="60" t="s">
        <v>7</v>
      </c>
      <c r="S39" s="60" t="s">
        <v>27</v>
      </c>
      <c r="T39" s="8" t="s">
        <v>3</v>
      </c>
      <c r="U39" s="8" t="s">
        <v>8</v>
      </c>
      <c r="V39" s="8" t="s">
        <v>7</v>
      </c>
      <c r="W39" s="8" t="s">
        <v>10</v>
      </c>
    </row>
    <row r="40" spans="4:24" x14ac:dyDescent="0.25">
      <c r="D40" s="40" t="s">
        <v>3</v>
      </c>
      <c r="E40" s="54">
        <f>T38</f>
        <v>20000</v>
      </c>
      <c r="F40" s="55">
        <f t="shared" si="3"/>
        <v>1.159205920760161E-2</v>
      </c>
      <c r="G40" s="36">
        <f>SUMIF(W109:W129, "&gt;0", P109:P129)</f>
        <v>0</v>
      </c>
      <c r="H40" s="36">
        <f>W38</f>
        <v>10.6</v>
      </c>
      <c r="I40" s="66">
        <f>E40/H40</f>
        <v>1886.7924528301887</v>
      </c>
      <c r="J40" s="42">
        <f>G40/H40</f>
        <v>0</v>
      </c>
      <c r="K40" s="17"/>
      <c r="M40" s="6" t="s">
        <v>32</v>
      </c>
      <c r="N40" s="48"/>
      <c r="O40" s="49">
        <f>SUM(O41:O127)</f>
        <v>1725319</v>
      </c>
      <c r="P40" s="24"/>
      <c r="Q40" s="24"/>
      <c r="R40" s="24"/>
      <c r="S40" s="24"/>
      <c r="T40" s="24"/>
      <c r="U40" s="24"/>
      <c r="V40" s="24"/>
      <c r="W40" s="24"/>
    </row>
    <row r="41" spans="4:24" x14ac:dyDescent="0.25">
      <c r="D41" s="40" t="s">
        <v>25</v>
      </c>
      <c r="E41" s="54">
        <f>U38</f>
        <v>0</v>
      </c>
      <c r="F41" s="55">
        <f t="shared" si="3"/>
        <v>0</v>
      </c>
      <c r="G41" s="30"/>
      <c r="K41" s="17"/>
      <c r="N41" s="69">
        <v>1</v>
      </c>
      <c r="O41" s="4">
        <v>20000</v>
      </c>
      <c r="P41" s="56">
        <v>5.1613397486507893</v>
      </c>
      <c r="Q41" s="4">
        <v>20000</v>
      </c>
      <c r="R41" s="4">
        <f>O41-Q41</f>
        <v>0</v>
      </c>
      <c r="S41" s="4"/>
      <c r="T41" s="56">
        <f>1+7287+12712</f>
        <v>20000</v>
      </c>
      <c r="U41" s="4"/>
      <c r="V41" s="4">
        <f t="shared" ref="V41:V72" si="4">O41-T41-U41</f>
        <v>0</v>
      </c>
      <c r="W41" s="57">
        <f>(4*60+15)+(6*60+21)</f>
        <v>636</v>
      </c>
    </row>
    <row r="42" spans="4:24" x14ac:dyDescent="0.25">
      <c r="D42" s="40" t="s">
        <v>16</v>
      </c>
      <c r="E42" s="4">
        <f>SUMIF(W109:W129, "=", V109:V129)</f>
        <v>365319</v>
      </c>
      <c r="F42" s="26">
        <f t="shared" si="3"/>
        <v>0.2117399738830906</v>
      </c>
      <c r="G42" s="30"/>
      <c r="K42" s="17"/>
      <c r="N42" s="69">
        <v>2</v>
      </c>
      <c r="O42" s="4">
        <v>20000</v>
      </c>
      <c r="P42" s="56">
        <v>3.285379060544074</v>
      </c>
      <c r="Q42" s="4"/>
      <c r="R42" s="4">
        <f t="shared" ref="R42:R49" si="5">O42-Q42</f>
        <v>20000</v>
      </c>
      <c r="S42" s="57"/>
      <c r="T42" s="4"/>
      <c r="U42" s="4"/>
      <c r="V42" s="4">
        <f t="shared" si="4"/>
        <v>20000</v>
      </c>
      <c r="W42" s="57"/>
    </row>
    <row r="43" spans="4:24" x14ac:dyDescent="0.25">
      <c r="D43" s="40" t="s">
        <v>42</v>
      </c>
      <c r="E43" s="52">
        <f>V38</f>
        <v>0</v>
      </c>
      <c r="F43" s="53">
        <f t="shared" si="3"/>
        <v>0</v>
      </c>
      <c r="G43" s="30"/>
      <c r="K43" s="17"/>
      <c r="M43" s="78"/>
      <c r="N43" s="69">
        <v>3</v>
      </c>
      <c r="O43" s="4">
        <v>20000</v>
      </c>
      <c r="P43" s="56">
        <v>2.0320749524980779</v>
      </c>
      <c r="Q43" s="4"/>
      <c r="R43" s="4">
        <f t="shared" si="5"/>
        <v>20000</v>
      </c>
      <c r="S43" s="57"/>
      <c r="T43" s="4"/>
      <c r="U43" s="4"/>
      <c r="V43" s="4">
        <f t="shared" si="4"/>
        <v>20000</v>
      </c>
      <c r="W43" s="57"/>
    </row>
    <row r="44" spans="4:24" ht="15.75" thickBot="1" x14ac:dyDescent="0.3">
      <c r="D44" s="40"/>
      <c r="E44" s="87" t="s">
        <v>21</v>
      </c>
      <c r="F44" s="88"/>
      <c r="G44" s="93" t="s">
        <v>20</v>
      </c>
      <c r="H44" s="94"/>
      <c r="K44" s="17"/>
      <c r="M44" s="78"/>
      <c r="N44" s="69">
        <v>4</v>
      </c>
      <c r="O44" s="4">
        <v>20000</v>
      </c>
      <c r="P44" s="56">
        <v>2.6914086993783708</v>
      </c>
      <c r="Q44" s="4"/>
      <c r="R44" s="4">
        <f t="shared" si="5"/>
        <v>20000</v>
      </c>
      <c r="S44" s="57"/>
      <c r="T44" s="4"/>
      <c r="U44" s="4"/>
      <c r="V44" s="4">
        <f t="shared" si="4"/>
        <v>20000</v>
      </c>
      <c r="W44" s="57"/>
    </row>
    <row r="45" spans="4:24" x14ac:dyDescent="0.25">
      <c r="D45" s="40" t="s">
        <v>22</v>
      </c>
      <c r="E45" s="89">
        <v>3</v>
      </c>
      <c r="F45" s="90"/>
      <c r="G45" s="89">
        <v>10</v>
      </c>
      <c r="H45" s="90"/>
      <c r="K45" s="17"/>
      <c r="N45" s="69">
        <v>5</v>
      </c>
      <c r="O45" s="4">
        <v>20000</v>
      </c>
      <c r="P45" s="56">
        <v>2.782077275216579</v>
      </c>
      <c r="Q45" s="4"/>
      <c r="R45" s="4">
        <f t="shared" si="5"/>
        <v>20000</v>
      </c>
      <c r="S45" s="57"/>
      <c r="T45" s="4"/>
      <c r="U45" s="4"/>
      <c r="V45" s="4">
        <f t="shared" si="4"/>
        <v>20000</v>
      </c>
      <c r="W45" s="57"/>
    </row>
    <row r="46" spans="4:24" x14ac:dyDescent="0.25">
      <c r="D46" s="41" t="s">
        <v>17</v>
      </c>
      <c r="E46" s="91">
        <f>E45*I40</f>
        <v>5660.3773584905666</v>
      </c>
      <c r="F46" s="92"/>
      <c r="G46" s="95" t="e">
        <f>G45*I38</f>
        <v>#DIV/0!</v>
      </c>
      <c r="H46" s="96"/>
      <c r="K46" s="17"/>
      <c r="N46" s="69">
        <v>6</v>
      </c>
      <c r="O46" s="4">
        <v>20000</v>
      </c>
      <c r="P46" s="56">
        <v>1.7046566689386959</v>
      </c>
      <c r="Q46" s="4"/>
      <c r="R46" s="4">
        <f t="shared" si="5"/>
        <v>20000</v>
      </c>
      <c r="S46" s="57"/>
      <c r="T46" s="4"/>
      <c r="U46" s="4"/>
      <c r="V46" s="4">
        <f t="shared" si="4"/>
        <v>20000</v>
      </c>
      <c r="W46" s="57"/>
      <c r="X46" s="71"/>
    </row>
    <row r="47" spans="4:24" x14ac:dyDescent="0.25">
      <c r="D47" s="41" t="s">
        <v>28</v>
      </c>
      <c r="E47" s="82">
        <f>$E$36/(E46)</f>
        <v>304.80635666666666</v>
      </c>
      <c r="F47" s="83"/>
      <c r="G47" s="82" t="e">
        <f>$E$36/(G46*24)</f>
        <v>#DIV/0!</v>
      </c>
      <c r="H47" s="83"/>
      <c r="K47" s="17"/>
      <c r="N47" s="69">
        <v>7</v>
      </c>
      <c r="O47" s="4">
        <v>20000</v>
      </c>
      <c r="P47" s="56">
        <v>3.2297975048422809</v>
      </c>
      <c r="Q47" s="4"/>
      <c r="R47" s="4">
        <f t="shared" si="5"/>
        <v>20000</v>
      </c>
      <c r="S47" s="57"/>
      <c r="T47" s="4"/>
      <c r="U47" s="4"/>
      <c r="V47" s="4">
        <f t="shared" si="4"/>
        <v>20000</v>
      </c>
      <c r="W47" s="57"/>
      <c r="X47" s="71"/>
    </row>
    <row r="48" spans="4:24" x14ac:dyDescent="0.25">
      <c r="D48" s="41" t="s">
        <v>29</v>
      </c>
      <c r="E48" s="82">
        <f>E42/(E46)</f>
        <v>64.539689999999993</v>
      </c>
      <c r="F48" s="83"/>
      <c r="G48" s="82" t="e">
        <f>($E$36-E38)/(G46)</f>
        <v>#DIV/0!</v>
      </c>
      <c r="H48" s="83"/>
      <c r="K48" s="17"/>
      <c r="N48" s="69">
        <v>8</v>
      </c>
      <c r="O48" s="4">
        <v>20000</v>
      </c>
      <c r="P48" s="56">
        <v>2.3816318921744819</v>
      </c>
      <c r="Q48" s="4"/>
      <c r="R48" s="4">
        <f t="shared" si="5"/>
        <v>20000</v>
      </c>
      <c r="S48" s="57"/>
      <c r="T48" s="4"/>
      <c r="U48" s="4"/>
      <c r="V48" s="4">
        <f t="shared" si="4"/>
        <v>20000</v>
      </c>
      <c r="W48" s="57"/>
      <c r="X48" s="71"/>
    </row>
    <row r="49" spans="3:30" ht="15.75" thickBot="1" x14ac:dyDescent="0.3">
      <c r="D49" s="18"/>
      <c r="E49" s="19"/>
      <c r="F49" s="19"/>
      <c r="G49" s="19"/>
      <c r="H49" s="19"/>
      <c r="I49" s="19"/>
      <c r="J49" s="19"/>
      <c r="K49" s="20"/>
      <c r="N49" s="69">
        <v>9</v>
      </c>
      <c r="O49" s="4">
        <v>20000</v>
      </c>
      <c r="P49" s="56">
        <v>4.3330825082957736</v>
      </c>
      <c r="Q49" s="4"/>
      <c r="R49" s="4">
        <f t="shared" si="5"/>
        <v>20000</v>
      </c>
      <c r="S49" s="57"/>
      <c r="T49" s="4"/>
      <c r="U49" s="4"/>
      <c r="V49" s="4">
        <f t="shared" si="4"/>
        <v>20000</v>
      </c>
      <c r="W49" s="57"/>
    </row>
    <row r="50" spans="3:30" x14ac:dyDescent="0.25">
      <c r="N50" s="69">
        <v>10</v>
      </c>
      <c r="O50" s="4">
        <v>20000</v>
      </c>
      <c r="P50" s="56">
        <v>9.6751045091077685</v>
      </c>
      <c r="Q50" s="4"/>
      <c r="R50" s="4">
        <f>O50-Q50</f>
        <v>20000</v>
      </c>
      <c r="S50" s="57"/>
      <c r="T50" s="4"/>
      <c r="U50" s="4"/>
      <c r="V50" s="4">
        <f t="shared" si="4"/>
        <v>20000</v>
      </c>
      <c r="W50" s="57"/>
    </row>
    <row r="51" spans="3:30" x14ac:dyDescent="0.25">
      <c r="N51" s="69">
        <v>11</v>
      </c>
      <c r="O51" s="4">
        <v>20000</v>
      </c>
      <c r="P51" s="56">
        <v>3.7200292199850078</v>
      </c>
      <c r="Q51" s="4"/>
      <c r="R51" s="4">
        <f t="shared" ref="R51:R71" si="6">O51-Q51</f>
        <v>20000</v>
      </c>
      <c r="S51" s="57"/>
      <c r="T51" s="4"/>
      <c r="U51" s="4"/>
      <c r="V51" s="4">
        <f t="shared" si="4"/>
        <v>20000</v>
      </c>
      <c r="W51" s="57"/>
    </row>
    <row r="52" spans="3:30" x14ac:dyDescent="0.25">
      <c r="N52" s="69">
        <v>12</v>
      </c>
      <c r="O52" s="4">
        <v>20000</v>
      </c>
      <c r="P52" s="56">
        <v>8.5503722932189703</v>
      </c>
      <c r="Q52" s="4"/>
      <c r="R52" s="4">
        <f t="shared" si="6"/>
        <v>20000</v>
      </c>
      <c r="S52" s="57"/>
      <c r="T52" s="4"/>
      <c r="U52" s="4"/>
      <c r="V52" s="4">
        <f t="shared" si="4"/>
        <v>20000</v>
      </c>
      <c r="W52" s="57"/>
    </row>
    <row r="53" spans="3:30" x14ac:dyDescent="0.25">
      <c r="N53" s="69">
        <v>13</v>
      </c>
      <c r="O53" s="4">
        <v>20000</v>
      </c>
      <c r="P53" s="56">
        <v>11.98895776923746</v>
      </c>
      <c r="Q53" s="4"/>
      <c r="R53" s="4">
        <f t="shared" si="6"/>
        <v>20000</v>
      </c>
      <c r="S53" s="57"/>
      <c r="T53" s="4"/>
      <c r="U53" s="4"/>
      <c r="V53" s="4">
        <f t="shared" si="4"/>
        <v>20000</v>
      </c>
      <c r="W53" s="57"/>
    </row>
    <row r="54" spans="3:30" x14ac:dyDescent="0.25">
      <c r="N54" s="69">
        <v>14</v>
      </c>
      <c r="O54" s="4">
        <v>20000</v>
      </c>
      <c r="P54" s="56">
        <v>8.2673784540966153</v>
      </c>
      <c r="Q54" s="4"/>
      <c r="R54" s="4">
        <f t="shared" si="6"/>
        <v>20000</v>
      </c>
      <c r="S54" s="57"/>
      <c r="T54" s="4"/>
      <c r="U54" s="4"/>
      <c r="V54" s="4">
        <f t="shared" si="4"/>
        <v>20000</v>
      </c>
      <c r="W54" s="57"/>
    </row>
    <row r="55" spans="3:30" x14ac:dyDescent="0.25">
      <c r="N55" s="69">
        <v>15</v>
      </c>
      <c r="O55" s="4">
        <v>20000</v>
      </c>
      <c r="P55" s="56">
        <v>17.59895043913275</v>
      </c>
      <c r="Q55" s="4"/>
      <c r="R55" s="4">
        <f t="shared" si="6"/>
        <v>20000</v>
      </c>
      <c r="S55" s="57"/>
      <c r="T55" s="4"/>
      <c r="U55" s="4"/>
      <c r="V55" s="4">
        <f t="shared" si="4"/>
        <v>20000</v>
      </c>
      <c r="W55" s="57"/>
      <c r="Z55" s="1"/>
      <c r="AA55" s="1"/>
      <c r="AB55" s="1"/>
      <c r="AC55" s="1"/>
    </row>
    <row r="56" spans="3:30" x14ac:dyDescent="0.25">
      <c r="N56" s="69">
        <v>16</v>
      </c>
      <c r="O56" s="4">
        <v>20000</v>
      </c>
      <c r="P56" s="56">
        <v>14.876290006563069</v>
      </c>
      <c r="Q56" s="4"/>
      <c r="R56" s="4">
        <f t="shared" si="6"/>
        <v>20000</v>
      </c>
      <c r="S56" s="57"/>
      <c r="T56" s="4"/>
      <c r="U56" s="4"/>
      <c r="V56" s="4">
        <f t="shared" si="4"/>
        <v>20000</v>
      </c>
      <c r="W56" s="57"/>
    </row>
    <row r="57" spans="3:30" x14ac:dyDescent="0.25">
      <c r="N57" s="69">
        <v>17</v>
      </c>
      <c r="O57" s="4">
        <v>20000</v>
      </c>
      <c r="P57" s="56">
        <v>14.15759209450334</v>
      </c>
      <c r="Q57" s="4"/>
      <c r="R57" s="4">
        <f t="shared" si="6"/>
        <v>20000</v>
      </c>
      <c r="S57" s="57"/>
      <c r="T57" s="4"/>
      <c r="U57" s="4"/>
      <c r="V57" s="4">
        <f t="shared" si="4"/>
        <v>20000</v>
      </c>
      <c r="W57" s="57"/>
    </row>
    <row r="58" spans="3:30" x14ac:dyDescent="0.25">
      <c r="N58" s="69">
        <v>18</v>
      </c>
      <c r="O58" s="4">
        <v>20000</v>
      </c>
      <c r="P58" s="56">
        <v>9.0345791280269623</v>
      </c>
      <c r="Q58" s="4"/>
      <c r="R58" s="4">
        <f t="shared" si="6"/>
        <v>20000</v>
      </c>
      <c r="S58" s="57"/>
      <c r="T58" s="4"/>
      <c r="U58" s="4"/>
      <c r="V58" s="4">
        <f t="shared" si="4"/>
        <v>20000</v>
      </c>
      <c r="W58" s="57"/>
    </row>
    <row r="59" spans="3:30" x14ac:dyDescent="0.25">
      <c r="N59" s="69">
        <v>19</v>
      </c>
      <c r="O59" s="4">
        <v>20000</v>
      </c>
      <c r="P59" s="56">
        <v>10.1351574966684</v>
      </c>
      <c r="Q59" s="4"/>
      <c r="R59" s="4">
        <f t="shared" si="6"/>
        <v>20000</v>
      </c>
      <c r="S59" s="57"/>
      <c r="T59" s="4"/>
      <c r="U59" s="4"/>
      <c r="V59" s="4">
        <f t="shared" si="4"/>
        <v>20000</v>
      </c>
      <c r="W59" s="57"/>
      <c r="Y59" s="1"/>
      <c r="AD59" s="1"/>
    </row>
    <row r="60" spans="3:30" s="1" customFormat="1" x14ac:dyDescent="0.25">
      <c r="C60"/>
      <c r="D60"/>
      <c r="E60"/>
      <c r="F60"/>
      <c r="G60"/>
      <c r="H60"/>
      <c r="I60"/>
      <c r="J60"/>
      <c r="K60"/>
      <c r="L60"/>
      <c r="M60"/>
      <c r="N60" s="69">
        <v>20</v>
      </c>
      <c r="O60" s="57">
        <v>20000</v>
      </c>
      <c r="P60" s="70">
        <v>1.908340897411108</v>
      </c>
      <c r="Q60" s="57"/>
      <c r="R60" s="57">
        <f t="shared" si="6"/>
        <v>20000</v>
      </c>
      <c r="S60" s="57"/>
      <c r="T60" s="57"/>
      <c r="U60" s="57"/>
      <c r="V60" s="57">
        <f t="shared" si="4"/>
        <v>20000</v>
      </c>
      <c r="W60" s="57"/>
      <c r="X60"/>
      <c r="Y60"/>
      <c r="Z60"/>
      <c r="AA60"/>
      <c r="AB60"/>
      <c r="AC60"/>
      <c r="AD60"/>
    </row>
    <row r="61" spans="3:30" x14ac:dyDescent="0.25">
      <c r="N61" s="69">
        <v>21</v>
      </c>
      <c r="O61" s="57">
        <v>20000</v>
      </c>
      <c r="P61" s="70">
        <v>1.800797901116312</v>
      </c>
      <c r="Q61" s="57"/>
      <c r="R61" s="57">
        <f t="shared" si="6"/>
        <v>20000</v>
      </c>
      <c r="S61" s="57"/>
      <c r="T61" s="57"/>
      <c r="U61" s="57"/>
      <c r="V61" s="57">
        <f t="shared" si="4"/>
        <v>20000</v>
      </c>
      <c r="W61" s="57"/>
    </row>
    <row r="62" spans="3:30" x14ac:dyDescent="0.25">
      <c r="M62" s="77"/>
      <c r="N62" s="69">
        <v>22</v>
      </c>
      <c r="O62" s="57">
        <v>20000</v>
      </c>
      <c r="P62" s="75">
        <v>1.8128173071891069</v>
      </c>
      <c r="Q62" s="76"/>
      <c r="R62" s="57">
        <f t="shared" si="6"/>
        <v>20000</v>
      </c>
      <c r="S62" s="57"/>
      <c r="T62" s="57"/>
      <c r="U62" s="57"/>
      <c r="V62" s="57">
        <f t="shared" si="4"/>
        <v>20000</v>
      </c>
      <c r="W62" s="57"/>
    </row>
    <row r="63" spans="3:30" x14ac:dyDescent="0.25">
      <c r="N63" s="69">
        <v>23</v>
      </c>
      <c r="O63" s="4">
        <v>20000</v>
      </c>
      <c r="P63" s="56">
        <v>1.775886345654726</v>
      </c>
      <c r="Q63" s="4"/>
      <c r="R63" s="4">
        <f t="shared" si="6"/>
        <v>20000</v>
      </c>
      <c r="S63" s="57"/>
      <c r="T63" s="4"/>
      <c r="U63" s="4"/>
      <c r="V63" s="4">
        <f t="shared" si="4"/>
        <v>20000</v>
      </c>
      <c r="W63" s="57"/>
    </row>
    <row r="64" spans="3:30" x14ac:dyDescent="0.25">
      <c r="N64" s="69">
        <v>24</v>
      </c>
      <c r="O64" s="4">
        <v>20000</v>
      </c>
      <c r="P64" s="56">
        <v>1.4226246355101471</v>
      </c>
      <c r="Q64" s="4"/>
      <c r="R64" s="4">
        <f t="shared" si="6"/>
        <v>20000</v>
      </c>
      <c r="S64" s="57"/>
      <c r="T64" s="4"/>
      <c r="U64" s="4"/>
      <c r="V64" s="4">
        <f t="shared" si="4"/>
        <v>20000</v>
      </c>
      <c r="W64" s="57"/>
    </row>
    <row r="65" spans="13:23" x14ac:dyDescent="0.25">
      <c r="M65" s="78"/>
      <c r="N65" s="69">
        <v>25</v>
      </c>
      <c r="O65" s="4">
        <v>20000</v>
      </c>
      <c r="P65" s="56">
        <v>1.9908838039264081</v>
      </c>
      <c r="Q65" s="4"/>
      <c r="R65" s="4">
        <f t="shared" si="6"/>
        <v>20000</v>
      </c>
      <c r="S65" s="57"/>
      <c r="T65" s="4"/>
      <c r="U65" s="4"/>
      <c r="V65" s="4">
        <f t="shared" si="4"/>
        <v>20000</v>
      </c>
      <c r="W65" s="57"/>
    </row>
    <row r="66" spans="13:23" x14ac:dyDescent="0.25">
      <c r="M66" s="78"/>
      <c r="N66" s="69">
        <v>26</v>
      </c>
      <c r="O66" s="4">
        <v>20000</v>
      </c>
      <c r="P66" s="56">
        <v>1.5817730128765111</v>
      </c>
      <c r="Q66" s="4"/>
      <c r="R66" s="4">
        <f t="shared" si="6"/>
        <v>20000</v>
      </c>
      <c r="S66" s="57"/>
      <c r="T66" s="4"/>
      <c r="U66" s="4"/>
      <c r="V66" s="4">
        <f t="shared" si="4"/>
        <v>20000</v>
      </c>
      <c r="W66" s="57"/>
    </row>
    <row r="67" spans="13:23" x14ac:dyDescent="0.25">
      <c r="N67" s="69">
        <v>27</v>
      </c>
      <c r="O67" s="4">
        <v>20000</v>
      </c>
      <c r="P67" s="56">
        <v>2.0478024752810602</v>
      </c>
      <c r="Q67" s="4"/>
      <c r="R67" s="4">
        <f t="shared" si="6"/>
        <v>20000</v>
      </c>
      <c r="S67" s="57"/>
      <c r="T67" s="4"/>
      <c r="U67" s="4"/>
      <c r="V67" s="4">
        <f t="shared" si="4"/>
        <v>20000</v>
      </c>
      <c r="W67" s="57"/>
    </row>
    <row r="68" spans="13:23" x14ac:dyDescent="0.25">
      <c r="N68" s="69">
        <v>28</v>
      </c>
      <c r="O68" s="4">
        <v>20000</v>
      </c>
      <c r="P68" s="56">
        <v>2.1662457948550582</v>
      </c>
      <c r="Q68" s="4"/>
      <c r="R68" s="4">
        <f t="shared" si="6"/>
        <v>20000</v>
      </c>
      <c r="S68" s="57"/>
      <c r="T68" s="4"/>
      <c r="U68" s="4"/>
      <c r="V68" s="4">
        <f t="shared" si="4"/>
        <v>20000</v>
      </c>
      <c r="W68" s="57"/>
    </row>
    <row r="69" spans="13:23" x14ac:dyDescent="0.25">
      <c r="N69" s="69">
        <v>29</v>
      </c>
      <c r="O69" s="4">
        <v>20000</v>
      </c>
      <c r="P69" s="56">
        <v>12.485588598996401</v>
      </c>
      <c r="Q69" s="4"/>
      <c r="R69" s="4">
        <f t="shared" si="6"/>
        <v>20000</v>
      </c>
      <c r="S69" s="57"/>
      <c r="T69" s="4"/>
      <c r="U69" s="4"/>
      <c r="V69" s="4">
        <f t="shared" si="4"/>
        <v>20000</v>
      </c>
      <c r="W69" s="57"/>
    </row>
    <row r="70" spans="13:23" x14ac:dyDescent="0.25">
      <c r="N70" s="69">
        <v>30</v>
      </c>
      <c r="O70" s="4">
        <v>20000</v>
      </c>
      <c r="P70" s="56">
        <v>16.82005579397082</v>
      </c>
      <c r="Q70" s="4"/>
      <c r="R70" s="4">
        <f t="shared" si="6"/>
        <v>20000</v>
      </c>
      <c r="S70" s="57"/>
      <c r="T70" s="4"/>
      <c r="U70" s="4"/>
      <c r="V70" s="4">
        <f t="shared" si="4"/>
        <v>20000</v>
      </c>
      <c r="W70" s="57"/>
    </row>
    <row r="71" spans="13:23" x14ac:dyDescent="0.25">
      <c r="N71" s="69">
        <v>31</v>
      </c>
      <c r="O71" s="4">
        <v>20000</v>
      </c>
      <c r="P71" s="56">
        <v>7.7719577280804506</v>
      </c>
      <c r="Q71" s="4"/>
      <c r="R71" s="4">
        <f t="shared" si="6"/>
        <v>20000</v>
      </c>
      <c r="S71" s="57"/>
      <c r="T71" s="4"/>
      <c r="U71" s="4"/>
      <c r="V71" s="4">
        <f t="shared" si="4"/>
        <v>20000</v>
      </c>
      <c r="W71" s="57"/>
    </row>
    <row r="72" spans="13:23" x14ac:dyDescent="0.25">
      <c r="N72" s="69">
        <v>32</v>
      </c>
      <c r="O72" s="4">
        <v>20000</v>
      </c>
      <c r="P72" s="56">
        <v>5.8328116983175278</v>
      </c>
      <c r="Q72" s="4"/>
      <c r="R72" s="4">
        <f>O72-Q72</f>
        <v>20000</v>
      </c>
      <c r="S72" s="57"/>
      <c r="T72" s="4"/>
      <c r="U72" s="4"/>
      <c r="V72" s="4">
        <f t="shared" si="4"/>
        <v>20000</v>
      </c>
      <c r="W72" s="57"/>
    </row>
    <row r="73" spans="13:23" x14ac:dyDescent="0.25">
      <c r="N73" s="69">
        <v>33</v>
      </c>
      <c r="O73" s="4">
        <v>20000</v>
      </c>
      <c r="P73" s="56">
        <v>7.0700524989515543</v>
      </c>
      <c r="Q73" s="4"/>
      <c r="R73" s="4">
        <f t="shared" ref="R73:R93" si="7">O73-Q73</f>
        <v>20000</v>
      </c>
      <c r="S73" s="57"/>
      <c r="T73" s="4"/>
      <c r="U73" s="4"/>
      <c r="V73" s="4">
        <f t="shared" ref="V73:V104" si="8">O73-T73-U73</f>
        <v>20000</v>
      </c>
      <c r="W73" s="57"/>
    </row>
    <row r="74" spans="13:23" x14ac:dyDescent="0.25">
      <c r="N74" s="69">
        <v>34</v>
      </c>
      <c r="O74" s="4">
        <v>20000</v>
      </c>
      <c r="P74" s="56">
        <v>12.4018058469519</v>
      </c>
      <c r="Q74" s="4"/>
      <c r="R74" s="4">
        <f t="shared" si="7"/>
        <v>20000</v>
      </c>
      <c r="S74" s="57"/>
      <c r="T74" s="4"/>
      <c r="U74" s="4"/>
      <c r="V74" s="4">
        <f t="shared" si="8"/>
        <v>20000</v>
      </c>
      <c r="W74" s="57"/>
    </row>
    <row r="75" spans="13:23" x14ac:dyDescent="0.25">
      <c r="N75" s="69">
        <v>35</v>
      </c>
      <c r="O75" s="4">
        <v>20000</v>
      </c>
      <c r="P75" s="56">
        <v>5.0136926062405109</v>
      </c>
      <c r="Q75" s="4"/>
      <c r="R75" s="4">
        <f t="shared" si="7"/>
        <v>20000</v>
      </c>
      <c r="S75" s="57"/>
      <c r="T75" s="4"/>
      <c r="U75" s="4"/>
      <c r="V75" s="4">
        <f t="shared" si="8"/>
        <v>20000</v>
      </c>
      <c r="W75" s="57"/>
    </row>
    <row r="76" spans="13:23" x14ac:dyDescent="0.25">
      <c r="N76" s="69">
        <v>36</v>
      </c>
      <c r="O76" s="4">
        <v>20000</v>
      </c>
      <c r="P76" s="56">
        <v>2.455727636814117</v>
      </c>
      <c r="Q76" s="4"/>
      <c r="R76" s="4">
        <f t="shared" si="7"/>
        <v>20000</v>
      </c>
      <c r="S76" s="57"/>
      <c r="T76" s="4"/>
      <c r="U76" s="4"/>
      <c r="V76" s="4">
        <f t="shared" si="8"/>
        <v>20000</v>
      </c>
      <c r="W76" s="57"/>
    </row>
    <row r="77" spans="13:23" x14ac:dyDescent="0.25">
      <c r="N77" s="69">
        <v>37</v>
      </c>
      <c r="O77" s="4">
        <v>20000</v>
      </c>
      <c r="P77" s="56">
        <v>3.8207601886242628</v>
      </c>
      <c r="Q77" s="4"/>
      <c r="R77" s="4">
        <f t="shared" si="7"/>
        <v>20000</v>
      </c>
      <c r="S77" s="57"/>
      <c r="T77" s="4"/>
      <c r="U77" s="4"/>
      <c r="V77" s="4">
        <f t="shared" si="8"/>
        <v>20000</v>
      </c>
      <c r="W77" s="57"/>
    </row>
    <row r="78" spans="13:23" x14ac:dyDescent="0.25">
      <c r="N78" s="69">
        <v>38</v>
      </c>
      <c r="O78" s="4">
        <v>20000</v>
      </c>
      <c r="P78" s="56">
        <v>3.8856870112940669</v>
      </c>
      <c r="Q78" s="4"/>
      <c r="R78" s="4">
        <f t="shared" si="7"/>
        <v>20000</v>
      </c>
      <c r="S78" s="57"/>
      <c r="T78" s="4"/>
      <c r="U78" s="4"/>
      <c r="V78" s="4">
        <f t="shared" si="8"/>
        <v>20000</v>
      </c>
      <c r="W78" s="57"/>
    </row>
    <row r="79" spans="13:23" x14ac:dyDescent="0.25">
      <c r="N79" s="69">
        <v>39</v>
      </c>
      <c r="O79" s="4">
        <v>20000</v>
      </c>
      <c r="P79" s="56">
        <v>2.8396791452541952</v>
      </c>
      <c r="Q79" s="4"/>
      <c r="R79" s="4">
        <f t="shared" si="7"/>
        <v>20000</v>
      </c>
      <c r="S79" s="57"/>
      <c r="T79" s="4"/>
      <c r="U79" s="4"/>
      <c r="V79" s="4">
        <f t="shared" si="8"/>
        <v>20000</v>
      </c>
      <c r="W79" s="57"/>
    </row>
    <row r="80" spans="13:23" x14ac:dyDescent="0.25">
      <c r="N80" s="69">
        <v>40</v>
      </c>
      <c r="O80" s="4">
        <v>20000</v>
      </c>
      <c r="P80" s="56">
        <v>2.6669368343427782</v>
      </c>
      <c r="Q80" s="4"/>
      <c r="R80" s="4">
        <f t="shared" si="7"/>
        <v>20000</v>
      </c>
      <c r="S80" s="57"/>
      <c r="T80" s="4"/>
      <c r="U80" s="4"/>
      <c r="V80" s="4">
        <f t="shared" si="8"/>
        <v>20000</v>
      </c>
      <c r="W80" s="57"/>
    </row>
    <row r="81" spans="13:23" x14ac:dyDescent="0.25">
      <c r="N81" s="69">
        <v>41</v>
      </c>
      <c r="O81" s="4">
        <v>20000</v>
      </c>
      <c r="P81" s="56">
        <v>73.835117986425757</v>
      </c>
      <c r="Q81" s="4"/>
      <c r="R81" s="4">
        <f t="shared" si="7"/>
        <v>20000</v>
      </c>
      <c r="S81" s="57"/>
      <c r="T81" s="4"/>
      <c r="U81" s="4"/>
      <c r="V81" s="4">
        <f t="shared" si="8"/>
        <v>20000</v>
      </c>
      <c r="W81" s="57"/>
    </row>
    <row r="82" spans="13:23" x14ac:dyDescent="0.25">
      <c r="N82" s="69">
        <v>42</v>
      </c>
      <c r="O82" s="57">
        <v>20000</v>
      </c>
      <c r="P82" s="70">
        <v>5.6486034132540226</v>
      </c>
      <c r="Q82" s="57"/>
      <c r="R82" s="57">
        <f t="shared" si="7"/>
        <v>20000</v>
      </c>
      <c r="S82" s="57"/>
      <c r="T82" s="57"/>
      <c r="U82" s="57"/>
      <c r="V82" s="57">
        <f t="shared" si="8"/>
        <v>20000</v>
      </c>
      <c r="W82" s="57"/>
    </row>
    <row r="83" spans="13:23" x14ac:dyDescent="0.25">
      <c r="N83" s="69">
        <v>43</v>
      </c>
      <c r="O83" s="57">
        <v>20000</v>
      </c>
      <c r="P83" s="70">
        <v>4.827481945976615</v>
      </c>
      <c r="Q83" s="57"/>
      <c r="R83" s="57">
        <f t="shared" si="7"/>
        <v>20000</v>
      </c>
      <c r="S83" s="57"/>
      <c r="T83" s="57"/>
      <c r="U83" s="57"/>
      <c r="V83" s="57">
        <f t="shared" si="8"/>
        <v>20000</v>
      </c>
      <c r="W83" s="57"/>
    </row>
    <row r="84" spans="13:23" x14ac:dyDescent="0.25">
      <c r="M84" s="77"/>
      <c r="N84" s="69">
        <v>44</v>
      </c>
      <c r="O84" s="57">
        <v>20000</v>
      </c>
      <c r="P84" s="75">
        <v>3.8538193637505169</v>
      </c>
      <c r="Q84" s="76"/>
      <c r="R84" s="57">
        <f t="shared" si="7"/>
        <v>20000</v>
      </c>
      <c r="S84" s="57"/>
      <c r="T84" s="57"/>
      <c r="U84" s="57"/>
      <c r="V84" s="57">
        <f t="shared" si="8"/>
        <v>20000</v>
      </c>
      <c r="W84" s="57"/>
    </row>
    <row r="85" spans="13:23" x14ac:dyDescent="0.25">
      <c r="N85" s="69">
        <v>45</v>
      </c>
      <c r="O85" s="4">
        <v>20000</v>
      </c>
      <c r="P85" s="56">
        <v>5.1458682743832469</v>
      </c>
      <c r="Q85" s="4"/>
      <c r="R85" s="4">
        <f t="shared" si="7"/>
        <v>20000</v>
      </c>
      <c r="S85" s="57"/>
      <c r="T85" s="4"/>
      <c r="U85" s="4"/>
      <c r="V85" s="4">
        <f t="shared" si="8"/>
        <v>20000</v>
      </c>
      <c r="W85" s="57"/>
    </row>
    <row r="86" spans="13:23" x14ac:dyDescent="0.25">
      <c r="N86" s="69">
        <v>46</v>
      </c>
      <c r="O86" s="4">
        <v>20000</v>
      </c>
      <c r="P86" s="56">
        <v>23.72952465806156</v>
      </c>
      <c r="Q86" s="4"/>
      <c r="R86" s="4">
        <f t="shared" si="7"/>
        <v>20000</v>
      </c>
      <c r="S86" s="57"/>
      <c r="T86" s="4"/>
      <c r="U86" s="4"/>
      <c r="V86" s="4">
        <f t="shared" si="8"/>
        <v>20000</v>
      </c>
      <c r="W86" s="57"/>
    </row>
    <row r="87" spans="13:23" x14ac:dyDescent="0.25">
      <c r="M87" s="78"/>
      <c r="N87" s="69">
        <v>47</v>
      </c>
      <c r="O87" s="4">
        <v>20000</v>
      </c>
      <c r="P87" s="56">
        <v>18.396163252182301</v>
      </c>
      <c r="Q87" s="4"/>
      <c r="R87" s="4">
        <f t="shared" si="7"/>
        <v>20000</v>
      </c>
      <c r="S87" s="57"/>
      <c r="T87" s="4"/>
      <c r="U87" s="4"/>
      <c r="V87" s="4">
        <f t="shared" si="8"/>
        <v>20000</v>
      </c>
      <c r="W87" s="57"/>
    </row>
    <row r="88" spans="13:23" x14ac:dyDescent="0.25">
      <c r="M88" s="78"/>
      <c r="N88" s="69">
        <v>48</v>
      </c>
      <c r="O88" s="4">
        <v>20000</v>
      </c>
      <c r="P88" s="56">
        <v>43.986154816113412</v>
      </c>
      <c r="Q88" s="4"/>
      <c r="R88" s="4">
        <f t="shared" si="7"/>
        <v>20000</v>
      </c>
      <c r="S88" s="57"/>
      <c r="T88" s="4"/>
      <c r="U88" s="4"/>
      <c r="V88" s="4">
        <f t="shared" si="8"/>
        <v>20000</v>
      </c>
      <c r="W88" s="57"/>
    </row>
    <row r="89" spans="13:23" x14ac:dyDescent="0.25">
      <c r="N89" s="69">
        <v>49</v>
      </c>
      <c r="O89" s="4">
        <v>20000</v>
      </c>
      <c r="P89" s="56">
        <v>5.2608736343681812</v>
      </c>
      <c r="Q89" s="4"/>
      <c r="R89" s="4">
        <f t="shared" si="7"/>
        <v>20000</v>
      </c>
      <c r="S89" s="57"/>
      <c r="T89" s="4"/>
      <c r="U89" s="4"/>
      <c r="V89" s="4">
        <f t="shared" si="8"/>
        <v>20000</v>
      </c>
      <c r="W89" s="57"/>
    </row>
    <row r="90" spans="13:23" x14ac:dyDescent="0.25">
      <c r="N90" s="69">
        <v>50</v>
      </c>
      <c r="O90" s="4">
        <v>20000</v>
      </c>
      <c r="P90" s="56">
        <v>23.000204569660131</v>
      </c>
      <c r="Q90" s="4"/>
      <c r="R90" s="4">
        <f t="shared" si="7"/>
        <v>20000</v>
      </c>
      <c r="S90" s="57"/>
      <c r="T90" s="4"/>
      <c r="U90" s="4"/>
      <c r="V90" s="4">
        <f t="shared" si="8"/>
        <v>20000</v>
      </c>
      <c r="W90" s="57"/>
    </row>
    <row r="91" spans="13:23" x14ac:dyDescent="0.25">
      <c r="N91" s="69">
        <v>51</v>
      </c>
      <c r="O91" s="4">
        <v>20000</v>
      </c>
      <c r="P91" s="56">
        <v>4.9740616474300623</v>
      </c>
      <c r="Q91" s="4"/>
      <c r="R91" s="4">
        <f t="shared" si="7"/>
        <v>20000</v>
      </c>
      <c r="S91" s="57"/>
      <c r="T91" s="4"/>
      <c r="U91" s="4"/>
      <c r="V91" s="4">
        <f t="shared" si="8"/>
        <v>20000</v>
      </c>
      <c r="W91" s="57"/>
    </row>
    <row r="92" spans="13:23" x14ac:dyDescent="0.25">
      <c r="N92" s="69">
        <v>52</v>
      </c>
      <c r="O92" s="4">
        <v>20000</v>
      </c>
      <c r="P92" s="56">
        <v>21.18039044551551</v>
      </c>
      <c r="Q92" s="4"/>
      <c r="R92" s="4">
        <f t="shared" si="7"/>
        <v>20000</v>
      </c>
      <c r="S92" s="57"/>
      <c r="T92" s="4"/>
      <c r="U92" s="4"/>
      <c r="V92" s="4">
        <f t="shared" si="8"/>
        <v>20000</v>
      </c>
      <c r="W92" s="57"/>
    </row>
    <row r="93" spans="13:23" x14ac:dyDescent="0.25">
      <c r="N93" s="69">
        <v>53</v>
      </c>
      <c r="O93" s="4">
        <v>20000</v>
      </c>
      <c r="P93" s="56">
        <v>5.1557865887880334</v>
      </c>
      <c r="Q93" s="4"/>
      <c r="R93" s="4">
        <f t="shared" si="7"/>
        <v>20000</v>
      </c>
      <c r="S93" s="57"/>
      <c r="T93" s="4"/>
      <c r="U93" s="4"/>
      <c r="V93" s="4">
        <f t="shared" si="8"/>
        <v>20000</v>
      </c>
      <c r="W93" s="57"/>
    </row>
    <row r="94" spans="13:23" x14ac:dyDescent="0.25">
      <c r="N94" s="69">
        <v>54</v>
      </c>
      <c r="O94" s="4">
        <v>20000</v>
      </c>
      <c r="P94" s="56">
        <v>13.65287094563246</v>
      </c>
      <c r="Q94" s="4"/>
      <c r="R94" s="4">
        <f>O94-Q94</f>
        <v>20000</v>
      </c>
      <c r="S94" s="57"/>
      <c r="T94" s="4"/>
      <c r="U94" s="4"/>
      <c r="V94" s="4">
        <f t="shared" si="8"/>
        <v>20000</v>
      </c>
      <c r="W94" s="57"/>
    </row>
    <row r="95" spans="13:23" x14ac:dyDescent="0.25">
      <c r="N95" s="69">
        <v>55</v>
      </c>
      <c r="O95" s="4">
        <v>20000</v>
      </c>
      <c r="P95" s="56">
        <v>20.856302200816572</v>
      </c>
      <c r="Q95" s="4"/>
      <c r="R95" s="4">
        <f t="shared" ref="R95:R108" si="9">O95-Q95</f>
        <v>20000</v>
      </c>
      <c r="S95" s="57"/>
      <c r="T95" s="4"/>
      <c r="U95" s="4"/>
      <c r="V95" s="4">
        <f t="shared" si="8"/>
        <v>20000</v>
      </c>
      <c r="W95" s="57"/>
    </row>
    <row r="96" spans="13:23" x14ac:dyDescent="0.25">
      <c r="N96" s="69">
        <v>56</v>
      </c>
      <c r="O96" s="4">
        <v>20000</v>
      </c>
      <c r="P96" s="56">
        <v>12.90740372240543</v>
      </c>
      <c r="Q96" s="4"/>
      <c r="R96" s="4">
        <f t="shared" si="9"/>
        <v>20000</v>
      </c>
      <c r="S96" s="57"/>
      <c r="T96" s="4"/>
      <c r="U96" s="4"/>
      <c r="V96" s="4">
        <f t="shared" si="8"/>
        <v>20000</v>
      </c>
      <c r="W96" s="57"/>
    </row>
    <row r="97" spans="13:23" x14ac:dyDescent="0.25">
      <c r="N97" s="69">
        <v>57</v>
      </c>
      <c r="O97" s="4">
        <v>20000</v>
      </c>
      <c r="P97" s="56">
        <v>3.3038391182199121</v>
      </c>
      <c r="Q97" s="4"/>
      <c r="R97" s="4">
        <f t="shared" si="9"/>
        <v>20000</v>
      </c>
      <c r="S97" s="57"/>
      <c r="T97" s="4"/>
      <c r="U97" s="4"/>
      <c r="V97" s="4">
        <f t="shared" si="8"/>
        <v>20000</v>
      </c>
      <c r="W97" s="57"/>
    </row>
    <row r="98" spans="13:23" x14ac:dyDescent="0.25">
      <c r="N98" s="69">
        <v>58</v>
      </c>
      <c r="O98" s="4">
        <v>20000</v>
      </c>
      <c r="P98" s="56">
        <v>3.1734057888388629</v>
      </c>
      <c r="Q98" s="4"/>
      <c r="R98" s="4">
        <f t="shared" si="9"/>
        <v>20000</v>
      </c>
      <c r="S98" s="57"/>
      <c r="T98" s="4"/>
      <c r="U98" s="4"/>
      <c r="V98" s="4">
        <f t="shared" si="8"/>
        <v>20000</v>
      </c>
      <c r="W98" s="57"/>
    </row>
    <row r="99" spans="13:23" x14ac:dyDescent="0.25">
      <c r="N99" s="69">
        <v>59</v>
      </c>
      <c r="O99" s="4">
        <v>20000</v>
      </c>
      <c r="P99" s="56">
        <v>3.2263149116188292</v>
      </c>
      <c r="Q99" s="4"/>
      <c r="R99" s="4">
        <f t="shared" si="9"/>
        <v>20000</v>
      </c>
      <c r="S99" s="57"/>
      <c r="T99" s="4"/>
      <c r="U99" s="4"/>
      <c r="V99" s="4">
        <f t="shared" si="8"/>
        <v>20000</v>
      </c>
      <c r="W99" s="57"/>
    </row>
    <row r="100" spans="13:23" x14ac:dyDescent="0.25">
      <c r="N100" s="69">
        <v>60</v>
      </c>
      <c r="O100" s="4">
        <v>20000</v>
      </c>
      <c r="P100" s="56">
        <v>3.57593803666532</v>
      </c>
      <c r="Q100" s="4"/>
      <c r="R100" s="4">
        <f t="shared" si="9"/>
        <v>20000</v>
      </c>
      <c r="S100" s="57"/>
      <c r="T100" s="4"/>
      <c r="U100" s="4"/>
      <c r="V100" s="4">
        <f t="shared" si="8"/>
        <v>20000</v>
      </c>
      <c r="W100" s="57"/>
    </row>
    <row r="101" spans="13:23" x14ac:dyDescent="0.25">
      <c r="N101" s="69">
        <v>61</v>
      </c>
      <c r="O101" s="4">
        <v>20000</v>
      </c>
      <c r="P101" s="56">
        <v>3.8116572983562951</v>
      </c>
      <c r="Q101" s="4"/>
      <c r="R101" s="4">
        <f t="shared" si="9"/>
        <v>20000</v>
      </c>
      <c r="S101" s="57"/>
      <c r="T101" s="4"/>
      <c r="U101" s="4"/>
      <c r="V101" s="4">
        <f t="shared" si="8"/>
        <v>20000</v>
      </c>
      <c r="W101" s="57"/>
    </row>
    <row r="102" spans="13:23" x14ac:dyDescent="0.25">
      <c r="N102" s="69">
        <v>62</v>
      </c>
      <c r="O102" s="4">
        <v>20000</v>
      </c>
      <c r="P102" s="56">
        <v>2.9341793833300471</v>
      </c>
      <c r="Q102" s="4"/>
      <c r="R102" s="4">
        <f t="shared" si="9"/>
        <v>20000</v>
      </c>
      <c r="S102" s="57"/>
      <c r="T102" s="4"/>
      <c r="U102" s="4"/>
      <c r="V102" s="4">
        <f t="shared" si="8"/>
        <v>20000</v>
      </c>
      <c r="W102" s="57"/>
    </row>
    <row r="103" spans="13:23" x14ac:dyDescent="0.25">
      <c r="N103" s="69">
        <v>63</v>
      </c>
      <c r="O103" s="4">
        <v>20000</v>
      </c>
      <c r="P103" s="56">
        <v>2.3853746168315411</v>
      </c>
      <c r="Q103" s="4"/>
      <c r="R103" s="4">
        <f t="shared" si="9"/>
        <v>20000</v>
      </c>
      <c r="S103" s="57"/>
      <c r="T103" s="4"/>
      <c r="U103" s="4"/>
      <c r="V103" s="4">
        <f t="shared" si="8"/>
        <v>20000</v>
      </c>
      <c r="W103" s="57"/>
    </row>
    <row r="104" spans="13:23" x14ac:dyDescent="0.25">
      <c r="N104" s="69">
        <v>64</v>
      </c>
      <c r="O104" s="57">
        <v>20000</v>
      </c>
      <c r="P104" s="70">
        <v>2.4167406400665641</v>
      </c>
      <c r="Q104" s="57"/>
      <c r="R104" s="57">
        <f t="shared" si="9"/>
        <v>20000</v>
      </c>
      <c r="S104" s="57"/>
      <c r="T104" s="57"/>
      <c r="U104" s="57"/>
      <c r="V104" s="57">
        <f t="shared" si="8"/>
        <v>20000</v>
      </c>
      <c r="W104" s="57"/>
    </row>
    <row r="105" spans="13:23" x14ac:dyDescent="0.25">
      <c r="N105" s="69">
        <v>65</v>
      </c>
      <c r="O105" s="57">
        <v>20000</v>
      </c>
      <c r="P105" s="70">
        <v>7.5459898998960853</v>
      </c>
      <c r="Q105" s="57"/>
      <c r="R105" s="57">
        <f t="shared" si="9"/>
        <v>20000</v>
      </c>
      <c r="S105" s="57"/>
      <c r="T105" s="57"/>
      <c r="U105" s="57"/>
      <c r="V105" s="57">
        <f t="shared" ref="V105:V127" si="10">O105-T105-U105</f>
        <v>20000</v>
      </c>
      <c r="W105" s="57"/>
    </row>
    <row r="106" spans="13:23" x14ac:dyDescent="0.25">
      <c r="M106" s="77"/>
      <c r="N106" s="69">
        <v>66</v>
      </c>
      <c r="O106" s="57">
        <v>20000</v>
      </c>
      <c r="P106" s="75">
        <v>16.595692601986229</v>
      </c>
      <c r="Q106" s="76"/>
      <c r="R106" s="57">
        <f t="shared" si="9"/>
        <v>20000</v>
      </c>
      <c r="S106" s="57"/>
      <c r="T106" s="57"/>
      <c r="U106" s="57"/>
      <c r="V106" s="57">
        <f t="shared" si="10"/>
        <v>20000</v>
      </c>
      <c r="W106" s="57"/>
    </row>
    <row r="107" spans="13:23" x14ac:dyDescent="0.25">
      <c r="N107" s="69">
        <v>67</v>
      </c>
      <c r="O107" s="4">
        <v>20000</v>
      </c>
      <c r="P107" s="56">
        <v>2.930123178288341</v>
      </c>
      <c r="Q107" s="4"/>
      <c r="R107" s="4">
        <f t="shared" si="9"/>
        <v>20000</v>
      </c>
      <c r="S107" s="57"/>
      <c r="T107" s="4"/>
      <c r="U107" s="4"/>
      <c r="V107" s="4">
        <f t="shared" si="10"/>
        <v>20000</v>
      </c>
      <c r="W107" s="57"/>
    </row>
    <row r="108" spans="13:23" x14ac:dyDescent="0.25">
      <c r="N108" s="69">
        <v>68</v>
      </c>
      <c r="O108" s="4">
        <v>20000</v>
      </c>
      <c r="P108" s="56">
        <v>6.0133256679400802</v>
      </c>
      <c r="Q108" s="4"/>
      <c r="R108" s="4">
        <f t="shared" si="9"/>
        <v>20000</v>
      </c>
      <c r="S108" s="57"/>
      <c r="T108" s="4"/>
      <c r="U108" s="4"/>
      <c r="V108" s="4">
        <f t="shared" si="10"/>
        <v>20000</v>
      </c>
      <c r="W108" s="57"/>
    </row>
    <row r="109" spans="13:23" x14ac:dyDescent="0.25">
      <c r="N109" s="69">
        <v>69</v>
      </c>
      <c r="O109" s="4">
        <v>20000</v>
      </c>
      <c r="P109" s="56">
        <v>21.130377199500799</v>
      </c>
      <c r="Q109" s="4"/>
      <c r="R109" s="4">
        <f>O109-Q109</f>
        <v>20000</v>
      </c>
      <c r="S109" s="4"/>
      <c r="T109" s="56"/>
      <c r="U109" s="4"/>
      <c r="V109" s="4">
        <f t="shared" si="10"/>
        <v>20000</v>
      </c>
      <c r="W109" s="57"/>
    </row>
    <row r="110" spans="13:23" x14ac:dyDescent="0.25">
      <c r="N110" s="69">
        <v>70</v>
      </c>
      <c r="O110" s="4">
        <v>20000</v>
      </c>
      <c r="P110" s="56">
        <v>48.055936262011528</v>
      </c>
      <c r="Q110" s="4"/>
      <c r="R110" s="4">
        <f t="shared" ref="R110:R117" si="11">O110-Q110</f>
        <v>20000</v>
      </c>
      <c r="S110" s="57"/>
      <c r="T110" s="4"/>
      <c r="U110" s="4"/>
      <c r="V110" s="4">
        <f t="shared" si="10"/>
        <v>20000</v>
      </c>
      <c r="W110" s="57"/>
    </row>
    <row r="111" spans="13:23" x14ac:dyDescent="0.25">
      <c r="M111" s="78"/>
      <c r="N111" s="69">
        <v>71</v>
      </c>
      <c r="O111" s="4">
        <v>20000</v>
      </c>
      <c r="P111" s="56">
        <v>12.632305108010771</v>
      </c>
      <c r="Q111" s="4"/>
      <c r="R111" s="4">
        <f t="shared" si="11"/>
        <v>20000</v>
      </c>
      <c r="S111" s="57"/>
      <c r="T111" s="4"/>
      <c r="U111" s="4"/>
      <c r="V111" s="4">
        <f t="shared" si="10"/>
        <v>20000</v>
      </c>
      <c r="W111" s="57"/>
    </row>
    <row r="112" spans="13:23" x14ac:dyDescent="0.25">
      <c r="M112" s="78"/>
      <c r="N112" s="69">
        <v>72</v>
      </c>
      <c r="O112" s="4">
        <v>20000</v>
      </c>
      <c r="P112" s="56">
        <v>2.5237653069198132</v>
      </c>
      <c r="Q112" s="4"/>
      <c r="R112" s="4">
        <f t="shared" si="11"/>
        <v>20000</v>
      </c>
      <c r="S112" s="57"/>
      <c r="T112" s="4"/>
      <c r="U112" s="4"/>
      <c r="V112" s="4">
        <f t="shared" si="10"/>
        <v>20000</v>
      </c>
      <c r="W112" s="57"/>
    </row>
    <row r="113" spans="13:23" x14ac:dyDescent="0.25">
      <c r="N113" s="69">
        <v>73</v>
      </c>
      <c r="O113" s="4">
        <v>20000</v>
      </c>
      <c r="P113" s="56">
        <v>19.578731858171519</v>
      </c>
      <c r="Q113" s="4"/>
      <c r="R113" s="4">
        <f t="shared" si="11"/>
        <v>20000</v>
      </c>
      <c r="S113" s="57"/>
      <c r="T113" s="4"/>
      <c r="U113" s="4"/>
      <c r="V113" s="4">
        <f t="shared" si="10"/>
        <v>20000</v>
      </c>
      <c r="W113" s="57"/>
    </row>
    <row r="114" spans="13:23" x14ac:dyDescent="0.25">
      <c r="N114" s="69">
        <v>74</v>
      </c>
      <c r="O114" s="4">
        <v>20000</v>
      </c>
      <c r="P114" s="56">
        <v>11.451015675440431</v>
      </c>
      <c r="Q114" s="4"/>
      <c r="R114" s="4">
        <f t="shared" si="11"/>
        <v>20000</v>
      </c>
      <c r="S114" s="57"/>
      <c r="T114" s="4"/>
      <c r="U114" s="4"/>
      <c r="V114" s="4">
        <f t="shared" si="10"/>
        <v>20000</v>
      </c>
      <c r="W114" s="57"/>
    </row>
    <row r="115" spans="13:23" x14ac:dyDescent="0.25">
      <c r="N115" s="69">
        <v>75</v>
      </c>
      <c r="O115" s="4">
        <v>20000</v>
      </c>
      <c r="P115" s="56">
        <v>5.0615416215732694</v>
      </c>
      <c r="Q115" s="4"/>
      <c r="R115" s="4">
        <f t="shared" si="11"/>
        <v>20000</v>
      </c>
      <c r="S115" s="57"/>
      <c r="T115" s="4"/>
      <c r="U115" s="4"/>
      <c r="V115" s="4">
        <f t="shared" si="10"/>
        <v>20000</v>
      </c>
      <c r="W115" s="57"/>
    </row>
    <row r="116" spans="13:23" x14ac:dyDescent="0.25">
      <c r="N116" s="69">
        <v>76</v>
      </c>
      <c r="O116" s="4">
        <v>20000</v>
      </c>
      <c r="P116" s="56">
        <v>5.2057375740259886</v>
      </c>
      <c r="Q116" s="4"/>
      <c r="R116" s="4">
        <f t="shared" si="11"/>
        <v>20000</v>
      </c>
      <c r="S116" s="57"/>
      <c r="T116" s="4"/>
      <c r="U116" s="4"/>
      <c r="V116" s="4">
        <f t="shared" si="10"/>
        <v>20000</v>
      </c>
      <c r="W116" s="57"/>
    </row>
    <row r="117" spans="13:23" x14ac:dyDescent="0.25">
      <c r="N117" s="69">
        <v>77</v>
      </c>
      <c r="O117" s="4">
        <v>20000</v>
      </c>
      <c r="P117" s="56">
        <v>5.1313324179500341</v>
      </c>
      <c r="Q117" s="4"/>
      <c r="R117" s="4">
        <f t="shared" si="11"/>
        <v>20000</v>
      </c>
      <c r="S117" s="57"/>
      <c r="T117" s="4"/>
      <c r="U117" s="4"/>
      <c r="V117" s="4">
        <f t="shared" si="10"/>
        <v>20000</v>
      </c>
      <c r="W117" s="57"/>
    </row>
    <row r="118" spans="13:23" x14ac:dyDescent="0.25">
      <c r="N118" s="69">
        <v>78</v>
      </c>
      <c r="O118" s="4">
        <v>20000</v>
      </c>
      <c r="P118" s="56">
        <v>8.4642247380688787</v>
      </c>
      <c r="Q118" s="4"/>
      <c r="R118" s="4">
        <f>O118-Q118</f>
        <v>20000</v>
      </c>
      <c r="S118" s="57"/>
      <c r="T118" s="4"/>
      <c r="U118" s="4"/>
      <c r="V118" s="4">
        <f t="shared" si="10"/>
        <v>20000</v>
      </c>
      <c r="W118" s="57"/>
    </row>
    <row r="119" spans="13:23" x14ac:dyDescent="0.25">
      <c r="N119" s="69">
        <v>79</v>
      </c>
      <c r="O119" s="4">
        <v>20000</v>
      </c>
      <c r="P119" s="56">
        <v>10.006378520280119</v>
      </c>
      <c r="Q119" s="4"/>
      <c r="R119" s="4">
        <f t="shared" ref="R119:R127" si="12">O119-Q119</f>
        <v>20000</v>
      </c>
      <c r="S119" s="57"/>
      <c r="T119" s="4"/>
      <c r="U119" s="4"/>
      <c r="V119" s="4">
        <f t="shared" si="10"/>
        <v>20000</v>
      </c>
      <c r="W119" s="57"/>
    </row>
    <row r="120" spans="13:23" x14ac:dyDescent="0.25">
      <c r="N120" s="69">
        <v>80</v>
      </c>
      <c r="O120" s="4">
        <v>20000</v>
      </c>
      <c r="P120" s="56">
        <v>10.098228067159649</v>
      </c>
      <c r="Q120" s="4"/>
      <c r="R120" s="4">
        <f t="shared" si="12"/>
        <v>20000</v>
      </c>
      <c r="S120" s="57"/>
      <c r="T120" s="4"/>
      <c r="U120" s="4"/>
      <c r="V120" s="4">
        <f t="shared" si="10"/>
        <v>20000</v>
      </c>
      <c r="W120" s="57"/>
    </row>
    <row r="121" spans="13:23" x14ac:dyDescent="0.25">
      <c r="N121" s="69">
        <v>81</v>
      </c>
      <c r="O121" s="4">
        <v>20000</v>
      </c>
      <c r="P121" s="56">
        <v>13.832838161848491</v>
      </c>
      <c r="Q121" s="4"/>
      <c r="R121" s="4">
        <f t="shared" si="12"/>
        <v>20000</v>
      </c>
      <c r="S121" s="57"/>
      <c r="T121" s="4"/>
      <c r="U121" s="4"/>
      <c r="V121" s="4">
        <f t="shared" si="10"/>
        <v>20000</v>
      </c>
      <c r="W121" s="57"/>
    </row>
    <row r="122" spans="13:23" x14ac:dyDescent="0.25">
      <c r="N122" s="69">
        <v>82</v>
      </c>
      <c r="O122" s="4">
        <v>20000</v>
      </c>
      <c r="P122" s="56">
        <v>7.2433739732950926</v>
      </c>
      <c r="Q122" s="4"/>
      <c r="R122" s="4">
        <f t="shared" si="12"/>
        <v>20000</v>
      </c>
      <c r="S122" s="57"/>
      <c r="T122" s="4"/>
      <c r="U122" s="4"/>
      <c r="V122" s="4">
        <f t="shared" si="10"/>
        <v>20000</v>
      </c>
      <c r="W122" s="57"/>
    </row>
    <row r="123" spans="13:23" x14ac:dyDescent="0.25">
      <c r="N123" s="69">
        <v>83</v>
      </c>
      <c r="O123" s="4">
        <v>20000</v>
      </c>
      <c r="P123" s="56">
        <v>7.5533148534595966</v>
      </c>
      <c r="Q123" s="4"/>
      <c r="R123" s="4">
        <f t="shared" si="12"/>
        <v>20000</v>
      </c>
      <c r="S123" s="57"/>
      <c r="T123" s="4"/>
      <c r="U123" s="4"/>
      <c r="V123" s="4">
        <f t="shared" si="10"/>
        <v>20000</v>
      </c>
      <c r="W123" s="57"/>
    </row>
    <row r="124" spans="13:23" x14ac:dyDescent="0.25">
      <c r="N124" s="69">
        <v>84</v>
      </c>
      <c r="O124" s="4">
        <v>20000</v>
      </c>
      <c r="P124" s="56">
        <v>10.12878569960594</v>
      </c>
      <c r="Q124" s="4"/>
      <c r="R124" s="4">
        <f t="shared" si="12"/>
        <v>20000</v>
      </c>
      <c r="S124" s="57"/>
      <c r="T124" s="4"/>
      <c r="U124" s="4"/>
      <c r="V124" s="4">
        <f t="shared" si="10"/>
        <v>20000</v>
      </c>
      <c r="W124" s="57"/>
    </row>
    <row r="125" spans="13:23" x14ac:dyDescent="0.25">
      <c r="N125" s="69">
        <v>85</v>
      </c>
      <c r="O125" s="4">
        <v>20000</v>
      </c>
      <c r="P125" s="56">
        <v>13.736423295922579</v>
      </c>
      <c r="Q125" s="4"/>
      <c r="R125" s="4">
        <f t="shared" si="12"/>
        <v>20000</v>
      </c>
      <c r="S125" s="57"/>
      <c r="T125" s="4"/>
      <c r="U125" s="4"/>
      <c r="V125" s="4">
        <f t="shared" si="10"/>
        <v>20000</v>
      </c>
      <c r="W125" s="57"/>
    </row>
    <row r="126" spans="13:23" x14ac:dyDescent="0.25">
      <c r="N126" s="69">
        <v>86</v>
      </c>
      <c r="O126" s="4">
        <v>20000</v>
      </c>
      <c r="P126" s="56">
        <v>4.5508210249245167</v>
      </c>
      <c r="Q126" s="4"/>
      <c r="R126" s="4">
        <f t="shared" si="12"/>
        <v>20000</v>
      </c>
      <c r="S126" s="57"/>
      <c r="T126" s="4"/>
      <c r="U126" s="4"/>
      <c r="V126" s="4">
        <f t="shared" si="10"/>
        <v>20000</v>
      </c>
      <c r="W126" s="57"/>
    </row>
    <row r="127" spans="13:23" x14ac:dyDescent="0.25">
      <c r="N127" s="69">
        <v>87</v>
      </c>
      <c r="O127" s="4">
        <v>5319</v>
      </c>
      <c r="P127" s="56">
        <v>28.238151897676289</v>
      </c>
      <c r="Q127" s="4"/>
      <c r="R127" s="4">
        <f t="shared" si="12"/>
        <v>5319</v>
      </c>
      <c r="S127" s="57"/>
      <c r="T127" s="4"/>
      <c r="U127" s="4"/>
      <c r="V127" s="4">
        <f t="shared" si="10"/>
        <v>5319</v>
      </c>
      <c r="W127" s="57"/>
    </row>
    <row r="128" spans="13:23" x14ac:dyDescent="0.25">
      <c r="M128" s="6" t="s">
        <v>33</v>
      </c>
      <c r="N128" s="50"/>
      <c r="O128" s="51">
        <f>SUM(O129:O129)</f>
        <v>0</v>
      </c>
      <c r="P128" s="24"/>
      <c r="Q128" s="58"/>
      <c r="R128" s="24"/>
      <c r="S128" s="24"/>
      <c r="T128" s="24"/>
      <c r="U128" s="24"/>
      <c r="V128" s="24"/>
      <c r="W128" s="24"/>
    </row>
    <row r="129" spans="13:23" x14ac:dyDescent="0.25">
      <c r="N129" s="5">
        <v>1</v>
      </c>
      <c r="O129" s="4">
        <v>0</v>
      </c>
      <c r="P129" s="56">
        <v>0</v>
      </c>
      <c r="Q129" s="4"/>
      <c r="R129" s="4">
        <f t="shared" ref="R129" si="13">O129-Q129</f>
        <v>0</v>
      </c>
      <c r="S129" s="4"/>
      <c r="T129" s="4"/>
      <c r="U129" s="4"/>
      <c r="V129" s="4">
        <f>O129-T129-U129</f>
        <v>0</v>
      </c>
      <c r="W129" s="57"/>
    </row>
    <row r="132" spans="13:23" x14ac:dyDescent="0.25">
      <c r="O132">
        <v>400</v>
      </c>
    </row>
    <row r="137" spans="13:23" x14ac:dyDescent="0.25">
      <c r="M137" s="11"/>
    </row>
  </sheetData>
  <mergeCells count="17">
    <mergeCell ref="E47:F47"/>
    <mergeCell ref="G47:H47"/>
    <mergeCell ref="E48:F48"/>
    <mergeCell ref="G48:H48"/>
    <mergeCell ref="E36:G36"/>
    <mergeCell ref="E44:F44"/>
    <mergeCell ref="G44:H44"/>
    <mergeCell ref="E45:F45"/>
    <mergeCell ref="G45:H45"/>
    <mergeCell ref="E46:F46"/>
    <mergeCell ref="G46:H46"/>
    <mergeCell ref="E27:F27"/>
    <mergeCell ref="E17:G17"/>
    <mergeCell ref="E23:F23"/>
    <mergeCell ref="E24:F24"/>
    <mergeCell ref="E25:F25"/>
    <mergeCell ref="E26:F26"/>
  </mergeCells>
  <conditionalFormatting sqref="E19 E21:E22 O129 O30:Q30 O32:Q33 S32 I19 R129:S129 I38:J38 I40:J40 O109 E9:H9 V109:W109 W121 P125 T125:U125 P123 T123:U123 P119 T119:U119 P112 T112:U112 P117:Q117 T117:U117 T114:U115 O110:Q110 T110:U110 P127 T127:U127 P121 T121:U121 W125 W123 W127 W119 W112 W117 W114:W115 P114:P115 Q118:Q127 O111:O127 W110 V110:V127 R109:S127 S28 O24:Q24 O26:Q28 S26 S22 O9:S9 O18:Q18 O20:Q22 S20 S16 R10:R34 O12:Q12 O10:Q10 O14:Q16 S14 S10 O10:O34">
    <cfRule type="cellIs" dxfId="1254" priority="245" operator="equal">
      <formula>""</formula>
    </cfRule>
  </conditionalFormatting>
  <conditionalFormatting sqref="E10">
    <cfRule type="cellIs" dxfId="1253" priority="244" operator="equal">
      <formula>""</formula>
    </cfRule>
  </conditionalFormatting>
  <conditionalFormatting sqref="E24">
    <cfRule type="cellIs" dxfId="1252" priority="243" operator="equal">
      <formula>""</formula>
    </cfRule>
  </conditionalFormatting>
  <conditionalFormatting sqref="E27">
    <cfRule type="cellIs" dxfId="1251" priority="242" operator="equal">
      <formula>""</formula>
    </cfRule>
  </conditionalFormatting>
  <conditionalFormatting sqref="G10:H10">
    <cfRule type="cellIs" dxfId="1250" priority="241" operator="equal">
      <formula>""</formula>
    </cfRule>
  </conditionalFormatting>
  <conditionalFormatting sqref="E25">
    <cfRule type="cellIs" dxfId="1249" priority="240" operator="equal">
      <formula>""</formula>
    </cfRule>
  </conditionalFormatting>
  <conditionalFormatting sqref="G10">
    <cfRule type="cellIs" dxfId="1248" priority="239" operator="equal">
      <formula>""</formula>
    </cfRule>
  </conditionalFormatting>
  <conditionalFormatting sqref="H10:I10">
    <cfRule type="cellIs" dxfId="1247" priority="238" operator="equal">
      <formula>""</formula>
    </cfRule>
  </conditionalFormatting>
  <conditionalFormatting sqref="F19">
    <cfRule type="cellIs" dxfId="1246" priority="237" operator="equal">
      <formula>""</formula>
    </cfRule>
  </conditionalFormatting>
  <conditionalFormatting sqref="F21">
    <cfRule type="cellIs" dxfId="1245" priority="236" operator="equal">
      <formula>""</formula>
    </cfRule>
  </conditionalFormatting>
  <conditionalFormatting sqref="F22">
    <cfRule type="cellIs" dxfId="1244" priority="235" operator="equal">
      <formula>""</formula>
    </cfRule>
  </conditionalFormatting>
  <conditionalFormatting sqref="H19">
    <cfRule type="cellIs" dxfId="1243" priority="234" operator="equal">
      <formula>""</formula>
    </cfRule>
  </conditionalFormatting>
  <conditionalFormatting sqref="E26">
    <cfRule type="cellIs" dxfId="1242" priority="233" operator="equal">
      <formula>""</formula>
    </cfRule>
  </conditionalFormatting>
  <conditionalFormatting sqref="E20">
    <cfRule type="cellIs" dxfId="1241" priority="232" operator="equal">
      <formula>""</formula>
    </cfRule>
  </conditionalFormatting>
  <conditionalFormatting sqref="F20">
    <cfRule type="cellIs" dxfId="1240" priority="231" operator="equal">
      <formula>""</formula>
    </cfRule>
  </conditionalFormatting>
  <conditionalFormatting sqref="T129:U129 W129">
    <cfRule type="cellIs" dxfId="1239" priority="230" operator="equal">
      <formula>""</formula>
    </cfRule>
  </conditionalFormatting>
  <conditionalFormatting sqref="P129:Q129">
    <cfRule type="cellIs" dxfId="1238" priority="229" operator="equal">
      <formula>""</formula>
    </cfRule>
  </conditionalFormatting>
  <conditionalFormatting sqref="U109">
    <cfRule type="cellIs" dxfId="1237" priority="227" operator="equal">
      <formula>""</formula>
    </cfRule>
  </conditionalFormatting>
  <conditionalFormatting sqref="P109:Q109">
    <cfRule type="cellIs" dxfId="1236" priority="226" operator="equal">
      <formula>""</formula>
    </cfRule>
  </conditionalFormatting>
  <conditionalFormatting sqref="V41:V127 R41:R127 R9:R34">
    <cfRule type="cellIs" dxfId="1235" priority="225" operator="greaterThan">
      <formula>0</formula>
    </cfRule>
  </conditionalFormatting>
  <conditionalFormatting sqref="V129">
    <cfRule type="cellIs" dxfId="1234" priority="222" operator="equal">
      <formula>""</formula>
    </cfRule>
  </conditionalFormatting>
  <conditionalFormatting sqref="V129">
    <cfRule type="cellIs" dxfId="1233" priority="221" operator="greaterThan">
      <formula>0</formula>
    </cfRule>
  </conditionalFormatting>
  <conditionalFormatting sqref="P31:Q31">
    <cfRule type="cellIs" dxfId="1232" priority="220" operator="equal">
      <formula>""</formula>
    </cfRule>
  </conditionalFormatting>
  <conditionalFormatting sqref="P29:Q29 S29">
    <cfRule type="cellIs" dxfId="1231" priority="219" operator="equal">
      <formula>""</formula>
    </cfRule>
  </conditionalFormatting>
  <conditionalFormatting sqref="P34:Q34 S34">
    <cfRule type="cellIs" dxfId="1230" priority="218" operator="equal">
      <formula>""</formula>
    </cfRule>
  </conditionalFormatting>
  <conditionalFormatting sqref="S33">
    <cfRule type="cellIs" dxfId="1229" priority="196" operator="equal">
      <formula>""</formula>
    </cfRule>
  </conditionalFormatting>
  <conditionalFormatting sqref="S30:S31">
    <cfRule type="cellIs" dxfId="1228" priority="195" operator="equal">
      <formula>""</formula>
    </cfRule>
  </conditionalFormatting>
  <conditionalFormatting sqref="E42:E43 E39:E40">
    <cfRule type="cellIs" dxfId="1227" priority="194" operator="equal">
      <formula>""</formula>
    </cfRule>
  </conditionalFormatting>
  <conditionalFormatting sqref="E45">
    <cfRule type="cellIs" dxfId="1226" priority="193" operator="equal">
      <formula>""</formula>
    </cfRule>
  </conditionalFormatting>
  <conditionalFormatting sqref="E48">
    <cfRule type="cellIs" dxfId="1225" priority="192" operator="equal">
      <formula>""</formula>
    </cfRule>
  </conditionalFormatting>
  <conditionalFormatting sqref="E46">
    <cfRule type="cellIs" dxfId="1224" priority="191" operator="equal">
      <formula>""</formula>
    </cfRule>
  </conditionalFormatting>
  <conditionalFormatting sqref="E38">
    <cfRule type="cellIs" dxfId="1223" priority="190" operator="equal">
      <formula>""</formula>
    </cfRule>
  </conditionalFormatting>
  <conditionalFormatting sqref="F38">
    <cfRule type="cellIs" dxfId="1222" priority="189" operator="equal">
      <formula>""</formula>
    </cfRule>
  </conditionalFormatting>
  <conditionalFormatting sqref="F40">
    <cfRule type="cellIs" dxfId="1221" priority="188" operator="equal">
      <formula>""</formula>
    </cfRule>
  </conditionalFormatting>
  <conditionalFormatting sqref="G40">
    <cfRule type="cellIs" dxfId="1220" priority="187" operator="equal">
      <formula>""</formula>
    </cfRule>
  </conditionalFormatting>
  <conditionalFormatting sqref="G38">
    <cfRule type="cellIs" dxfId="1219" priority="186" operator="equal">
      <formula>""</formula>
    </cfRule>
  </conditionalFormatting>
  <conditionalFormatting sqref="F42">
    <cfRule type="cellIs" dxfId="1218" priority="185" operator="equal">
      <formula>""</formula>
    </cfRule>
  </conditionalFormatting>
  <conditionalFormatting sqref="F43">
    <cfRule type="cellIs" dxfId="1217" priority="184" operator="equal">
      <formula>""</formula>
    </cfRule>
  </conditionalFormatting>
  <conditionalFormatting sqref="H40">
    <cfRule type="cellIs" dxfId="1216" priority="183" operator="equal">
      <formula>""</formula>
    </cfRule>
  </conditionalFormatting>
  <conditionalFormatting sqref="H38">
    <cfRule type="cellIs" dxfId="1215" priority="182" operator="equal">
      <formula>""</formula>
    </cfRule>
  </conditionalFormatting>
  <conditionalFormatting sqref="I38">
    <cfRule type="cellIs" dxfId="1214" priority="181" operator="equal">
      <formula>""</formula>
    </cfRule>
  </conditionalFormatting>
  <conditionalFormatting sqref="J38">
    <cfRule type="cellIs" dxfId="1213" priority="180" operator="equal">
      <formula>""</formula>
    </cfRule>
  </conditionalFormatting>
  <conditionalFormatting sqref="E47">
    <cfRule type="cellIs" dxfId="1212" priority="179" operator="equal">
      <formula>""</formula>
    </cfRule>
  </conditionalFormatting>
  <conditionalFormatting sqref="G46">
    <cfRule type="cellIs" dxfId="1211" priority="178" operator="equal">
      <formula>""</formula>
    </cfRule>
  </conditionalFormatting>
  <conditionalFormatting sqref="G47">
    <cfRule type="cellIs" dxfId="1210" priority="177" operator="equal">
      <formula>""</formula>
    </cfRule>
  </conditionalFormatting>
  <conditionalFormatting sqref="G45">
    <cfRule type="cellIs" dxfId="1209" priority="176" operator="equal">
      <formula>""</formula>
    </cfRule>
  </conditionalFormatting>
  <conditionalFormatting sqref="G48">
    <cfRule type="cellIs" dxfId="1208" priority="175" operator="equal">
      <formula>""</formula>
    </cfRule>
  </conditionalFormatting>
  <conditionalFormatting sqref="E41">
    <cfRule type="cellIs" dxfId="1207" priority="174" operator="equal">
      <formula>""</formula>
    </cfRule>
  </conditionalFormatting>
  <conditionalFormatting sqref="F41">
    <cfRule type="cellIs" dxfId="1206" priority="173" operator="equal">
      <formula>""</formula>
    </cfRule>
  </conditionalFormatting>
  <conditionalFormatting sqref="R129">
    <cfRule type="cellIs" dxfId="1205" priority="172" operator="greaterThan">
      <formula>0</formula>
    </cfRule>
  </conditionalFormatting>
  <conditionalFormatting sqref="F39">
    <cfRule type="cellIs" dxfId="1204" priority="170" operator="equal">
      <formula>""</formula>
    </cfRule>
  </conditionalFormatting>
  <conditionalFormatting sqref="T109">
    <cfRule type="cellIs" dxfId="1203" priority="168" operator="equal">
      <formula>""</formula>
    </cfRule>
  </conditionalFormatting>
  <conditionalFormatting sqref="E7:H8">
    <cfRule type="cellIs" dxfId="1202" priority="167" operator="equal">
      <formula>""</formula>
    </cfRule>
  </conditionalFormatting>
  <conditionalFormatting sqref="T126:U126 W126">
    <cfRule type="cellIs" dxfId="1201" priority="113" operator="equal">
      <formula>""</formula>
    </cfRule>
  </conditionalFormatting>
  <conditionalFormatting sqref="P126">
    <cfRule type="cellIs" dxfId="1200" priority="112" operator="equal">
      <formula>""</formula>
    </cfRule>
  </conditionalFormatting>
  <conditionalFormatting sqref="T124:U124 W124">
    <cfRule type="cellIs" dxfId="1199" priority="111" operator="equal">
      <formula>""</formula>
    </cfRule>
  </conditionalFormatting>
  <conditionalFormatting sqref="P124">
    <cfRule type="cellIs" dxfId="1198" priority="110" operator="equal">
      <formula>""</formula>
    </cfRule>
  </conditionalFormatting>
  <conditionalFormatting sqref="T122:U122 W122">
    <cfRule type="cellIs" dxfId="1197" priority="107" operator="equal">
      <formula>""</formula>
    </cfRule>
  </conditionalFormatting>
  <conditionalFormatting sqref="P122">
    <cfRule type="cellIs" dxfId="1196" priority="106" operator="equal">
      <formula>""</formula>
    </cfRule>
  </conditionalFormatting>
  <conditionalFormatting sqref="T120:U120 W120">
    <cfRule type="cellIs" dxfId="1195" priority="105" operator="equal">
      <formula>""</formula>
    </cfRule>
  </conditionalFormatting>
  <conditionalFormatting sqref="P120">
    <cfRule type="cellIs" dxfId="1194" priority="104" operator="equal">
      <formula>""</formula>
    </cfRule>
  </conditionalFormatting>
  <conditionalFormatting sqref="T118:U118 W118">
    <cfRule type="cellIs" dxfId="1193" priority="103" operator="equal">
      <formula>""</formula>
    </cfRule>
  </conditionalFormatting>
  <conditionalFormatting sqref="P118">
    <cfRule type="cellIs" dxfId="1192" priority="102" operator="equal">
      <formula>""</formula>
    </cfRule>
  </conditionalFormatting>
  <conditionalFormatting sqref="T113:U113 W113">
    <cfRule type="cellIs" dxfId="1191" priority="101" operator="equal">
      <formula>""</formula>
    </cfRule>
  </conditionalFormatting>
  <conditionalFormatting sqref="P113">
    <cfRule type="cellIs" dxfId="1190" priority="100" operator="equal">
      <formula>""</formula>
    </cfRule>
  </conditionalFormatting>
  <conditionalFormatting sqref="T111:U111 W111">
    <cfRule type="cellIs" dxfId="1189" priority="99" operator="equal">
      <formula>""</formula>
    </cfRule>
  </conditionalFormatting>
  <conditionalFormatting sqref="P111">
    <cfRule type="cellIs" dxfId="1188" priority="98" operator="equal">
      <formula>""</formula>
    </cfRule>
  </conditionalFormatting>
  <conditionalFormatting sqref="T116:U116 W116">
    <cfRule type="cellIs" dxfId="1187" priority="97" operator="equal">
      <formula>""</formula>
    </cfRule>
  </conditionalFormatting>
  <conditionalFormatting sqref="P116">
    <cfRule type="cellIs" dxfId="1186" priority="96" operator="equal">
      <formula>""</formula>
    </cfRule>
  </conditionalFormatting>
  <conditionalFormatting sqref="Q111:Q116">
    <cfRule type="cellIs" dxfId="1185" priority="95" operator="equal">
      <formula>""</formula>
    </cfRule>
  </conditionalFormatting>
  <conditionalFormatting sqref="O41 W108 O108:U108 V41:W41 W97 P101 T101:U101 P99 T99:U99 T106:U106 P95 T95:U95 P88 T88:U88 P93:Q93 T93:U93 T90:U91 O86:Q86 T86:U86 P103:P104 T103:U104 P97 T97:U97 W101 W99 W106 W103:W104 W95 W88 W93 W90:W91 P90:P91 P106 Q94:Q106 Q107:S107 O87:O107 W86 R86:S106 W75 P79 T79:U79 P77 T77:U77 T84:U84 P73 T73:U73 P66 T66:U66 P71:Q71 T71:U71 T68:U69 O64:Q64 T64:U64 P81:P82 T81:U82 P75 T75:U75 W79 W77 W84 W81:W82 W73 W66 W71 W68:W69 P68:P69 P84 Q72:Q84 Q85:S85 O65:O85 W64 R64:S84 W53 P57 T57:U57 P55 T55:U55 T62:U62 P51 T51:U51 P44 T44:U44 P49:Q49 T49:U49 T46:U47 O42:Q42 T42:U42 P59:P60 T59:U60 P53 T53:U53 W57 W55 W62 W59:W60 W51 W44 W49 W46:W47 P46:P47 P62 Q50:Q62 Q63:S63 O43:O63 W42 V42:V108 R41:S62">
    <cfRule type="cellIs" dxfId="1184" priority="94" operator="equal">
      <formula>""</formula>
    </cfRule>
  </conditionalFormatting>
  <conditionalFormatting sqref="U41">
    <cfRule type="cellIs" dxfId="1183" priority="93" operator="equal">
      <formula>""</formula>
    </cfRule>
  </conditionalFormatting>
  <conditionalFormatting sqref="P41:Q41">
    <cfRule type="cellIs" dxfId="1182" priority="92" operator="equal">
      <formula>""</formula>
    </cfRule>
  </conditionalFormatting>
  <conditionalFormatting sqref="T41">
    <cfRule type="cellIs" dxfId="1181" priority="91" operator="equal">
      <formula>""</formula>
    </cfRule>
  </conditionalFormatting>
  <conditionalFormatting sqref="T107:U107 W107">
    <cfRule type="cellIs" dxfId="1180" priority="90" operator="equal">
      <formula>""</formula>
    </cfRule>
  </conditionalFormatting>
  <conditionalFormatting sqref="P107">
    <cfRule type="cellIs" dxfId="1179" priority="89" operator="equal">
      <formula>""</formula>
    </cfRule>
  </conditionalFormatting>
  <conditionalFormatting sqref="T102:U102 W102">
    <cfRule type="cellIs" dxfId="1178" priority="88" operator="equal">
      <formula>""</formula>
    </cfRule>
  </conditionalFormatting>
  <conditionalFormatting sqref="P102">
    <cfRule type="cellIs" dxfId="1177" priority="87" operator="equal">
      <formula>""</formula>
    </cfRule>
  </conditionalFormatting>
  <conditionalFormatting sqref="T100:U100 W100">
    <cfRule type="cellIs" dxfId="1176" priority="86" operator="equal">
      <formula>""</formula>
    </cfRule>
  </conditionalFormatting>
  <conditionalFormatting sqref="P100">
    <cfRule type="cellIs" dxfId="1175" priority="85" operator="equal">
      <formula>""</formula>
    </cfRule>
  </conditionalFormatting>
  <conditionalFormatting sqref="T105:U105 W105">
    <cfRule type="cellIs" dxfId="1174" priority="84" operator="equal">
      <formula>""</formula>
    </cfRule>
  </conditionalFormatting>
  <conditionalFormatting sqref="P105">
    <cfRule type="cellIs" dxfId="1173" priority="83" operator="equal">
      <formula>""</formula>
    </cfRule>
  </conditionalFormatting>
  <conditionalFormatting sqref="T98:U98 W98">
    <cfRule type="cellIs" dxfId="1172" priority="82" operator="equal">
      <formula>""</formula>
    </cfRule>
  </conditionalFormatting>
  <conditionalFormatting sqref="P98">
    <cfRule type="cellIs" dxfId="1171" priority="81" operator="equal">
      <formula>""</formula>
    </cfRule>
  </conditionalFormatting>
  <conditionalFormatting sqref="T96:U96 W96">
    <cfRule type="cellIs" dxfId="1170" priority="80" operator="equal">
      <formula>""</formula>
    </cfRule>
  </conditionalFormatting>
  <conditionalFormatting sqref="P96">
    <cfRule type="cellIs" dxfId="1169" priority="79" operator="equal">
      <formula>""</formula>
    </cfRule>
  </conditionalFormatting>
  <conditionalFormatting sqref="T94:U94 W94">
    <cfRule type="cellIs" dxfId="1168" priority="78" operator="equal">
      <formula>""</formula>
    </cfRule>
  </conditionalFormatting>
  <conditionalFormatting sqref="P94">
    <cfRule type="cellIs" dxfId="1167" priority="77" operator="equal">
      <formula>""</formula>
    </cfRule>
  </conditionalFormatting>
  <conditionalFormatting sqref="T89:U89 W89">
    <cfRule type="cellIs" dxfId="1166" priority="76" operator="equal">
      <formula>""</formula>
    </cfRule>
  </conditionalFormatting>
  <conditionalFormatting sqref="P89">
    <cfRule type="cellIs" dxfId="1165" priority="75" operator="equal">
      <formula>""</formula>
    </cfRule>
  </conditionalFormatting>
  <conditionalFormatting sqref="T87:U87 W87">
    <cfRule type="cellIs" dxfId="1164" priority="74" operator="equal">
      <formula>""</formula>
    </cfRule>
  </conditionalFormatting>
  <conditionalFormatting sqref="P87">
    <cfRule type="cellIs" dxfId="1163" priority="73" operator="equal">
      <formula>""</formula>
    </cfRule>
  </conditionalFormatting>
  <conditionalFormatting sqref="T92:U92 W92">
    <cfRule type="cellIs" dxfId="1162" priority="72" operator="equal">
      <formula>""</formula>
    </cfRule>
  </conditionalFormatting>
  <conditionalFormatting sqref="P92">
    <cfRule type="cellIs" dxfId="1161" priority="71" operator="equal">
      <formula>""</formula>
    </cfRule>
  </conditionalFormatting>
  <conditionalFormatting sqref="Q87:Q92">
    <cfRule type="cellIs" dxfId="1160" priority="70" operator="equal">
      <formula>""</formula>
    </cfRule>
  </conditionalFormatting>
  <conditionalFormatting sqref="T85:U85 W85">
    <cfRule type="cellIs" dxfId="1159" priority="69" operator="equal">
      <formula>""</formula>
    </cfRule>
  </conditionalFormatting>
  <conditionalFormatting sqref="P85">
    <cfRule type="cellIs" dxfId="1158" priority="68" operator="equal">
      <formula>""</formula>
    </cfRule>
  </conditionalFormatting>
  <conditionalFormatting sqref="T80:U80 W80">
    <cfRule type="cellIs" dxfId="1157" priority="67" operator="equal">
      <formula>""</formula>
    </cfRule>
  </conditionalFormatting>
  <conditionalFormatting sqref="P80">
    <cfRule type="cellIs" dxfId="1156" priority="66" operator="equal">
      <formula>""</formula>
    </cfRule>
  </conditionalFormatting>
  <conditionalFormatting sqref="T78:U78 W78">
    <cfRule type="cellIs" dxfId="1155" priority="65" operator="equal">
      <formula>""</formula>
    </cfRule>
  </conditionalFormatting>
  <conditionalFormatting sqref="P78">
    <cfRule type="cellIs" dxfId="1154" priority="64" operator="equal">
      <formula>""</formula>
    </cfRule>
  </conditionalFormatting>
  <conditionalFormatting sqref="T83:U83 W83">
    <cfRule type="cellIs" dxfId="1153" priority="63" operator="equal">
      <formula>""</formula>
    </cfRule>
  </conditionalFormatting>
  <conditionalFormatting sqref="P83">
    <cfRule type="cellIs" dxfId="1152" priority="62" operator="equal">
      <formula>""</formula>
    </cfRule>
  </conditionalFormatting>
  <conditionalFormatting sqref="T76:U76 W76">
    <cfRule type="cellIs" dxfId="1151" priority="61" operator="equal">
      <formula>""</formula>
    </cfRule>
  </conditionalFormatting>
  <conditionalFormatting sqref="P76">
    <cfRule type="cellIs" dxfId="1150" priority="60" operator="equal">
      <formula>""</formula>
    </cfRule>
  </conditionalFormatting>
  <conditionalFormatting sqref="T74:U74 W74">
    <cfRule type="cellIs" dxfId="1149" priority="59" operator="equal">
      <formula>""</formula>
    </cfRule>
  </conditionalFormatting>
  <conditionalFormatting sqref="P74">
    <cfRule type="cellIs" dxfId="1148" priority="58" operator="equal">
      <formula>""</formula>
    </cfRule>
  </conditionalFormatting>
  <conditionalFormatting sqref="T72:U72 W72">
    <cfRule type="cellIs" dxfId="1147" priority="57" operator="equal">
      <formula>""</formula>
    </cfRule>
  </conditionalFormatting>
  <conditionalFormatting sqref="P72">
    <cfRule type="cellIs" dxfId="1146" priority="56" operator="equal">
      <formula>""</formula>
    </cfRule>
  </conditionalFormatting>
  <conditionalFormatting sqref="T67:U67 W67">
    <cfRule type="cellIs" dxfId="1145" priority="55" operator="equal">
      <formula>""</formula>
    </cfRule>
  </conditionalFormatting>
  <conditionalFormatting sqref="P67">
    <cfRule type="cellIs" dxfId="1144" priority="54" operator="equal">
      <formula>""</formula>
    </cfRule>
  </conditionalFormatting>
  <conditionalFormatting sqref="T65:U65 W65">
    <cfRule type="cellIs" dxfId="1143" priority="53" operator="equal">
      <formula>""</formula>
    </cfRule>
  </conditionalFormatting>
  <conditionalFormatting sqref="P65">
    <cfRule type="cellIs" dxfId="1142" priority="52" operator="equal">
      <formula>""</formula>
    </cfRule>
  </conditionalFormatting>
  <conditionalFormatting sqref="T70:U70 W70">
    <cfRule type="cellIs" dxfId="1141" priority="51" operator="equal">
      <formula>""</formula>
    </cfRule>
  </conditionalFormatting>
  <conditionalFormatting sqref="P70">
    <cfRule type="cellIs" dxfId="1140" priority="50" operator="equal">
      <formula>""</formula>
    </cfRule>
  </conditionalFormatting>
  <conditionalFormatting sqref="Q65:Q70">
    <cfRule type="cellIs" dxfId="1139" priority="49" operator="equal">
      <formula>""</formula>
    </cfRule>
  </conditionalFormatting>
  <conditionalFormatting sqref="T63:U63 W63">
    <cfRule type="cellIs" dxfId="1138" priority="48" operator="equal">
      <formula>""</formula>
    </cfRule>
  </conditionalFormatting>
  <conditionalFormatting sqref="P63">
    <cfRule type="cellIs" dxfId="1137" priority="47" operator="equal">
      <formula>""</formula>
    </cfRule>
  </conditionalFormatting>
  <conditionalFormatting sqref="T58:U58 W58">
    <cfRule type="cellIs" dxfId="1136" priority="46" operator="equal">
      <formula>""</formula>
    </cfRule>
  </conditionalFormatting>
  <conditionalFormatting sqref="P58">
    <cfRule type="cellIs" dxfId="1135" priority="45" operator="equal">
      <formula>""</formula>
    </cfRule>
  </conditionalFormatting>
  <conditionalFormatting sqref="T56:U56 W56">
    <cfRule type="cellIs" dxfId="1134" priority="44" operator="equal">
      <formula>""</formula>
    </cfRule>
  </conditionalFormatting>
  <conditionalFormatting sqref="P56">
    <cfRule type="cellIs" dxfId="1133" priority="43" operator="equal">
      <formula>""</formula>
    </cfRule>
  </conditionalFormatting>
  <conditionalFormatting sqref="T61:U61 W61">
    <cfRule type="cellIs" dxfId="1132" priority="42" operator="equal">
      <formula>""</formula>
    </cfRule>
  </conditionalFormatting>
  <conditionalFormatting sqref="P61">
    <cfRule type="cellIs" dxfId="1131" priority="41" operator="equal">
      <formula>""</formula>
    </cfRule>
  </conditionalFormatting>
  <conditionalFormatting sqref="T54:U54 W54">
    <cfRule type="cellIs" dxfId="1130" priority="40" operator="equal">
      <formula>""</formula>
    </cfRule>
  </conditionalFormatting>
  <conditionalFormatting sqref="P54">
    <cfRule type="cellIs" dxfId="1129" priority="39" operator="equal">
      <formula>""</formula>
    </cfRule>
  </conditionalFormatting>
  <conditionalFormatting sqref="T52:U52 W52">
    <cfRule type="cellIs" dxfId="1128" priority="38" operator="equal">
      <formula>""</formula>
    </cfRule>
  </conditionalFormatting>
  <conditionalFormatting sqref="P52">
    <cfRule type="cellIs" dxfId="1127" priority="37" operator="equal">
      <formula>""</formula>
    </cfRule>
  </conditionalFormatting>
  <conditionalFormatting sqref="T50:U50 W50">
    <cfRule type="cellIs" dxfId="1126" priority="36" operator="equal">
      <formula>""</formula>
    </cfRule>
  </conditionalFormatting>
  <conditionalFormatting sqref="P50">
    <cfRule type="cellIs" dxfId="1125" priority="35" operator="equal">
      <formula>""</formula>
    </cfRule>
  </conditionalFormatting>
  <conditionalFormatting sqref="T45:U45 W45">
    <cfRule type="cellIs" dxfId="1124" priority="34" operator="equal">
      <formula>""</formula>
    </cfRule>
  </conditionalFormatting>
  <conditionalFormatting sqref="P45">
    <cfRule type="cellIs" dxfId="1123" priority="33" operator="equal">
      <formula>""</formula>
    </cfRule>
  </conditionalFormatting>
  <conditionalFormatting sqref="T43:U43 W43">
    <cfRule type="cellIs" dxfId="1122" priority="32" operator="equal">
      <formula>""</formula>
    </cfRule>
  </conditionalFormatting>
  <conditionalFormatting sqref="P43">
    <cfRule type="cellIs" dxfId="1121" priority="31" operator="equal">
      <formula>""</formula>
    </cfRule>
  </conditionalFormatting>
  <conditionalFormatting sqref="T48:U48 W48">
    <cfRule type="cellIs" dxfId="1120" priority="30" operator="equal">
      <formula>""</formula>
    </cfRule>
  </conditionalFormatting>
  <conditionalFormatting sqref="P48">
    <cfRule type="cellIs" dxfId="1119" priority="29" operator="equal">
      <formula>""</formula>
    </cfRule>
  </conditionalFormatting>
  <conditionalFormatting sqref="Q43:Q48">
    <cfRule type="cellIs" dxfId="1118" priority="28" operator="equal">
      <formula>""</formula>
    </cfRule>
  </conditionalFormatting>
  <conditionalFormatting sqref="AA12">
    <cfRule type="cellIs" dxfId="1117" priority="27" operator="equal">
      <formula>0</formula>
    </cfRule>
  </conditionalFormatting>
  <conditionalFormatting sqref="AB12:AC12">
    <cfRule type="cellIs" dxfId="1116" priority="26" operator="equal">
      <formula>0</formula>
    </cfRule>
  </conditionalFormatting>
  <conditionalFormatting sqref="Z12">
    <cfRule type="cellIs" dxfId="1115" priority="25" operator="equal">
      <formula>0</formula>
    </cfRule>
  </conditionalFormatting>
  <conditionalFormatting sqref="AA8:AC8">
    <cfRule type="cellIs" dxfId="1114" priority="24" operator="equal">
      <formula>0</formula>
    </cfRule>
  </conditionalFormatting>
  <conditionalFormatting sqref="Z8:Z9">
    <cfRule type="cellIs" dxfId="1113" priority="23" operator="equal">
      <formula>0</formula>
    </cfRule>
  </conditionalFormatting>
  <conditionalFormatting sqref="AC9">
    <cfRule type="cellIs" dxfId="1112" priority="22" operator="equal">
      <formula>0</formula>
    </cfRule>
  </conditionalFormatting>
  <conditionalFormatting sqref="AA9">
    <cfRule type="cellIs" dxfId="1111" priority="21" operator="equal">
      <formula>0</formula>
    </cfRule>
  </conditionalFormatting>
  <conditionalFormatting sqref="AB9">
    <cfRule type="cellIs" dxfId="1110" priority="20" operator="equal">
      <formula>0</formula>
    </cfRule>
  </conditionalFormatting>
  <conditionalFormatting sqref="P25:Q25">
    <cfRule type="cellIs" dxfId="1109" priority="19" operator="equal">
      <formula>""</formula>
    </cfRule>
  </conditionalFormatting>
  <conditionalFormatting sqref="P23:Q23 S23">
    <cfRule type="cellIs" dxfId="1108" priority="18" operator="equal">
      <formula>""</formula>
    </cfRule>
  </conditionalFormatting>
  <conditionalFormatting sqref="S27">
    <cfRule type="cellIs" dxfId="1107" priority="17" operator="equal">
      <formula>""</formula>
    </cfRule>
  </conditionalFormatting>
  <conditionalFormatting sqref="S24:S25">
    <cfRule type="cellIs" dxfId="1106" priority="16" operator="equal">
      <formula>""</formula>
    </cfRule>
  </conditionalFormatting>
  <conditionalFormatting sqref="P19:Q19">
    <cfRule type="cellIs" dxfId="1105" priority="15" operator="equal">
      <formula>""</formula>
    </cfRule>
  </conditionalFormatting>
  <conditionalFormatting sqref="P17:Q17 S17">
    <cfRule type="cellIs" dxfId="1104" priority="14" operator="equal">
      <formula>""</formula>
    </cfRule>
  </conditionalFormatting>
  <conditionalFormatting sqref="S21">
    <cfRule type="cellIs" dxfId="1103" priority="13" operator="equal">
      <formula>""</formula>
    </cfRule>
  </conditionalFormatting>
  <conditionalFormatting sqref="S18:S19">
    <cfRule type="cellIs" dxfId="1102" priority="12" operator="equal">
      <formula>""</formula>
    </cfRule>
  </conditionalFormatting>
  <conditionalFormatting sqref="P13:Q13">
    <cfRule type="cellIs" dxfId="1101" priority="11" operator="equal">
      <formula>""</formula>
    </cfRule>
  </conditionalFormatting>
  <conditionalFormatting sqref="P11:Q11 S11">
    <cfRule type="cellIs" dxfId="1100" priority="10" operator="equal">
      <formula>""</formula>
    </cfRule>
  </conditionalFormatting>
  <conditionalFormatting sqref="S15">
    <cfRule type="cellIs" dxfId="1099" priority="9" operator="equal">
      <formula>""</formula>
    </cfRule>
  </conditionalFormatting>
  <conditionalFormatting sqref="S12:S13">
    <cfRule type="cellIs" dxfId="1098" priority="8" operator="equal">
      <formula>""</formula>
    </cfRule>
  </conditionalFormatting>
  <conditionalFormatting sqref="O36">
    <cfRule type="cellIs" dxfId="1097" priority="7" operator="equal">
      <formula>""</formula>
    </cfRule>
  </conditionalFormatting>
  <conditionalFormatting sqref="P35">
    <cfRule type="cellIs" dxfId="1096" priority="6" operator="greaterThan">
      <formula>0</formula>
    </cfRule>
  </conditionalFormatting>
  <conditionalFormatting sqref="S36">
    <cfRule type="cellIs" dxfId="1095" priority="5" operator="equal">
      <formula>""</formula>
    </cfRule>
  </conditionalFormatting>
  <conditionalFormatting sqref="Q36">
    <cfRule type="cellIs" dxfId="1094" priority="4" operator="equal">
      <formula>""</formula>
    </cfRule>
  </conditionalFormatting>
  <conditionalFormatting sqref="R36">
    <cfRule type="cellIs" dxfId="1093" priority="3" operator="equal">
      <formula>""</formula>
    </cfRule>
  </conditionalFormatting>
  <conditionalFormatting sqref="R36">
    <cfRule type="cellIs" dxfId="1092" priority="2" operator="greaterThan">
      <formula>0</formula>
    </cfRule>
  </conditionalFormatting>
  <conditionalFormatting sqref="P36">
    <cfRule type="cellIs" dxfId="1091" priority="1" operator="equal">
      <formula>""</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C9E18-44D2-4330-BAFE-964571109746}">
  <dimension ref="C2:AD185"/>
  <sheetViews>
    <sheetView showGridLines="0" tabSelected="1" topLeftCell="K1" zoomScaleNormal="100" workbookViewId="0">
      <selection activeCell="S11" sqref="S11"/>
    </sheetView>
  </sheetViews>
  <sheetFormatPr defaultRowHeight="15" x14ac:dyDescent="0.25"/>
  <cols>
    <col min="2" max="2" width="5" customWidth="1"/>
    <col min="3" max="3" width="3.85546875" customWidth="1"/>
    <col min="4" max="4" width="33.7109375" customWidth="1"/>
    <col min="5" max="5" width="9.7109375" customWidth="1"/>
    <col min="6" max="6" width="9.85546875" bestFit="1" customWidth="1"/>
    <col min="7" max="7" width="10" bestFit="1" customWidth="1"/>
    <col min="8" max="8" width="11.140625" bestFit="1" customWidth="1"/>
    <col min="9" max="12" width="9.7109375" customWidth="1"/>
    <col min="13" max="13" width="11.5703125" customWidth="1"/>
    <col min="14" max="14" width="7.5703125" customWidth="1"/>
    <col min="15" max="15" width="10.5703125" bestFit="1" customWidth="1"/>
    <col min="16" max="16" width="8.85546875" bestFit="1" customWidth="1"/>
    <col min="17" max="17" width="7.140625" bestFit="1" customWidth="1"/>
    <col min="18" max="18" width="6.140625" bestFit="1" customWidth="1"/>
    <col min="19" max="19" width="12.140625" customWidth="1"/>
    <col min="20" max="20" width="8.42578125" bestFit="1" customWidth="1"/>
    <col min="21" max="21" width="5.5703125" bestFit="1" customWidth="1"/>
    <col min="22" max="22" width="6.140625" bestFit="1" customWidth="1"/>
    <col min="23" max="23" width="12.140625" bestFit="1" customWidth="1"/>
    <col min="24" max="24" width="1.140625" customWidth="1"/>
    <col min="25" max="25" width="9.7109375" customWidth="1"/>
    <col min="26" max="26" width="13.140625" customWidth="1"/>
    <col min="27" max="27" width="39.42578125" customWidth="1"/>
    <col min="28" max="28" width="45.85546875" bestFit="1" customWidth="1"/>
    <col min="29" max="29" width="48.140625" bestFit="1" customWidth="1"/>
    <col min="30" max="30" width="4.5703125" customWidth="1"/>
    <col min="31" max="31" width="44.28515625" customWidth="1"/>
    <col min="32" max="32" width="9.140625" customWidth="1"/>
    <col min="33" max="33" width="7.7109375" customWidth="1"/>
    <col min="34" max="34" width="8.42578125" customWidth="1"/>
    <col min="35" max="35" width="9" customWidth="1"/>
    <col min="36" max="36" width="9" bestFit="1" customWidth="1"/>
    <col min="37" max="38" width="8.140625" customWidth="1"/>
    <col min="39" max="39" width="7.28515625" bestFit="1" customWidth="1"/>
    <col min="40" max="40" width="7.7109375" customWidth="1"/>
    <col min="41" max="41" width="6.85546875" customWidth="1"/>
  </cols>
  <sheetData>
    <row r="2" spans="4:29" x14ac:dyDescent="0.25">
      <c r="D2" s="7" t="s">
        <v>99</v>
      </c>
      <c r="E2" s="7"/>
      <c r="F2" s="7"/>
      <c r="G2" s="7"/>
      <c r="H2" s="7"/>
      <c r="I2" s="7"/>
      <c r="J2" s="7"/>
    </row>
    <row r="4" spans="4:29" x14ac:dyDescent="0.25">
      <c r="D4" s="27" t="s">
        <v>102</v>
      </c>
      <c r="E4" s="28"/>
      <c r="F4" s="29"/>
      <c r="G4" s="29"/>
      <c r="H4" s="29"/>
      <c r="I4" s="29"/>
      <c r="J4" s="29"/>
      <c r="K4" s="29"/>
      <c r="M4" s="27" t="s">
        <v>18</v>
      </c>
      <c r="N4" s="28"/>
      <c r="O4" s="29"/>
      <c r="P4" s="29"/>
      <c r="Q4" s="29"/>
      <c r="R4" s="29"/>
      <c r="S4" s="29"/>
      <c r="T4" s="29"/>
      <c r="U4" s="29"/>
      <c r="V4" s="29"/>
      <c r="W4" s="29"/>
      <c r="Z4" s="27" t="s">
        <v>7</v>
      </c>
      <c r="AA4" s="28"/>
      <c r="AB4" s="29"/>
      <c r="AC4" s="29"/>
    </row>
    <row r="5" spans="4:29" x14ac:dyDescent="0.25">
      <c r="F5" s="9"/>
      <c r="G5" s="9" t="s">
        <v>0</v>
      </c>
      <c r="H5" s="10">
        <f>SUM(H9:H9)</f>
        <v>445.78992901183659</v>
      </c>
    </row>
    <row r="6" spans="4:29" ht="15.75" thickBot="1" x14ac:dyDescent="0.3">
      <c r="D6" s="3" t="s">
        <v>83</v>
      </c>
      <c r="E6" s="3" t="s">
        <v>5</v>
      </c>
      <c r="F6" s="3" t="s">
        <v>104</v>
      </c>
      <c r="G6" s="3" t="s">
        <v>2</v>
      </c>
      <c r="H6" s="3" t="s">
        <v>26</v>
      </c>
      <c r="O6" s="21">
        <f>O8+O37</f>
        <v>545050</v>
      </c>
      <c r="P6" s="21">
        <f>SUM(P9:P38)</f>
        <v>39999</v>
      </c>
      <c r="Q6" s="21">
        <f>SUM(Q9:Q38)</f>
        <v>0</v>
      </c>
      <c r="R6" s="21">
        <f>SUMIF(S9:S38, "&gt;0", R9:R38)</f>
        <v>0</v>
      </c>
      <c r="S6" s="22">
        <f>(SUM(S9:S38))/60</f>
        <v>5.333333333333333</v>
      </c>
      <c r="Z6" s="61" t="s">
        <v>105</v>
      </c>
      <c r="AA6" s="45"/>
      <c r="AB6" s="45"/>
      <c r="AC6" s="45"/>
    </row>
    <row r="7" spans="4:29" ht="15.75" thickBot="1" x14ac:dyDescent="0.3">
      <c r="D7" s="33" t="s">
        <v>88</v>
      </c>
      <c r="E7" s="31">
        <v>545050</v>
      </c>
      <c r="F7" s="31">
        <v>0</v>
      </c>
      <c r="G7" s="31"/>
      <c r="H7" s="32"/>
      <c r="N7" s="2" t="s">
        <v>1</v>
      </c>
      <c r="O7" s="2" t="s">
        <v>5</v>
      </c>
      <c r="P7" s="8" t="s">
        <v>3</v>
      </c>
      <c r="Q7" s="8" t="s">
        <v>8</v>
      </c>
      <c r="R7" s="8" t="s">
        <v>7</v>
      </c>
      <c r="S7" s="8" t="s">
        <v>10</v>
      </c>
      <c r="Z7" s="44" t="s">
        <v>107</v>
      </c>
      <c r="AA7" s="44" t="s">
        <v>138</v>
      </c>
      <c r="AB7" s="44" t="s">
        <v>23</v>
      </c>
      <c r="AC7" s="44" t="s">
        <v>103</v>
      </c>
    </row>
    <row r="8" spans="4:29" x14ac:dyDescent="0.25">
      <c r="D8" s="33" t="s">
        <v>330</v>
      </c>
      <c r="E8" s="31">
        <v>1</v>
      </c>
      <c r="F8" s="31">
        <v>0</v>
      </c>
      <c r="G8" s="31"/>
      <c r="H8" s="32"/>
      <c r="M8" s="6" t="s">
        <v>31</v>
      </c>
      <c r="N8" s="48"/>
      <c r="O8" s="49">
        <f>SUM(O9:O36)</f>
        <v>545049</v>
      </c>
      <c r="P8" s="24"/>
      <c r="Q8" s="24"/>
      <c r="R8" s="24"/>
      <c r="S8" s="24"/>
      <c r="Z8" s="79"/>
      <c r="AA8" s="80"/>
      <c r="AB8" s="80"/>
      <c r="AC8" s="80"/>
    </row>
    <row r="9" spans="4:29" x14ac:dyDescent="0.25">
      <c r="D9" s="33" t="s">
        <v>84</v>
      </c>
      <c r="E9" s="31">
        <v>2842594</v>
      </c>
      <c r="F9" s="31">
        <v>2842594</v>
      </c>
      <c r="G9" s="31">
        <v>0</v>
      </c>
      <c r="H9" s="32">
        <v>445.78992901183659</v>
      </c>
      <c r="M9" s="11"/>
      <c r="N9" s="5">
        <v>1</v>
      </c>
      <c r="O9" s="4">
        <v>19999</v>
      </c>
      <c r="P9" s="4">
        <v>19999</v>
      </c>
      <c r="Q9" s="4"/>
      <c r="R9" s="4">
        <f t="shared" ref="R9:R36" si="0">O9-P9-Q9</f>
        <v>0</v>
      </c>
      <c r="S9" s="57">
        <f>2*60+35</f>
        <v>155</v>
      </c>
      <c r="Z9" s="79"/>
      <c r="AA9" s="80"/>
      <c r="AB9" s="80"/>
      <c r="AC9" s="80"/>
    </row>
    <row r="10" spans="4:29" x14ac:dyDescent="0.25">
      <c r="E10" s="43">
        <f>SUM(E7:E9)</f>
        <v>3387645</v>
      </c>
      <c r="G10" s="43">
        <f>SUM(G7:G9)</f>
        <v>0</v>
      </c>
      <c r="H10" s="34">
        <f>SUM(H7:H9)/1024</f>
        <v>0.43534172755062167</v>
      </c>
      <c r="I10" s="35" t="s">
        <v>9</v>
      </c>
      <c r="M10" s="11"/>
      <c r="N10" s="5">
        <v>2</v>
      </c>
      <c r="O10" s="4">
        <v>20000</v>
      </c>
      <c r="P10" s="4">
        <v>20000</v>
      </c>
      <c r="Q10" s="4"/>
      <c r="R10" s="4">
        <f t="shared" si="0"/>
        <v>0</v>
      </c>
      <c r="S10" s="57">
        <f>2*60+45</f>
        <v>165</v>
      </c>
      <c r="Z10" s="61" t="s">
        <v>106</v>
      </c>
      <c r="AA10" s="45"/>
      <c r="AB10" s="45"/>
      <c r="AC10" s="45"/>
    </row>
    <row r="11" spans="4:29" x14ac:dyDescent="0.25">
      <c r="M11" s="11"/>
      <c r="N11" s="5">
        <v>3</v>
      </c>
      <c r="O11" s="4">
        <v>20000</v>
      </c>
      <c r="P11" s="4"/>
      <c r="Q11" s="4"/>
      <c r="R11" s="4">
        <f t="shared" si="0"/>
        <v>20000</v>
      </c>
      <c r="S11" s="57"/>
      <c r="Z11" s="44" t="s">
        <v>107</v>
      </c>
      <c r="AA11" s="44" t="s">
        <v>138</v>
      </c>
      <c r="AB11" s="44" t="s">
        <v>23</v>
      </c>
      <c r="AC11" s="44" t="s">
        <v>103</v>
      </c>
    </row>
    <row r="12" spans="4:29" x14ac:dyDescent="0.25">
      <c r="M12" s="11"/>
      <c r="N12" s="5">
        <v>4</v>
      </c>
      <c r="O12" s="4">
        <v>20000</v>
      </c>
      <c r="P12" s="4"/>
      <c r="Q12" s="4"/>
      <c r="R12" s="4">
        <f t="shared" si="0"/>
        <v>20000</v>
      </c>
      <c r="S12" s="57"/>
      <c r="Z12" s="79"/>
      <c r="AA12" s="80"/>
      <c r="AB12" s="80"/>
      <c r="AC12" s="80"/>
    </row>
    <row r="13" spans="4:29" ht="15.75" thickBot="1" x14ac:dyDescent="0.3">
      <c r="M13" s="11"/>
      <c r="N13" s="5">
        <v>5</v>
      </c>
      <c r="O13" s="4">
        <v>20000</v>
      </c>
      <c r="P13" s="4"/>
      <c r="Q13" s="4"/>
      <c r="R13" s="4">
        <f t="shared" ref="R13:R15" si="1">O13-P13-Q13</f>
        <v>20000</v>
      </c>
      <c r="S13" s="57"/>
    </row>
    <row r="14" spans="4:29" ht="18" x14ac:dyDescent="0.25">
      <c r="D14" s="12"/>
      <c r="E14" s="13" t="s">
        <v>38</v>
      </c>
      <c r="F14" s="14"/>
      <c r="G14" s="14"/>
      <c r="H14" s="14"/>
      <c r="I14" s="14"/>
      <c r="J14" s="14"/>
      <c r="K14" s="15"/>
      <c r="M14" s="11"/>
      <c r="N14" s="5">
        <v>6</v>
      </c>
      <c r="O14" s="4">
        <v>20000</v>
      </c>
      <c r="P14" s="4"/>
      <c r="Q14" s="4"/>
      <c r="R14" s="4">
        <f t="shared" si="1"/>
        <v>20000</v>
      </c>
      <c r="S14" s="57"/>
    </row>
    <row r="15" spans="4:29" x14ac:dyDescent="0.25">
      <c r="D15" s="16"/>
      <c r="K15" s="17"/>
      <c r="M15" s="11"/>
      <c r="N15" s="5">
        <v>7</v>
      </c>
      <c r="O15" s="4">
        <v>20000</v>
      </c>
      <c r="P15" s="4"/>
      <c r="Q15" s="4"/>
      <c r="R15" s="4">
        <f t="shared" si="1"/>
        <v>20000</v>
      </c>
      <c r="S15" s="57"/>
    </row>
    <row r="16" spans="4:29" ht="15.75" thickBot="1" x14ac:dyDescent="0.3">
      <c r="D16" s="37" t="s">
        <v>4</v>
      </c>
      <c r="G16" s="23"/>
      <c r="K16" s="17"/>
      <c r="M16" s="11"/>
      <c r="N16" s="5">
        <v>8</v>
      </c>
      <c r="O16" s="4">
        <v>20000</v>
      </c>
      <c r="P16" s="4"/>
      <c r="Q16" s="4"/>
      <c r="R16" s="4">
        <f t="shared" si="0"/>
        <v>20000</v>
      </c>
      <c r="S16" s="57"/>
    </row>
    <row r="17" spans="4:19" ht="15.75" thickBot="1" x14ac:dyDescent="0.3">
      <c r="D17" s="38" t="s">
        <v>41</v>
      </c>
      <c r="E17" s="84">
        <f>O6</f>
        <v>545050</v>
      </c>
      <c r="F17" s="85"/>
      <c r="G17" s="86"/>
      <c r="K17" s="17"/>
      <c r="M17" s="11"/>
      <c r="N17" s="5">
        <v>9</v>
      </c>
      <c r="O17" s="4">
        <v>20000</v>
      </c>
      <c r="P17" s="4"/>
      <c r="Q17" s="4"/>
      <c r="R17" s="4">
        <f t="shared" si="0"/>
        <v>20000</v>
      </c>
      <c r="S17" s="57"/>
    </row>
    <row r="18" spans="4:19" ht="15.75" thickBot="1" x14ac:dyDescent="0.3">
      <c r="D18" s="39"/>
      <c r="E18" s="25" t="s">
        <v>5</v>
      </c>
      <c r="F18" s="25" t="s">
        <v>6</v>
      </c>
      <c r="G18" s="30"/>
      <c r="H18" s="25" t="s">
        <v>14</v>
      </c>
      <c r="I18" s="25" t="s">
        <v>15</v>
      </c>
      <c r="K18" s="17"/>
      <c r="M18" s="11"/>
      <c r="N18" s="5">
        <v>10</v>
      </c>
      <c r="O18" s="4">
        <v>20000</v>
      </c>
      <c r="P18" s="4"/>
      <c r="Q18" s="4"/>
      <c r="R18" s="4">
        <f t="shared" si="0"/>
        <v>20000</v>
      </c>
      <c r="S18" s="57"/>
    </row>
    <row r="19" spans="4:19" x14ac:dyDescent="0.25">
      <c r="D19" s="40" t="s">
        <v>3</v>
      </c>
      <c r="E19" s="54">
        <f>P6</f>
        <v>39999</v>
      </c>
      <c r="F19" s="55">
        <f>E19/$E$17</f>
        <v>7.3385927896523248E-2</v>
      </c>
      <c r="G19" s="30"/>
      <c r="H19" s="36">
        <f>S6</f>
        <v>5.333333333333333</v>
      </c>
      <c r="I19" s="66">
        <f>E19/H19</f>
        <v>7499.8125</v>
      </c>
      <c r="K19" s="17"/>
      <c r="M19" s="11"/>
      <c r="N19" s="5">
        <v>11</v>
      </c>
      <c r="O19" s="4">
        <v>20000</v>
      </c>
      <c r="P19" s="4"/>
      <c r="Q19" s="4"/>
      <c r="R19" s="4">
        <f t="shared" ref="R19:R23" si="2">O19-P19-Q19</f>
        <v>20000</v>
      </c>
      <c r="S19" s="57"/>
    </row>
    <row r="20" spans="4:19" x14ac:dyDescent="0.25">
      <c r="D20" s="40" t="s">
        <v>25</v>
      </c>
      <c r="E20" s="54">
        <f>Q6</f>
        <v>0</v>
      </c>
      <c r="F20" s="55">
        <f>E20/$E$17</f>
        <v>0</v>
      </c>
      <c r="G20" s="30"/>
      <c r="K20" s="17"/>
      <c r="M20" s="11"/>
      <c r="N20" s="5">
        <v>12</v>
      </c>
      <c r="O20" s="4">
        <v>20000</v>
      </c>
      <c r="P20" s="4"/>
      <c r="Q20" s="4"/>
      <c r="R20" s="4">
        <f t="shared" si="2"/>
        <v>20000</v>
      </c>
      <c r="S20" s="57"/>
    </row>
    <row r="21" spans="4:19" x14ac:dyDescent="0.25">
      <c r="D21" s="40" t="s">
        <v>16</v>
      </c>
      <c r="E21" s="4">
        <f>SUMIF(S9:S38,"=", R9:R38)</f>
        <v>505051</v>
      </c>
      <c r="F21" s="26">
        <f>E21/$E$17</f>
        <v>0.92661407210347679</v>
      </c>
      <c r="G21" s="30"/>
      <c r="K21" s="17"/>
      <c r="M21" s="11"/>
      <c r="N21" s="5">
        <v>13</v>
      </c>
      <c r="O21" s="4">
        <v>20000</v>
      </c>
      <c r="P21" s="4"/>
      <c r="Q21" s="4"/>
      <c r="R21" s="4">
        <f t="shared" si="2"/>
        <v>20000</v>
      </c>
      <c r="S21" s="57"/>
    </row>
    <row r="22" spans="4:19" ht="15.75" customHeight="1" x14ac:dyDescent="0.25">
      <c r="D22" s="40" t="s">
        <v>42</v>
      </c>
      <c r="E22" s="52">
        <f>R6-Q6</f>
        <v>0</v>
      </c>
      <c r="F22" s="53">
        <f>E22/$E$17</f>
        <v>0</v>
      </c>
      <c r="G22" s="30"/>
      <c r="K22" s="17"/>
      <c r="M22" s="11"/>
      <c r="N22" s="5">
        <v>14</v>
      </c>
      <c r="O22" s="4">
        <v>20000</v>
      </c>
      <c r="P22" s="4"/>
      <c r="Q22" s="4"/>
      <c r="R22" s="4">
        <f t="shared" si="2"/>
        <v>20000</v>
      </c>
      <c r="S22" s="57"/>
    </row>
    <row r="23" spans="4:19" ht="15.75" thickBot="1" x14ac:dyDescent="0.3">
      <c r="D23" s="40"/>
      <c r="E23" s="87" t="s">
        <v>40</v>
      </c>
      <c r="F23" s="88"/>
      <c r="K23" s="17"/>
      <c r="M23" s="11"/>
      <c r="N23" s="5">
        <v>15</v>
      </c>
      <c r="O23" s="4">
        <v>20000</v>
      </c>
      <c r="P23" s="4"/>
      <c r="Q23" s="4"/>
      <c r="R23" s="4">
        <f t="shared" si="2"/>
        <v>20000</v>
      </c>
      <c r="S23" s="57"/>
    </row>
    <row r="24" spans="4:19" x14ac:dyDescent="0.25">
      <c r="D24" s="40" t="s">
        <v>22</v>
      </c>
      <c r="E24" s="89">
        <v>3</v>
      </c>
      <c r="F24" s="90"/>
      <c r="K24" s="17"/>
      <c r="M24" s="11"/>
      <c r="N24" s="5">
        <v>16</v>
      </c>
      <c r="O24" s="4">
        <v>20000</v>
      </c>
      <c r="P24" s="4"/>
      <c r="Q24" s="4"/>
      <c r="R24" s="4">
        <f t="shared" ref="R24:R29" si="3">O24-P24-Q24</f>
        <v>20000</v>
      </c>
      <c r="S24" s="57"/>
    </row>
    <row r="25" spans="4:19" x14ac:dyDescent="0.25">
      <c r="D25" s="41" t="s">
        <v>17</v>
      </c>
      <c r="E25" s="91">
        <f>E24*I19</f>
        <v>22499.4375</v>
      </c>
      <c r="F25" s="92"/>
      <c r="K25" s="17"/>
      <c r="M25" s="11"/>
      <c r="N25" s="5">
        <v>17</v>
      </c>
      <c r="O25" s="4">
        <v>20000</v>
      </c>
      <c r="P25" s="4"/>
      <c r="Q25" s="4"/>
      <c r="R25" s="4">
        <f t="shared" si="3"/>
        <v>20000</v>
      </c>
      <c r="S25" s="57"/>
    </row>
    <row r="26" spans="4:19" x14ac:dyDescent="0.25">
      <c r="D26" s="41" t="s">
        <v>28</v>
      </c>
      <c r="E26" s="82">
        <f>$E$17/(E25)</f>
        <v>24.225050070696213</v>
      </c>
      <c r="F26" s="83"/>
      <c r="K26" s="17"/>
      <c r="M26" s="11"/>
      <c r="N26" s="5">
        <v>18</v>
      </c>
      <c r="O26" s="4">
        <v>20000</v>
      </c>
      <c r="P26" s="4"/>
      <c r="Q26" s="4"/>
      <c r="R26" s="4">
        <f t="shared" si="3"/>
        <v>20000</v>
      </c>
      <c r="S26" s="57"/>
    </row>
    <row r="27" spans="4:19" x14ac:dyDescent="0.25">
      <c r="D27" s="41" t="s">
        <v>29</v>
      </c>
      <c r="E27" s="82">
        <f>E21/(E25)</f>
        <v>22.447272292918434</v>
      </c>
      <c r="F27" s="83"/>
      <c r="K27" s="17"/>
      <c r="M27" s="11"/>
      <c r="N27" s="5">
        <v>19</v>
      </c>
      <c r="O27" s="4">
        <v>20000</v>
      </c>
      <c r="P27" s="4"/>
      <c r="Q27" s="4"/>
      <c r="R27" s="4">
        <f t="shared" si="3"/>
        <v>20000</v>
      </c>
      <c r="S27" s="57"/>
    </row>
    <row r="28" spans="4:19" ht="15.75" thickBot="1" x14ac:dyDescent="0.3">
      <c r="D28" s="18"/>
      <c r="E28" s="19"/>
      <c r="F28" s="19"/>
      <c r="G28" s="19"/>
      <c r="H28" s="19"/>
      <c r="I28" s="19"/>
      <c r="J28" s="19"/>
      <c r="K28" s="20"/>
      <c r="M28" s="11"/>
      <c r="N28" s="5">
        <v>20</v>
      </c>
      <c r="O28" s="4">
        <v>20000</v>
      </c>
      <c r="P28" s="4"/>
      <c r="Q28" s="4"/>
      <c r="R28" s="4">
        <f t="shared" si="3"/>
        <v>20000</v>
      </c>
      <c r="S28" s="57"/>
    </row>
    <row r="29" spans="4:19" x14ac:dyDescent="0.25">
      <c r="M29" s="11"/>
      <c r="N29" s="5">
        <v>21</v>
      </c>
      <c r="O29" s="4">
        <v>20000</v>
      </c>
      <c r="P29" s="4"/>
      <c r="Q29" s="4"/>
      <c r="R29" s="4">
        <f t="shared" si="3"/>
        <v>20000</v>
      </c>
      <c r="S29" s="57"/>
    </row>
    <row r="30" spans="4:19" x14ac:dyDescent="0.25">
      <c r="M30" s="11"/>
      <c r="N30" s="5">
        <v>22</v>
      </c>
      <c r="O30" s="4">
        <v>20000</v>
      </c>
      <c r="P30" s="4"/>
      <c r="Q30" s="4"/>
      <c r="R30" s="4">
        <f t="shared" si="0"/>
        <v>20000</v>
      </c>
      <c r="S30" s="57"/>
    </row>
    <row r="31" spans="4:19" x14ac:dyDescent="0.25">
      <c r="M31" s="11"/>
      <c r="N31" s="5">
        <v>23</v>
      </c>
      <c r="O31" s="4">
        <v>20000</v>
      </c>
      <c r="P31" s="4"/>
      <c r="Q31" s="4"/>
      <c r="R31" s="4">
        <f t="shared" si="0"/>
        <v>20000</v>
      </c>
      <c r="S31" s="57"/>
    </row>
    <row r="32" spans="4:19" ht="15.75" thickBot="1" x14ac:dyDescent="0.3">
      <c r="M32" s="11"/>
      <c r="N32" s="5">
        <v>24</v>
      </c>
      <c r="O32" s="4">
        <v>20000</v>
      </c>
      <c r="P32" s="4"/>
      <c r="Q32" s="4"/>
      <c r="R32" s="4">
        <f t="shared" si="0"/>
        <v>20000</v>
      </c>
      <c r="S32" s="57"/>
    </row>
    <row r="33" spans="4:24" ht="18" x14ac:dyDescent="0.25">
      <c r="D33" s="12"/>
      <c r="E33" s="13" t="s">
        <v>37</v>
      </c>
      <c r="F33" s="14"/>
      <c r="G33" s="14"/>
      <c r="H33" s="14"/>
      <c r="I33" s="14"/>
      <c r="J33" s="14"/>
      <c r="K33" s="15"/>
      <c r="M33" s="11"/>
      <c r="N33" s="5">
        <v>25</v>
      </c>
      <c r="O33" s="4">
        <v>20000</v>
      </c>
      <c r="P33" s="4"/>
      <c r="Q33" s="4"/>
      <c r="R33" s="4">
        <f t="shared" si="0"/>
        <v>20000</v>
      </c>
      <c r="S33" s="57"/>
    </row>
    <row r="34" spans="4:24" x14ac:dyDescent="0.25">
      <c r="D34" s="16"/>
      <c r="K34" s="17"/>
      <c r="M34" s="11"/>
      <c r="N34" s="5">
        <v>26</v>
      </c>
      <c r="O34" s="4">
        <v>20000</v>
      </c>
      <c r="P34" s="4"/>
      <c r="Q34" s="4"/>
      <c r="R34" s="4">
        <f t="shared" si="0"/>
        <v>20000</v>
      </c>
      <c r="S34" s="57"/>
    </row>
    <row r="35" spans="4:24" ht="15.75" thickBot="1" x14ac:dyDescent="0.3">
      <c r="D35" s="37" t="s">
        <v>4</v>
      </c>
      <c r="G35" s="23"/>
      <c r="K35" s="17"/>
      <c r="M35" s="11"/>
      <c r="N35" s="5">
        <v>27</v>
      </c>
      <c r="O35" s="4">
        <v>20000</v>
      </c>
      <c r="P35" s="4"/>
      <c r="Q35" s="4"/>
      <c r="R35" s="4">
        <f t="shared" si="0"/>
        <v>20000</v>
      </c>
      <c r="S35" s="57"/>
    </row>
    <row r="36" spans="4:24" ht="15.75" thickBot="1" x14ac:dyDescent="0.3">
      <c r="D36" s="38" t="s">
        <v>11</v>
      </c>
      <c r="E36" s="84">
        <f>O40</f>
        <v>2842594</v>
      </c>
      <c r="F36" s="85"/>
      <c r="G36" s="86"/>
      <c r="K36" s="17"/>
      <c r="M36" s="11"/>
      <c r="N36" s="5">
        <v>28</v>
      </c>
      <c r="O36" s="4">
        <v>5050</v>
      </c>
      <c r="P36" s="4"/>
      <c r="Q36" s="4"/>
      <c r="R36" s="4">
        <f t="shared" si="0"/>
        <v>5050</v>
      </c>
      <c r="S36" s="57"/>
    </row>
    <row r="37" spans="4:24" ht="15.75" thickBot="1" x14ac:dyDescent="0.3">
      <c r="D37" s="39"/>
      <c r="E37" s="25" t="s">
        <v>5</v>
      </c>
      <c r="F37" s="25" t="s">
        <v>6</v>
      </c>
      <c r="G37" s="25" t="s">
        <v>13</v>
      </c>
      <c r="H37" s="25" t="s">
        <v>14</v>
      </c>
      <c r="I37" s="25" t="s">
        <v>15</v>
      </c>
      <c r="J37" s="25" t="s">
        <v>19</v>
      </c>
      <c r="K37" s="17"/>
      <c r="M37" s="6" t="s">
        <v>331</v>
      </c>
      <c r="N37" s="50"/>
      <c r="O37" s="51">
        <f>SUM(O38:O38)</f>
        <v>1</v>
      </c>
      <c r="P37" s="24"/>
      <c r="Q37" s="24"/>
      <c r="R37" s="24"/>
      <c r="S37" s="24"/>
    </row>
    <row r="38" spans="4:24" x14ac:dyDescent="0.25">
      <c r="D38" s="40" t="s">
        <v>12</v>
      </c>
      <c r="E38" s="4">
        <f>Q40</f>
        <v>20000</v>
      </c>
      <c r="F38" s="26">
        <f t="shared" ref="F38:F43" si="4">E38/$E$36</f>
        <v>7.0358271353559458E-3</v>
      </c>
      <c r="G38" s="36">
        <f>SUMIF(S111:S185, "&gt;0", P111:P185)</f>
        <v>0</v>
      </c>
      <c r="H38" s="36">
        <f>S40</f>
        <v>0</v>
      </c>
      <c r="I38" s="42" t="e">
        <f>E38/H38</f>
        <v>#DIV/0!</v>
      </c>
      <c r="J38" s="42" t="e">
        <f>G38/H38</f>
        <v>#DIV/0!</v>
      </c>
      <c r="K38" s="17"/>
      <c r="M38" s="11"/>
      <c r="N38" s="5">
        <v>1</v>
      </c>
      <c r="O38" s="4">
        <v>1</v>
      </c>
      <c r="P38" s="4"/>
      <c r="Q38" s="4"/>
      <c r="R38" s="4">
        <f>O38-P38-Q38</f>
        <v>1</v>
      </c>
      <c r="S38" s="4"/>
    </row>
    <row r="39" spans="4:24" x14ac:dyDescent="0.25">
      <c r="D39" s="40" t="s">
        <v>43</v>
      </c>
      <c r="E39" s="52">
        <f>R40</f>
        <v>0</v>
      </c>
      <c r="F39" s="53">
        <f t="shared" si="4"/>
        <v>0</v>
      </c>
      <c r="G39" s="30"/>
      <c r="K39" s="17"/>
    </row>
    <row r="40" spans="4:24" ht="15.75" thickBot="1" x14ac:dyDescent="0.3">
      <c r="D40" s="40" t="s">
        <v>3</v>
      </c>
      <c r="E40" s="54">
        <f>T40</f>
        <v>20000</v>
      </c>
      <c r="F40" s="55">
        <f t="shared" si="4"/>
        <v>7.0358271353559458E-3</v>
      </c>
      <c r="G40" s="36">
        <f>SUMIF(W111:W185, "&gt;0", P111:P185)</f>
        <v>0</v>
      </c>
      <c r="H40" s="36">
        <f>W40</f>
        <v>8.6</v>
      </c>
      <c r="I40" s="66">
        <f>E40/H40</f>
        <v>2325.5813953488373</v>
      </c>
      <c r="J40" s="42">
        <f>G40/H40</f>
        <v>0</v>
      </c>
      <c r="K40" s="17"/>
      <c r="O40" s="21">
        <f>O42</f>
        <v>2842594</v>
      </c>
      <c r="P40" s="21">
        <f>SUM(P43:P185)</f>
        <v>445.78992901183665</v>
      </c>
      <c r="Q40" s="21">
        <f>SUM(Q43:Q185)</f>
        <v>20000</v>
      </c>
      <c r="R40" s="21">
        <f>SUMIF(S43:S185, "&gt;0", R43:R185)</f>
        <v>0</v>
      </c>
      <c r="S40" s="22">
        <f>(SUM(S43:S185))/60</f>
        <v>0</v>
      </c>
      <c r="T40" s="21">
        <f>SUM(T43:T185)</f>
        <v>20000</v>
      </c>
      <c r="U40" s="21">
        <f>SUM(U43:U185)</f>
        <v>0</v>
      </c>
      <c r="V40" s="21">
        <f>SUMIF(W43:W185, "&gt;0", V43:V185)</f>
        <v>0</v>
      </c>
      <c r="W40" s="22">
        <f>(SUM(W43:W185))/60</f>
        <v>8.6</v>
      </c>
    </row>
    <row r="41" spans="4:24" ht="15.75" thickBot="1" x14ac:dyDescent="0.3">
      <c r="D41" s="40" t="s">
        <v>25</v>
      </c>
      <c r="E41" s="54">
        <f>U40</f>
        <v>0</v>
      </c>
      <c r="F41" s="55">
        <f t="shared" si="4"/>
        <v>0</v>
      </c>
      <c r="G41" s="30"/>
      <c r="K41" s="17"/>
      <c r="N41" s="2" t="s">
        <v>1</v>
      </c>
      <c r="O41" s="2" t="s">
        <v>5</v>
      </c>
      <c r="P41" s="2" t="s">
        <v>39</v>
      </c>
      <c r="Q41" s="60" t="s">
        <v>12</v>
      </c>
      <c r="R41" s="60" t="s">
        <v>7</v>
      </c>
      <c r="S41" s="60" t="s">
        <v>27</v>
      </c>
      <c r="T41" s="8" t="s">
        <v>3</v>
      </c>
      <c r="U41" s="8" t="s">
        <v>8</v>
      </c>
      <c r="V41" s="8" t="s">
        <v>7</v>
      </c>
      <c r="W41" s="8" t="s">
        <v>10</v>
      </c>
    </row>
    <row r="42" spans="4:24" x14ac:dyDescent="0.25">
      <c r="D42" s="40" t="s">
        <v>16</v>
      </c>
      <c r="E42" s="4">
        <f>SUMIF(W111:W185, "=", V111:V185)</f>
        <v>1482594</v>
      </c>
      <c r="F42" s="26">
        <f t="shared" si="4"/>
        <v>0.52156375479579564</v>
      </c>
      <c r="G42" s="30"/>
      <c r="K42" s="17"/>
      <c r="M42" s="6" t="s">
        <v>32</v>
      </c>
      <c r="N42" s="48"/>
      <c r="O42" s="49">
        <f>SUM(O43:O185)</f>
        <v>2842594</v>
      </c>
      <c r="P42" s="24"/>
      <c r="Q42" s="24"/>
      <c r="R42" s="24"/>
      <c r="S42" s="24"/>
      <c r="T42" s="24"/>
      <c r="U42" s="24"/>
      <c r="V42" s="24"/>
      <c r="W42" s="24"/>
    </row>
    <row r="43" spans="4:24" x14ac:dyDescent="0.25">
      <c r="D43" s="40" t="s">
        <v>42</v>
      </c>
      <c r="E43" s="52">
        <f>V40</f>
        <v>0</v>
      </c>
      <c r="F43" s="53">
        <f t="shared" si="4"/>
        <v>0</v>
      </c>
      <c r="G43" s="30"/>
      <c r="K43" s="17"/>
      <c r="N43" s="69">
        <v>1</v>
      </c>
      <c r="O43" s="4">
        <v>20000</v>
      </c>
      <c r="P43" s="56">
        <v>2.4868120467290278</v>
      </c>
      <c r="Q43" s="4">
        <v>20000</v>
      </c>
      <c r="R43" s="4">
        <f>O43-Q43</f>
        <v>0</v>
      </c>
      <c r="S43" s="4"/>
      <c r="T43" s="70">
        <v>20000</v>
      </c>
      <c r="U43" s="4"/>
      <c r="V43" s="4">
        <f t="shared" ref="V43:V74" si="5">O43-T43-U43</f>
        <v>0</v>
      </c>
      <c r="W43" s="57">
        <f>8*60+36</f>
        <v>516</v>
      </c>
    </row>
    <row r="44" spans="4:24" ht="15.75" thickBot="1" x14ac:dyDescent="0.3">
      <c r="D44" s="40"/>
      <c r="E44" s="87" t="s">
        <v>21</v>
      </c>
      <c r="F44" s="88"/>
      <c r="G44" s="93" t="s">
        <v>20</v>
      </c>
      <c r="H44" s="94"/>
      <c r="K44" s="17"/>
      <c r="N44" s="69">
        <v>2</v>
      </c>
      <c r="O44" s="4">
        <v>20000</v>
      </c>
      <c r="P44" s="56">
        <v>3.2034454364329581</v>
      </c>
      <c r="Q44" s="4"/>
      <c r="R44" s="4">
        <f t="shared" ref="R44:R51" si="6">O44-Q44</f>
        <v>20000</v>
      </c>
      <c r="S44" s="57"/>
      <c r="T44" s="4"/>
      <c r="U44" s="4"/>
      <c r="V44" s="4">
        <f t="shared" si="5"/>
        <v>20000</v>
      </c>
      <c r="W44" s="57"/>
    </row>
    <row r="45" spans="4:24" x14ac:dyDescent="0.25">
      <c r="D45" s="40" t="s">
        <v>22</v>
      </c>
      <c r="E45" s="89">
        <v>3</v>
      </c>
      <c r="F45" s="90"/>
      <c r="G45" s="89">
        <v>10</v>
      </c>
      <c r="H45" s="90"/>
      <c r="K45" s="17"/>
      <c r="M45" s="78"/>
      <c r="N45" s="69">
        <v>3</v>
      </c>
      <c r="O45" s="4">
        <v>20000</v>
      </c>
      <c r="P45" s="56">
        <v>5.801652817055583</v>
      </c>
      <c r="Q45" s="4"/>
      <c r="R45" s="4">
        <f t="shared" si="6"/>
        <v>20000</v>
      </c>
      <c r="S45" s="57"/>
      <c r="T45" s="4"/>
      <c r="U45" s="4"/>
      <c r="V45" s="4">
        <f t="shared" si="5"/>
        <v>20000</v>
      </c>
      <c r="W45" s="57"/>
    </row>
    <row r="46" spans="4:24" x14ac:dyDescent="0.25">
      <c r="D46" s="41" t="s">
        <v>17</v>
      </c>
      <c r="E46" s="91">
        <f>E45*I40</f>
        <v>6976.7441860465115</v>
      </c>
      <c r="F46" s="92"/>
      <c r="G46" s="95" t="e">
        <f>G45*I38</f>
        <v>#DIV/0!</v>
      </c>
      <c r="H46" s="96"/>
      <c r="K46" s="17"/>
      <c r="M46" s="78"/>
      <c r="N46" s="69">
        <v>4</v>
      </c>
      <c r="O46" s="4">
        <v>20000</v>
      </c>
      <c r="P46" s="56">
        <v>2.691301953978837</v>
      </c>
      <c r="Q46" s="4"/>
      <c r="R46" s="4">
        <f t="shared" si="6"/>
        <v>20000</v>
      </c>
      <c r="S46" s="57"/>
      <c r="T46" s="4"/>
      <c r="U46" s="4"/>
      <c r="V46" s="4">
        <f t="shared" si="5"/>
        <v>20000</v>
      </c>
      <c r="W46" s="57"/>
      <c r="X46" s="71"/>
    </row>
    <row r="47" spans="4:24" x14ac:dyDescent="0.25">
      <c r="D47" s="41" t="s">
        <v>28</v>
      </c>
      <c r="E47" s="82">
        <f>$E$36/(E46)</f>
        <v>407.43847333333332</v>
      </c>
      <c r="F47" s="83"/>
      <c r="G47" s="82" t="e">
        <f>$E$36/(G46*24)</f>
        <v>#DIV/0!</v>
      </c>
      <c r="H47" s="83"/>
      <c r="K47" s="17"/>
      <c r="N47" s="69">
        <v>5</v>
      </c>
      <c r="O47" s="4">
        <v>20000</v>
      </c>
      <c r="P47" s="56">
        <v>2.732452573254704</v>
      </c>
      <c r="Q47" s="4"/>
      <c r="R47" s="4">
        <f t="shared" si="6"/>
        <v>20000</v>
      </c>
      <c r="S47" s="57"/>
      <c r="T47" s="4"/>
      <c r="U47" s="4"/>
      <c r="V47" s="4">
        <f t="shared" si="5"/>
        <v>20000</v>
      </c>
      <c r="W47" s="57"/>
      <c r="X47" s="71"/>
    </row>
    <row r="48" spans="4:24" x14ac:dyDescent="0.25">
      <c r="D48" s="41" t="s">
        <v>29</v>
      </c>
      <c r="E48" s="82">
        <f>E42/(E46)</f>
        <v>212.50514000000001</v>
      </c>
      <c r="F48" s="83"/>
      <c r="G48" s="82" t="e">
        <f>($E$36-E38)/(G46)</f>
        <v>#DIV/0!</v>
      </c>
      <c r="H48" s="83"/>
      <c r="K48" s="17"/>
      <c r="N48" s="69">
        <v>6</v>
      </c>
      <c r="O48" s="4">
        <v>20000</v>
      </c>
      <c r="P48" s="56">
        <v>2.224135204218328</v>
      </c>
      <c r="Q48" s="4"/>
      <c r="R48" s="4">
        <f t="shared" si="6"/>
        <v>20000</v>
      </c>
      <c r="S48" s="57"/>
      <c r="T48" s="4"/>
      <c r="U48" s="4"/>
      <c r="V48" s="4">
        <f t="shared" si="5"/>
        <v>20000</v>
      </c>
      <c r="W48" s="57"/>
      <c r="X48" s="71"/>
    </row>
    <row r="49" spans="3:30" ht="15.75" thickBot="1" x14ac:dyDescent="0.3">
      <c r="D49" s="18"/>
      <c r="E49" s="19"/>
      <c r="F49" s="19"/>
      <c r="G49" s="19"/>
      <c r="H49" s="19"/>
      <c r="I49" s="19"/>
      <c r="J49" s="19"/>
      <c r="K49" s="20"/>
      <c r="N49" s="69">
        <v>7</v>
      </c>
      <c r="O49" s="4">
        <v>20000</v>
      </c>
      <c r="P49" s="56">
        <v>1.613167096860707</v>
      </c>
      <c r="Q49" s="4"/>
      <c r="R49" s="4">
        <f t="shared" si="6"/>
        <v>20000</v>
      </c>
      <c r="S49" s="57"/>
      <c r="T49" s="4"/>
      <c r="U49" s="4"/>
      <c r="V49" s="4">
        <f t="shared" si="5"/>
        <v>20000</v>
      </c>
      <c r="W49" s="57"/>
    </row>
    <row r="50" spans="3:30" x14ac:dyDescent="0.25">
      <c r="N50" s="69">
        <v>8</v>
      </c>
      <c r="O50" s="4">
        <v>20000</v>
      </c>
      <c r="P50" s="56">
        <v>1.5166718689724801</v>
      </c>
      <c r="Q50" s="4"/>
      <c r="R50" s="4">
        <f t="shared" si="6"/>
        <v>20000</v>
      </c>
      <c r="S50" s="57"/>
      <c r="T50" s="4"/>
      <c r="U50" s="4"/>
      <c r="V50" s="4">
        <f t="shared" si="5"/>
        <v>20000</v>
      </c>
      <c r="W50" s="57"/>
    </row>
    <row r="51" spans="3:30" x14ac:dyDescent="0.25">
      <c r="N51" s="69">
        <v>9</v>
      </c>
      <c r="O51" s="4">
        <v>20000</v>
      </c>
      <c r="P51" s="56">
        <v>1.3645462021231649</v>
      </c>
      <c r="Q51" s="4"/>
      <c r="R51" s="4">
        <f t="shared" si="6"/>
        <v>20000</v>
      </c>
      <c r="S51" s="57"/>
      <c r="T51" s="4"/>
      <c r="U51" s="4"/>
      <c r="V51" s="4">
        <f t="shared" si="5"/>
        <v>20000</v>
      </c>
      <c r="W51" s="57"/>
    </row>
    <row r="52" spans="3:30" x14ac:dyDescent="0.25">
      <c r="N52" s="69">
        <v>10</v>
      </c>
      <c r="O52" s="4">
        <v>20000</v>
      </c>
      <c r="P52" s="56">
        <v>0.72670353483408689</v>
      </c>
      <c r="Q52" s="4"/>
      <c r="R52" s="4">
        <f>O52-Q52</f>
        <v>20000</v>
      </c>
      <c r="S52" s="57"/>
      <c r="T52" s="4"/>
      <c r="U52" s="4"/>
      <c r="V52" s="4">
        <f t="shared" si="5"/>
        <v>20000</v>
      </c>
      <c r="W52" s="57"/>
    </row>
    <row r="53" spans="3:30" x14ac:dyDescent="0.25">
      <c r="N53" s="69">
        <v>11</v>
      </c>
      <c r="O53" s="4">
        <v>20000</v>
      </c>
      <c r="P53" s="56">
        <v>2.1225532125681639</v>
      </c>
      <c r="Q53" s="4"/>
      <c r="R53" s="4">
        <f t="shared" ref="R53:R73" si="7">O53-Q53</f>
        <v>20000</v>
      </c>
      <c r="S53" s="57"/>
      <c r="T53" s="4"/>
      <c r="U53" s="4"/>
      <c r="V53" s="4">
        <f t="shared" si="5"/>
        <v>20000</v>
      </c>
      <c r="W53" s="57"/>
    </row>
    <row r="54" spans="3:30" x14ac:dyDescent="0.25">
      <c r="N54" s="69">
        <v>12</v>
      </c>
      <c r="O54" s="4">
        <v>20000</v>
      </c>
      <c r="P54" s="56">
        <v>4.9368449728935957</v>
      </c>
      <c r="Q54" s="4"/>
      <c r="R54" s="4">
        <f t="shared" si="7"/>
        <v>20000</v>
      </c>
      <c r="S54" s="57"/>
      <c r="T54" s="4"/>
      <c r="U54" s="4"/>
      <c r="V54" s="4">
        <f t="shared" si="5"/>
        <v>20000</v>
      </c>
      <c r="W54" s="57"/>
    </row>
    <row r="55" spans="3:30" x14ac:dyDescent="0.25">
      <c r="N55" s="69">
        <v>13</v>
      </c>
      <c r="O55" s="4">
        <v>20000</v>
      </c>
      <c r="P55" s="56">
        <v>4.8721687169745556</v>
      </c>
      <c r="Q55" s="4"/>
      <c r="R55" s="4">
        <f t="shared" si="7"/>
        <v>20000</v>
      </c>
      <c r="S55" s="57"/>
      <c r="T55" s="4"/>
      <c r="U55" s="4"/>
      <c r="V55" s="4">
        <f t="shared" si="5"/>
        <v>20000</v>
      </c>
      <c r="W55" s="57"/>
      <c r="Z55" s="1"/>
      <c r="AA55" s="1"/>
      <c r="AB55" s="1"/>
      <c r="AC55" s="1"/>
    </row>
    <row r="56" spans="3:30" x14ac:dyDescent="0.25">
      <c r="N56" s="69">
        <v>14</v>
      </c>
      <c r="O56" s="4">
        <v>20000</v>
      </c>
      <c r="P56" s="56">
        <v>4.9021435854956508</v>
      </c>
      <c r="Q56" s="4"/>
      <c r="R56" s="4">
        <f t="shared" si="7"/>
        <v>20000</v>
      </c>
      <c r="S56" s="57"/>
      <c r="T56" s="4"/>
      <c r="U56" s="4"/>
      <c r="V56" s="4">
        <f t="shared" si="5"/>
        <v>20000</v>
      </c>
      <c r="W56" s="57"/>
    </row>
    <row r="57" spans="3:30" x14ac:dyDescent="0.25">
      <c r="N57" s="69">
        <v>15</v>
      </c>
      <c r="O57" s="4">
        <v>20000</v>
      </c>
      <c r="P57" s="56">
        <v>5.0972994631156334</v>
      </c>
      <c r="Q57" s="4"/>
      <c r="R57" s="4">
        <f t="shared" si="7"/>
        <v>20000</v>
      </c>
      <c r="S57" s="57"/>
      <c r="T57" s="4"/>
      <c r="U57" s="4"/>
      <c r="V57" s="4">
        <f t="shared" si="5"/>
        <v>20000</v>
      </c>
      <c r="W57" s="57"/>
    </row>
    <row r="58" spans="3:30" x14ac:dyDescent="0.25">
      <c r="N58" s="69">
        <v>16</v>
      </c>
      <c r="O58" s="4">
        <v>20000</v>
      </c>
      <c r="P58" s="56">
        <v>6.0867477990686893</v>
      </c>
      <c r="Q58" s="4"/>
      <c r="R58" s="4">
        <f t="shared" si="7"/>
        <v>20000</v>
      </c>
      <c r="S58" s="57"/>
      <c r="T58" s="4"/>
      <c r="U58" s="4"/>
      <c r="V58" s="4">
        <f t="shared" si="5"/>
        <v>20000</v>
      </c>
      <c r="W58" s="57"/>
    </row>
    <row r="59" spans="3:30" x14ac:dyDescent="0.25">
      <c r="N59" s="69">
        <v>17</v>
      </c>
      <c r="O59" s="4">
        <v>20000</v>
      </c>
      <c r="P59" s="56">
        <v>5.4493105113506317</v>
      </c>
      <c r="Q59" s="4"/>
      <c r="R59" s="4">
        <f t="shared" si="7"/>
        <v>20000</v>
      </c>
      <c r="S59" s="57"/>
      <c r="T59" s="4"/>
      <c r="U59" s="4"/>
      <c r="V59" s="4">
        <f t="shared" si="5"/>
        <v>20000</v>
      </c>
      <c r="W59" s="57"/>
      <c r="Y59" s="1"/>
      <c r="AD59" s="1"/>
    </row>
    <row r="60" spans="3:30" s="1" customFormat="1" x14ac:dyDescent="0.25">
      <c r="C60"/>
      <c r="D60"/>
      <c r="E60"/>
      <c r="F60"/>
      <c r="G60"/>
      <c r="H60"/>
      <c r="I60"/>
      <c r="J60"/>
      <c r="K60"/>
      <c r="L60"/>
      <c r="M60"/>
      <c r="N60" s="69">
        <v>18</v>
      </c>
      <c r="O60" s="4">
        <v>20000</v>
      </c>
      <c r="P60" s="56">
        <v>4.5838153213262558</v>
      </c>
      <c r="Q60" s="4"/>
      <c r="R60" s="4">
        <f t="shared" si="7"/>
        <v>20000</v>
      </c>
      <c r="S60" s="57"/>
      <c r="T60" s="4"/>
      <c r="U60" s="4"/>
      <c r="V60" s="4">
        <f t="shared" si="5"/>
        <v>20000</v>
      </c>
      <c r="W60" s="57"/>
      <c r="X60"/>
      <c r="Y60"/>
      <c r="Z60"/>
      <c r="AA60"/>
      <c r="AB60"/>
      <c r="AC60"/>
      <c r="AD60"/>
    </row>
    <row r="61" spans="3:30" x14ac:dyDescent="0.25">
      <c r="N61" s="69">
        <v>19</v>
      </c>
      <c r="O61" s="4">
        <v>20000</v>
      </c>
      <c r="P61" s="56">
        <v>5.6855260152369738</v>
      </c>
      <c r="Q61" s="4"/>
      <c r="R61" s="4">
        <f t="shared" si="7"/>
        <v>20000</v>
      </c>
      <c r="S61" s="57"/>
      <c r="T61" s="4"/>
      <c r="U61" s="4"/>
      <c r="V61" s="4">
        <f t="shared" si="5"/>
        <v>20000</v>
      </c>
      <c r="W61" s="57"/>
    </row>
    <row r="62" spans="3:30" x14ac:dyDescent="0.25">
      <c r="N62" s="69">
        <v>20</v>
      </c>
      <c r="O62" s="57">
        <v>20000</v>
      </c>
      <c r="P62" s="70">
        <v>5.2661458672955632</v>
      </c>
      <c r="Q62" s="57"/>
      <c r="R62" s="57">
        <f t="shared" si="7"/>
        <v>20000</v>
      </c>
      <c r="S62" s="57"/>
      <c r="T62" s="57"/>
      <c r="U62" s="57"/>
      <c r="V62" s="57">
        <f t="shared" si="5"/>
        <v>20000</v>
      </c>
      <c r="W62" s="57"/>
    </row>
    <row r="63" spans="3:30" x14ac:dyDescent="0.25">
      <c r="N63" s="69">
        <v>21</v>
      </c>
      <c r="O63" s="57">
        <v>20000</v>
      </c>
      <c r="P63" s="70">
        <v>1.943235030397773</v>
      </c>
      <c r="Q63" s="57"/>
      <c r="R63" s="57">
        <f t="shared" si="7"/>
        <v>20000</v>
      </c>
      <c r="S63" s="57"/>
      <c r="T63" s="57"/>
      <c r="U63" s="57"/>
      <c r="V63" s="57">
        <f t="shared" si="5"/>
        <v>20000</v>
      </c>
      <c r="W63" s="57"/>
    </row>
    <row r="64" spans="3:30" x14ac:dyDescent="0.25">
      <c r="M64" s="77"/>
      <c r="N64" s="69">
        <v>22</v>
      </c>
      <c r="O64" s="57">
        <v>20000</v>
      </c>
      <c r="P64" s="75">
        <v>2.04126912727952</v>
      </c>
      <c r="Q64" s="76"/>
      <c r="R64" s="57">
        <f t="shared" si="7"/>
        <v>20000</v>
      </c>
      <c r="S64" s="57"/>
      <c r="T64" s="57"/>
      <c r="U64" s="57"/>
      <c r="V64" s="57">
        <f t="shared" si="5"/>
        <v>20000</v>
      </c>
      <c r="W64" s="57"/>
    </row>
    <row r="65" spans="13:23" x14ac:dyDescent="0.25">
      <c r="N65" s="69">
        <v>23</v>
      </c>
      <c r="O65" s="4">
        <v>20000</v>
      </c>
      <c r="P65" s="56">
        <v>2.015580584295094</v>
      </c>
      <c r="Q65" s="4"/>
      <c r="R65" s="4">
        <f t="shared" si="7"/>
        <v>20000</v>
      </c>
      <c r="S65" s="57"/>
      <c r="T65" s="4"/>
      <c r="U65" s="4"/>
      <c r="V65" s="4">
        <f t="shared" si="5"/>
        <v>20000</v>
      </c>
      <c r="W65" s="57"/>
    </row>
    <row r="66" spans="13:23" x14ac:dyDescent="0.25">
      <c r="N66" s="69">
        <v>24</v>
      </c>
      <c r="O66" s="4">
        <v>20000</v>
      </c>
      <c r="P66" s="56">
        <v>2.0462289154529572</v>
      </c>
      <c r="Q66" s="4"/>
      <c r="R66" s="4">
        <f t="shared" si="7"/>
        <v>20000</v>
      </c>
      <c r="S66" s="57"/>
      <c r="T66" s="4"/>
      <c r="U66" s="4"/>
      <c r="V66" s="4">
        <f t="shared" si="5"/>
        <v>20000</v>
      </c>
      <c r="W66" s="57"/>
    </row>
    <row r="67" spans="13:23" x14ac:dyDescent="0.25">
      <c r="M67" s="78"/>
      <c r="N67" s="69">
        <v>25</v>
      </c>
      <c r="O67" s="4">
        <v>20000</v>
      </c>
      <c r="P67" s="56">
        <v>1.8941949084401131</v>
      </c>
      <c r="Q67" s="4"/>
      <c r="R67" s="4">
        <f t="shared" si="7"/>
        <v>20000</v>
      </c>
      <c r="S67" s="57"/>
      <c r="T67" s="4"/>
      <c r="U67" s="4"/>
      <c r="V67" s="4">
        <f t="shared" si="5"/>
        <v>20000</v>
      </c>
      <c r="W67" s="57"/>
    </row>
    <row r="68" spans="13:23" x14ac:dyDescent="0.25">
      <c r="M68" s="78"/>
      <c r="N68" s="69">
        <v>26</v>
      </c>
      <c r="O68" s="4">
        <v>20000</v>
      </c>
      <c r="P68" s="56">
        <v>1.863940162584186</v>
      </c>
      <c r="Q68" s="4"/>
      <c r="R68" s="4">
        <f t="shared" si="7"/>
        <v>20000</v>
      </c>
      <c r="S68" s="57"/>
      <c r="T68" s="4"/>
      <c r="U68" s="4"/>
      <c r="V68" s="4">
        <f t="shared" si="5"/>
        <v>20000</v>
      </c>
      <c r="W68" s="57"/>
    </row>
    <row r="69" spans="13:23" x14ac:dyDescent="0.25">
      <c r="N69" s="69">
        <v>27</v>
      </c>
      <c r="O69" s="4">
        <v>20000</v>
      </c>
      <c r="P69" s="56">
        <v>1.8559852857142689</v>
      </c>
      <c r="Q69" s="4"/>
      <c r="R69" s="4">
        <f t="shared" si="7"/>
        <v>20000</v>
      </c>
      <c r="S69" s="57"/>
      <c r="T69" s="4"/>
      <c r="U69" s="4"/>
      <c r="V69" s="4">
        <f t="shared" si="5"/>
        <v>20000</v>
      </c>
      <c r="W69" s="57"/>
    </row>
    <row r="70" spans="13:23" x14ac:dyDescent="0.25">
      <c r="N70" s="69">
        <v>28</v>
      </c>
      <c r="O70" s="4">
        <v>20000</v>
      </c>
      <c r="P70" s="56">
        <v>1.90846155397594</v>
      </c>
      <c r="Q70" s="4"/>
      <c r="R70" s="4">
        <f t="shared" si="7"/>
        <v>20000</v>
      </c>
      <c r="S70" s="57"/>
      <c r="T70" s="4"/>
      <c r="U70" s="4"/>
      <c r="V70" s="4">
        <f t="shared" si="5"/>
        <v>20000</v>
      </c>
      <c r="W70" s="57"/>
    </row>
    <row r="71" spans="13:23" x14ac:dyDescent="0.25">
      <c r="N71" s="69">
        <v>29</v>
      </c>
      <c r="O71" s="4">
        <v>20000</v>
      </c>
      <c r="P71" s="56">
        <v>1.922631997615099</v>
      </c>
      <c r="Q71" s="4"/>
      <c r="R71" s="4">
        <f t="shared" si="7"/>
        <v>20000</v>
      </c>
      <c r="S71" s="57"/>
      <c r="T71" s="4"/>
      <c r="U71" s="4"/>
      <c r="V71" s="4">
        <f t="shared" si="5"/>
        <v>20000</v>
      </c>
      <c r="W71" s="57"/>
    </row>
    <row r="72" spans="13:23" x14ac:dyDescent="0.25">
      <c r="N72" s="69">
        <v>30</v>
      </c>
      <c r="O72" s="4">
        <v>20000</v>
      </c>
      <c r="P72" s="56">
        <v>1.950203655287623</v>
      </c>
      <c r="Q72" s="4"/>
      <c r="R72" s="4">
        <f t="shared" si="7"/>
        <v>20000</v>
      </c>
      <c r="S72" s="57"/>
      <c r="T72" s="4"/>
      <c r="U72" s="4"/>
      <c r="V72" s="4">
        <f t="shared" si="5"/>
        <v>20000</v>
      </c>
      <c r="W72" s="57"/>
    </row>
    <row r="73" spans="13:23" x14ac:dyDescent="0.25">
      <c r="N73" s="69">
        <v>31</v>
      </c>
      <c r="O73" s="4">
        <v>20000</v>
      </c>
      <c r="P73" s="56">
        <v>1.925124026834965</v>
      </c>
      <c r="Q73" s="4"/>
      <c r="R73" s="4">
        <f t="shared" si="7"/>
        <v>20000</v>
      </c>
      <c r="S73" s="57"/>
      <c r="T73" s="4"/>
      <c r="U73" s="4"/>
      <c r="V73" s="4">
        <f t="shared" si="5"/>
        <v>20000</v>
      </c>
      <c r="W73" s="57"/>
    </row>
    <row r="74" spans="13:23" x14ac:dyDescent="0.25">
      <c r="N74" s="69">
        <v>32</v>
      </c>
      <c r="O74" s="4">
        <v>20000</v>
      </c>
      <c r="P74" s="56">
        <v>1.965144538320601</v>
      </c>
      <c r="Q74" s="4"/>
      <c r="R74" s="4">
        <f>O74-Q74</f>
        <v>20000</v>
      </c>
      <c r="S74" s="57"/>
      <c r="T74" s="4"/>
      <c r="U74" s="4"/>
      <c r="V74" s="4">
        <f t="shared" si="5"/>
        <v>20000</v>
      </c>
      <c r="W74" s="57"/>
    </row>
    <row r="75" spans="13:23" x14ac:dyDescent="0.25">
      <c r="N75" s="69">
        <v>33</v>
      </c>
      <c r="O75" s="4">
        <v>20000</v>
      </c>
      <c r="P75" s="56">
        <v>2.0136368619278069</v>
      </c>
      <c r="Q75" s="4"/>
      <c r="R75" s="4">
        <f t="shared" ref="R75:R95" si="8">O75-Q75</f>
        <v>20000</v>
      </c>
      <c r="S75" s="57"/>
      <c r="T75" s="4"/>
      <c r="U75" s="4"/>
      <c r="V75" s="4">
        <f t="shared" ref="V75:V106" si="9">O75-T75-U75</f>
        <v>20000</v>
      </c>
      <c r="W75" s="57"/>
    </row>
    <row r="76" spans="13:23" x14ac:dyDescent="0.25">
      <c r="N76" s="69">
        <v>34</v>
      </c>
      <c r="O76" s="4">
        <v>20000</v>
      </c>
      <c r="P76" s="56">
        <v>2.063648154959083</v>
      </c>
      <c r="Q76" s="4"/>
      <c r="R76" s="4">
        <f t="shared" si="8"/>
        <v>20000</v>
      </c>
      <c r="S76" s="57"/>
      <c r="T76" s="4"/>
      <c r="U76" s="4"/>
      <c r="V76" s="4">
        <f t="shared" si="9"/>
        <v>20000</v>
      </c>
      <c r="W76" s="57"/>
    </row>
    <row r="77" spans="13:23" x14ac:dyDescent="0.25">
      <c r="N77" s="69">
        <v>35</v>
      </c>
      <c r="O77" s="4">
        <v>20000</v>
      </c>
      <c r="P77" s="56">
        <v>2.0348903182893991</v>
      </c>
      <c r="Q77" s="4"/>
      <c r="R77" s="4">
        <f t="shared" si="8"/>
        <v>20000</v>
      </c>
      <c r="S77" s="57"/>
      <c r="T77" s="4"/>
      <c r="U77" s="4"/>
      <c r="V77" s="4">
        <f t="shared" si="9"/>
        <v>20000</v>
      </c>
      <c r="W77" s="57"/>
    </row>
    <row r="78" spans="13:23" x14ac:dyDescent="0.25">
      <c r="N78" s="69">
        <v>36</v>
      </c>
      <c r="O78" s="4">
        <v>20000</v>
      </c>
      <c r="P78" s="56">
        <v>2.0853087864816189</v>
      </c>
      <c r="Q78" s="4"/>
      <c r="R78" s="4">
        <f t="shared" si="8"/>
        <v>20000</v>
      </c>
      <c r="S78" s="57"/>
      <c r="T78" s="4"/>
      <c r="U78" s="4"/>
      <c r="V78" s="4">
        <f t="shared" si="9"/>
        <v>20000</v>
      </c>
      <c r="W78" s="57"/>
    </row>
    <row r="79" spans="13:23" x14ac:dyDescent="0.25">
      <c r="N79" s="69">
        <v>37</v>
      </c>
      <c r="O79" s="4">
        <v>20000</v>
      </c>
      <c r="P79" s="56">
        <v>2.0607314603403211</v>
      </c>
      <c r="Q79" s="4"/>
      <c r="R79" s="4">
        <f t="shared" si="8"/>
        <v>20000</v>
      </c>
      <c r="S79" s="57"/>
      <c r="T79" s="4"/>
      <c r="U79" s="4"/>
      <c r="V79" s="4">
        <f t="shared" si="9"/>
        <v>20000</v>
      </c>
      <c r="W79" s="57"/>
    </row>
    <row r="80" spans="13:23" x14ac:dyDescent="0.25">
      <c r="N80" s="69">
        <v>38</v>
      </c>
      <c r="O80" s="4">
        <v>20000</v>
      </c>
      <c r="P80" s="56">
        <v>2.0246393941342831</v>
      </c>
      <c r="Q80" s="4"/>
      <c r="R80" s="4">
        <f t="shared" si="8"/>
        <v>20000</v>
      </c>
      <c r="S80" s="57"/>
      <c r="T80" s="4"/>
      <c r="U80" s="4"/>
      <c r="V80" s="4">
        <f t="shared" si="9"/>
        <v>20000</v>
      </c>
      <c r="W80" s="57"/>
    </row>
    <row r="81" spans="13:23" x14ac:dyDescent="0.25">
      <c r="N81" s="69">
        <v>39</v>
      </c>
      <c r="O81" s="4">
        <v>20000</v>
      </c>
      <c r="P81" s="56">
        <v>2.0258807279169559</v>
      </c>
      <c r="Q81" s="4"/>
      <c r="R81" s="4">
        <f t="shared" si="8"/>
        <v>20000</v>
      </c>
      <c r="S81" s="57"/>
      <c r="T81" s="4"/>
      <c r="U81" s="4"/>
      <c r="V81" s="4">
        <f t="shared" si="9"/>
        <v>20000</v>
      </c>
      <c r="W81" s="57"/>
    </row>
    <row r="82" spans="13:23" x14ac:dyDescent="0.25">
      <c r="N82" s="69">
        <v>40</v>
      </c>
      <c r="O82" s="4">
        <v>20000</v>
      </c>
      <c r="P82" s="56">
        <v>2.115251200273633</v>
      </c>
      <c r="Q82" s="4"/>
      <c r="R82" s="4">
        <f t="shared" si="8"/>
        <v>20000</v>
      </c>
      <c r="S82" s="57"/>
      <c r="T82" s="4"/>
      <c r="U82" s="4"/>
      <c r="V82" s="4">
        <f t="shared" si="9"/>
        <v>20000</v>
      </c>
      <c r="W82" s="57"/>
    </row>
    <row r="83" spans="13:23" x14ac:dyDescent="0.25">
      <c r="N83" s="69">
        <v>41</v>
      </c>
      <c r="O83" s="4">
        <v>20000</v>
      </c>
      <c r="P83" s="56">
        <v>2.1598089635372162</v>
      </c>
      <c r="Q83" s="4"/>
      <c r="R83" s="4">
        <f t="shared" si="8"/>
        <v>20000</v>
      </c>
      <c r="S83" s="57"/>
      <c r="T83" s="4"/>
      <c r="U83" s="4"/>
      <c r="V83" s="4">
        <f t="shared" si="9"/>
        <v>20000</v>
      </c>
      <c r="W83" s="57"/>
    </row>
    <row r="84" spans="13:23" x14ac:dyDescent="0.25">
      <c r="N84" s="69">
        <v>42</v>
      </c>
      <c r="O84" s="57">
        <v>20000</v>
      </c>
      <c r="P84" s="70">
        <v>2.0507693458348508</v>
      </c>
      <c r="Q84" s="57"/>
      <c r="R84" s="57">
        <f t="shared" si="8"/>
        <v>20000</v>
      </c>
      <c r="S84" s="57"/>
      <c r="T84" s="57"/>
      <c r="U84" s="57"/>
      <c r="V84" s="57">
        <f t="shared" si="9"/>
        <v>20000</v>
      </c>
      <c r="W84" s="57"/>
    </row>
    <row r="85" spans="13:23" x14ac:dyDescent="0.25">
      <c r="N85" s="69">
        <v>43</v>
      </c>
      <c r="O85" s="57">
        <v>20000</v>
      </c>
      <c r="P85" s="70">
        <v>2.0729241156950589</v>
      </c>
      <c r="Q85" s="57"/>
      <c r="R85" s="57">
        <f t="shared" si="8"/>
        <v>20000</v>
      </c>
      <c r="S85" s="57"/>
      <c r="T85" s="57"/>
      <c r="U85" s="57"/>
      <c r="V85" s="57">
        <f t="shared" si="9"/>
        <v>20000</v>
      </c>
      <c r="W85" s="57"/>
    </row>
    <row r="86" spans="13:23" x14ac:dyDescent="0.25">
      <c r="M86" s="77"/>
      <c r="N86" s="69">
        <v>44</v>
      </c>
      <c r="O86" s="57">
        <v>20000</v>
      </c>
      <c r="P86" s="75">
        <v>2.0665798299014568</v>
      </c>
      <c r="Q86" s="76"/>
      <c r="R86" s="57">
        <f t="shared" si="8"/>
        <v>20000</v>
      </c>
      <c r="S86" s="57"/>
      <c r="T86" s="57"/>
      <c r="U86" s="57"/>
      <c r="V86" s="57">
        <f t="shared" si="9"/>
        <v>20000</v>
      </c>
      <c r="W86" s="57"/>
    </row>
    <row r="87" spans="13:23" x14ac:dyDescent="0.25">
      <c r="N87" s="69">
        <v>45</v>
      </c>
      <c r="O87" s="4">
        <v>20000</v>
      </c>
      <c r="P87" s="56">
        <v>2.153327945619822</v>
      </c>
      <c r="Q87" s="4"/>
      <c r="R87" s="4">
        <f t="shared" si="8"/>
        <v>20000</v>
      </c>
      <c r="S87" s="57"/>
      <c r="T87" s="4"/>
      <c r="U87" s="4"/>
      <c r="V87" s="4">
        <f t="shared" si="9"/>
        <v>20000</v>
      </c>
      <c r="W87" s="57"/>
    </row>
    <row r="88" spans="13:23" x14ac:dyDescent="0.25">
      <c r="N88" s="69">
        <v>46</v>
      </c>
      <c r="O88" s="4">
        <v>20000</v>
      </c>
      <c r="P88" s="56">
        <v>2.1380296861752872</v>
      </c>
      <c r="Q88" s="4"/>
      <c r="R88" s="4">
        <f t="shared" si="8"/>
        <v>20000</v>
      </c>
      <c r="S88" s="57"/>
      <c r="T88" s="4"/>
      <c r="U88" s="4"/>
      <c r="V88" s="4">
        <f t="shared" si="9"/>
        <v>20000</v>
      </c>
      <c r="W88" s="57"/>
    </row>
    <row r="89" spans="13:23" x14ac:dyDescent="0.25">
      <c r="M89" s="78"/>
      <c r="N89" s="69">
        <v>47</v>
      </c>
      <c r="O89" s="4">
        <v>20000</v>
      </c>
      <c r="P89" s="56">
        <v>1.986982705071568</v>
      </c>
      <c r="Q89" s="4"/>
      <c r="R89" s="4">
        <f t="shared" si="8"/>
        <v>20000</v>
      </c>
      <c r="S89" s="57"/>
      <c r="T89" s="4"/>
      <c r="U89" s="4"/>
      <c r="V89" s="4">
        <f t="shared" si="9"/>
        <v>20000</v>
      </c>
      <c r="W89" s="57"/>
    </row>
    <row r="90" spans="13:23" x14ac:dyDescent="0.25">
      <c r="M90" s="78"/>
      <c r="N90" s="69">
        <v>48</v>
      </c>
      <c r="O90" s="4">
        <v>20000</v>
      </c>
      <c r="P90" s="56">
        <v>1.9959526862949131</v>
      </c>
      <c r="Q90" s="4"/>
      <c r="R90" s="4">
        <f t="shared" si="8"/>
        <v>20000</v>
      </c>
      <c r="S90" s="57"/>
      <c r="T90" s="4"/>
      <c r="U90" s="4"/>
      <c r="V90" s="4">
        <f t="shared" si="9"/>
        <v>20000</v>
      </c>
      <c r="W90" s="57"/>
    </row>
    <row r="91" spans="13:23" x14ac:dyDescent="0.25">
      <c r="N91" s="69">
        <v>49</v>
      </c>
      <c r="O91" s="4">
        <v>20000</v>
      </c>
      <c r="P91" s="56">
        <v>2.068702675402164</v>
      </c>
      <c r="Q91" s="4"/>
      <c r="R91" s="4">
        <f t="shared" si="8"/>
        <v>20000</v>
      </c>
      <c r="S91" s="57"/>
      <c r="T91" s="4"/>
      <c r="U91" s="4"/>
      <c r="V91" s="4">
        <f t="shared" si="9"/>
        <v>20000</v>
      </c>
      <c r="W91" s="57"/>
    </row>
    <row r="92" spans="13:23" x14ac:dyDescent="0.25">
      <c r="N92" s="69">
        <v>50</v>
      </c>
      <c r="O92" s="4">
        <v>20000</v>
      </c>
      <c r="P92" s="56">
        <v>2.043800780549645</v>
      </c>
      <c r="Q92" s="4"/>
      <c r="R92" s="4">
        <f t="shared" si="8"/>
        <v>20000</v>
      </c>
      <c r="S92" s="57"/>
      <c r="T92" s="4"/>
      <c r="U92" s="4"/>
      <c r="V92" s="4">
        <f t="shared" si="9"/>
        <v>20000</v>
      </c>
      <c r="W92" s="57"/>
    </row>
    <row r="93" spans="13:23" x14ac:dyDescent="0.25">
      <c r="N93" s="69">
        <v>51</v>
      </c>
      <c r="O93" s="4">
        <v>20000</v>
      </c>
      <c r="P93" s="56">
        <v>2.079943617805839</v>
      </c>
      <c r="Q93" s="4"/>
      <c r="R93" s="4">
        <f t="shared" si="8"/>
        <v>20000</v>
      </c>
      <c r="S93" s="57"/>
      <c r="T93" s="4"/>
      <c r="U93" s="4"/>
      <c r="V93" s="4">
        <f t="shared" si="9"/>
        <v>20000</v>
      </c>
      <c r="W93" s="57"/>
    </row>
    <row r="94" spans="13:23" x14ac:dyDescent="0.25">
      <c r="N94" s="69">
        <v>52</v>
      </c>
      <c r="O94" s="4">
        <v>20000</v>
      </c>
      <c r="P94" s="56">
        <v>2.1530340006574988</v>
      </c>
      <c r="Q94" s="4"/>
      <c r="R94" s="4">
        <f t="shared" si="8"/>
        <v>20000</v>
      </c>
      <c r="S94" s="57"/>
      <c r="T94" s="4"/>
      <c r="U94" s="4"/>
      <c r="V94" s="4">
        <f t="shared" si="9"/>
        <v>20000</v>
      </c>
      <c r="W94" s="57"/>
    </row>
    <row r="95" spans="13:23" x14ac:dyDescent="0.25">
      <c r="N95" s="69">
        <v>53</v>
      </c>
      <c r="O95" s="4">
        <v>20000</v>
      </c>
      <c r="P95" s="56">
        <v>2.1595005355775361</v>
      </c>
      <c r="Q95" s="4"/>
      <c r="R95" s="4">
        <f t="shared" si="8"/>
        <v>20000</v>
      </c>
      <c r="S95" s="57"/>
      <c r="T95" s="4"/>
      <c r="U95" s="4"/>
      <c r="V95" s="4">
        <f t="shared" si="9"/>
        <v>20000</v>
      </c>
      <c r="W95" s="57"/>
    </row>
    <row r="96" spans="13:23" x14ac:dyDescent="0.25">
      <c r="N96" s="69">
        <v>54</v>
      </c>
      <c r="O96" s="4">
        <v>20000</v>
      </c>
      <c r="P96" s="56">
        <v>2.0980671867728229</v>
      </c>
      <c r="Q96" s="4"/>
      <c r="R96" s="4">
        <f>O96-Q96</f>
        <v>20000</v>
      </c>
      <c r="S96" s="57"/>
      <c r="T96" s="4"/>
      <c r="U96" s="4"/>
      <c r="V96" s="4">
        <f t="shared" si="9"/>
        <v>20000</v>
      </c>
      <c r="W96" s="57"/>
    </row>
    <row r="97" spans="13:23" x14ac:dyDescent="0.25">
      <c r="N97" s="69">
        <v>55</v>
      </c>
      <c r="O97" s="4">
        <v>20000</v>
      </c>
      <c r="P97" s="56">
        <v>2.0647198352962728</v>
      </c>
      <c r="Q97" s="4"/>
      <c r="R97" s="4">
        <f t="shared" ref="R97:R110" si="10">O97-Q97</f>
        <v>20000</v>
      </c>
      <c r="S97" s="57"/>
      <c r="T97" s="4"/>
      <c r="U97" s="4"/>
      <c r="V97" s="4">
        <f t="shared" si="9"/>
        <v>20000</v>
      </c>
      <c r="W97" s="57"/>
    </row>
    <row r="98" spans="13:23" x14ac:dyDescent="0.25">
      <c r="N98" s="69">
        <v>56</v>
      </c>
      <c r="O98" s="4">
        <v>20000</v>
      </c>
      <c r="P98" s="56">
        <v>1.9482675418257711</v>
      </c>
      <c r="Q98" s="4"/>
      <c r="R98" s="4">
        <f t="shared" si="10"/>
        <v>20000</v>
      </c>
      <c r="S98" s="57"/>
      <c r="T98" s="4"/>
      <c r="U98" s="4"/>
      <c r="V98" s="4">
        <f t="shared" si="9"/>
        <v>20000</v>
      </c>
      <c r="W98" s="57"/>
    </row>
    <row r="99" spans="13:23" x14ac:dyDescent="0.25">
      <c r="N99" s="69">
        <v>57</v>
      </c>
      <c r="O99" s="4">
        <v>20000</v>
      </c>
      <c r="P99" s="56">
        <v>2.0433462839573622</v>
      </c>
      <c r="Q99" s="4"/>
      <c r="R99" s="4">
        <f t="shared" si="10"/>
        <v>20000</v>
      </c>
      <c r="S99" s="57"/>
      <c r="T99" s="4"/>
      <c r="U99" s="4"/>
      <c r="V99" s="4">
        <f t="shared" si="9"/>
        <v>20000</v>
      </c>
      <c r="W99" s="57"/>
    </row>
    <row r="100" spans="13:23" x14ac:dyDescent="0.25">
      <c r="N100" s="69">
        <v>58</v>
      </c>
      <c r="O100" s="4">
        <v>20000</v>
      </c>
      <c r="P100" s="56">
        <v>2.053317878395319</v>
      </c>
      <c r="Q100" s="4"/>
      <c r="R100" s="4">
        <f t="shared" si="10"/>
        <v>20000</v>
      </c>
      <c r="S100" s="57"/>
      <c r="T100" s="4"/>
      <c r="U100" s="4"/>
      <c r="V100" s="4">
        <f t="shared" si="9"/>
        <v>20000</v>
      </c>
      <c r="W100" s="57"/>
    </row>
    <row r="101" spans="13:23" x14ac:dyDescent="0.25">
      <c r="N101" s="69">
        <v>59</v>
      </c>
      <c r="O101" s="4">
        <v>20000</v>
      </c>
      <c r="P101" s="56">
        <v>2.0315380040556188</v>
      </c>
      <c r="Q101" s="4"/>
      <c r="R101" s="4">
        <f t="shared" si="10"/>
        <v>20000</v>
      </c>
      <c r="S101" s="57"/>
      <c r="T101" s="4"/>
      <c r="U101" s="4"/>
      <c r="V101" s="4">
        <f t="shared" si="9"/>
        <v>20000</v>
      </c>
      <c r="W101" s="57"/>
    </row>
    <row r="102" spans="13:23" x14ac:dyDescent="0.25">
      <c r="N102" s="69">
        <v>60</v>
      </c>
      <c r="O102" s="4">
        <v>20000</v>
      </c>
      <c r="P102" s="56">
        <v>2.0032638292759661</v>
      </c>
      <c r="Q102" s="4"/>
      <c r="R102" s="4">
        <f t="shared" si="10"/>
        <v>20000</v>
      </c>
      <c r="S102" s="57"/>
      <c r="T102" s="4"/>
      <c r="U102" s="4"/>
      <c r="V102" s="4">
        <f t="shared" si="9"/>
        <v>20000</v>
      </c>
      <c r="W102" s="57"/>
    </row>
    <row r="103" spans="13:23" x14ac:dyDescent="0.25">
      <c r="N103" s="69">
        <v>61</v>
      </c>
      <c r="O103" s="4">
        <v>20000</v>
      </c>
      <c r="P103" s="56">
        <v>2.0563989914953709</v>
      </c>
      <c r="Q103" s="4"/>
      <c r="R103" s="4">
        <f t="shared" si="10"/>
        <v>20000</v>
      </c>
      <c r="S103" s="57"/>
      <c r="T103" s="4"/>
      <c r="U103" s="4"/>
      <c r="V103" s="4">
        <f t="shared" si="9"/>
        <v>20000</v>
      </c>
      <c r="W103" s="57"/>
    </row>
    <row r="104" spans="13:23" x14ac:dyDescent="0.25">
      <c r="N104" s="69">
        <v>62</v>
      </c>
      <c r="O104" s="4">
        <v>20000</v>
      </c>
      <c r="P104" s="56">
        <v>2.198897829279304</v>
      </c>
      <c r="Q104" s="4"/>
      <c r="R104" s="4">
        <f t="shared" si="10"/>
        <v>20000</v>
      </c>
      <c r="S104" s="57"/>
      <c r="T104" s="4"/>
      <c r="U104" s="4"/>
      <c r="V104" s="4">
        <f t="shared" si="9"/>
        <v>20000</v>
      </c>
      <c r="W104" s="57"/>
    </row>
    <row r="105" spans="13:23" x14ac:dyDescent="0.25">
      <c r="N105" s="69">
        <v>63</v>
      </c>
      <c r="O105" s="4">
        <v>20000</v>
      </c>
      <c r="P105" s="56">
        <v>2.1571341119706631</v>
      </c>
      <c r="Q105" s="4"/>
      <c r="R105" s="4">
        <f t="shared" si="10"/>
        <v>20000</v>
      </c>
      <c r="S105" s="57"/>
      <c r="T105" s="4"/>
      <c r="U105" s="4"/>
      <c r="V105" s="4">
        <f t="shared" si="9"/>
        <v>20000</v>
      </c>
      <c r="W105" s="57"/>
    </row>
    <row r="106" spans="13:23" x14ac:dyDescent="0.25">
      <c r="N106" s="69">
        <v>64</v>
      </c>
      <c r="O106" s="57">
        <v>20000</v>
      </c>
      <c r="P106" s="70">
        <v>2.2873733397573228</v>
      </c>
      <c r="Q106" s="57"/>
      <c r="R106" s="57">
        <f t="shared" si="10"/>
        <v>20000</v>
      </c>
      <c r="S106" s="57"/>
      <c r="T106" s="57"/>
      <c r="U106" s="57"/>
      <c r="V106" s="57">
        <f t="shared" si="9"/>
        <v>20000</v>
      </c>
      <c r="W106" s="57"/>
    </row>
    <row r="107" spans="13:23" x14ac:dyDescent="0.25">
      <c r="N107" s="69">
        <v>65</v>
      </c>
      <c r="O107" s="57">
        <v>20000</v>
      </c>
      <c r="P107" s="70">
        <v>2.3294243831187491</v>
      </c>
      <c r="Q107" s="57"/>
      <c r="R107" s="57">
        <f t="shared" si="10"/>
        <v>20000</v>
      </c>
      <c r="S107" s="57"/>
      <c r="T107" s="57"/>
      <c r="U107" s="57"/>
      <c r="V107" s="57">
        <f t="shared" ref="V107:V138" si="11">O107-T107-U107</f>
        <v>20000</v>
      </c>
      <c r="W107" s="57"/>
    </row>
    <row r="108" spans="13:23" x14ac:dyDescent="0.25">
      <c r="M108" s="77"/>
      <c r="N108" s="69">
        <v>66</v>
      </c>
      <c r="O108" s="57">
        <v>20000</v>
      </c>
      <c r="P108" s="75">
        <v>5.5238765943795443</v>
      </c>
      <c r="Q108" s="76"/>
      <c r="R108" s="57">
        <f t="shared" si="10"/>
        <v>20000</v>
      </c>
      <c r="S108" s="57"/>
      <c r="T108" s="57"/>
      <c r="U108" s="57"/>
      <c r="V108" s="57">
        <f t="shared" si="11"/>
        <v>20000</v>
      </c>
      <c r="W108" s="57"/>
    </row>
    <row r="109" spans="13:23" x14ac:dyDescent="0.25">
      <c r="N109" s="69">
        <v>67</v>
      </c>
      <c r="O109" s="4">
        <v>20000</v>
      </c>
      <c r="P109" s="56">
        <v>1.96263828035444</v>
      </c>
      <c r="Q109" s="4"/>
      <c r="R109" s="4">
        <f t="shared" si="10"/>
        <v>20000</v>
      </c>
      <c r="S109" s="57"/>
      <c r="T109" s="4"/>
      <c r="U109" s="4"/>
      <c r="V109" s="4">
        <f t="shared" si="11"/>
        <v>20000</v>
      </c>
      <c r="W109" s="57"/>
    </row>
    <row r="110" spans="13:23" x14ac:dyDescent="0.25">
      <c r="N110" s="69">
        <v>68</v>
      </c>
      <c r="O110" s="4">
        <v>20000</v>
      </c>
      <c r="P110" s="56">
        <v>1.9659652374684811</v>
      </c>
      <c r="Q110" s="4"/>
      <c r="R110" s="4">
        <f t="shared" si="10"/>
        <v>20000</v>
      </c>
      <c r="S110" s="57"/>
      <c r="T110" s="4"/>
      <c r="U110" s="4"/>
      <c r="V110" s="4">
        <f t="shared" si="11"/>
        <v>20000</v>
      </c>
      <c r="W110" s="57"/>
    </row>
    <row r="111" spans="13:23" x14ac:dyDescent="0.25">
      <c r="N111" s="69">
        <v>69</v>
      </c>
      <c r="O111" s="4">
        <v>20000</v>
      </c>
      <c r="P111" s="56">
        <v>2.0856046490371232</v>
      </c>
      <c r="Q111" s="4"/>
      <c r="R111" s="4">
        <f>O111-Q111</f>
        <v>20000</v>
      </c>
      <c r="S111" s="4"/>
      <c r="T111" s="56"/>
      <c r="U111" s="4"/>
      <c r="V111" s="4">
        <f t="shared" si="11"/>
        <v>20000</v>
      </c>
      <c r="W111" s="57"/>
    </row>
    <row r="112" spans="13:23" x14ac:dyDescent="0.25">
      <c r="N112" s="69">
        <v>70</v>
      </c>
      <c r="O112" s="4">
        <v>20000</v>
      </c>
      <c r="P112" s="56">
        <v>2.03536556661129</v>
      </c>
      <c r="Q112" s="4"/>
      <c r="R112" s="4">
        <f t="shared" ref="R112:R119" si="12">O112-Q112</f>
        <v>20000</v>
      </c>
      <c r="S112" s="57"/>
      <c r="T112" s="4"/>
      <c r="U112" s="4"/>
      <c r="V112" s="4">
        <f t="shared" si="11"/>
        <v>20000</v>
      </c>
      <c r="W112" s="57"/>
    </row>
    <row r="113" spans="13:23" x14ac:dyDescent="0.25">
      <c r="M113" s="78"/>
      <c r="N113" s="69">
        <v>71</v>
      </c>
      <c r="O113" s="4">
        <v>20000</v>
      </c>
      <c r="P113" s="56">
        <v>2.485058799386024</v>
      </c>
      <c r="Q113" s="4"/>
      <c r="R113" s="4">
        <f t="shared" si="12"/>
        <v>20000</v>
      </c>
      <c r="S113" s="57"/>
      <c r="T113" s="4"/>
      <c r="U113" s="4"/>
      <c r="V113" s="4">
        <f t="shared" si="11"/>
        <v>20000</v>
      </c>
      <c r="W113" s="57"/>
    </row>
    <row r="114" spans="13:23" x14ac:dyDescent="0.25">
      <c r="M114" s="78"/>
      <c r="N114" s="69">
        <v>72</v>
      </c>
      <c r="O114" s="4">
        <v>20000</v>
      </c>
      <c r="P114" s="56">
        <v>2.644191275350749</v>
      </c>
      <c r="Q114" s="4"/>
      <c r="R114" s="4">
        <f t="shared" si="12"/>
        <v>20000</v>
      </c>
      <c r="S114" s="57"/>
      <c r="T114" s="4"/>
      <c r="U114" s="4"/>
      <c r="V114" s="4">
        <f t="shared" si="11"/>
        <v>20000</v>
      </c>
      <c r="W114" s="57"/>
    </row>
    <row r="115" spans="13:23" x14ac:dyDescent="0.25">
      <c r="N115" s="69">
        <v>73</v>
      </c>
      <c r="O115" s="4">
        <v>20000</v>
      </c>
      <c r="P115" s="56">
        <v>3.3352825101464991</v>
      </c>
      <c r="Q115" s="4"/>
      <c r="R115" s="4">
        <f t="shared" si="12"/>
        <v>20000</v>
      </c>
      <c r="S115" s="57"/>
      <c r="T115" s="4"/>
      <c r="U115" s="4"/>
      <c r="V115" s="4">
        <f t="shared" si="11"/>
        <v>20000</v>
      </c>
      <c r="W115" s="57"/>
    </row>
    <row r="116" spans="13:23" x14ac:dyDescent="0.25">
      <c r="N116" s="69">
        <v>74</v>
      </c>
      <c r="O116" s="4">
        <v>20000</v>
      </c>
      <c r="P116" s="56">
        <v>3.2864122092723851</v>
      </c>
      <c r="Q116" s="4"/>
      <c r="R116" s="4">
        <f t="shared" si="12"/>
        <v>20000</v>
      </c>
      <c r="S116" s="57"/>
      <c r="T116" s="4"/>
      <c r="U116" s="4"/>
      <c r="V116" s="4">
        <f t="shared" si="11"/>
        <v>20000</v>
      </c>
      <c r="W116" s="57"/>
    </row>
    <row r="117" spans="13:23" x14ac:dyDescent="0.25">
      <c r="N117" s="69">
        <v>75</v>
      </c>
      <c r="O117" s="4">
        <v>20000</v>
      </c>
      <c r="P117" s="56">
        <v>4.0771885672584176</v>
      </c>
      <c r="Q117" s="4"/>
      <c r="R117" s="4">
        <f t="shared" si="12"/>
        <v>20000</v>
      </c>
      <c r="S117" s="57"/>
      <c r="T117" s="4"/>
      <c r="U117" s="4"/>
      <c r="V117" s="4">
        <f t="shared" si="11"/>
        <v>20000</v>
      </c>
      <c r="W117" s="57"/>
    </row>
    <row r="118" spans="13:23" x14ac:dyDescent="0.25">
      <c r="N118" s="69">
        <v>76</v>
      </c>
      <c r="O118" s="4">
        <v>20000</v>
      </c>
      <c r="P118" s="56">
        <v>4.0376996379345664</v>
      </c>
      <c r="Q118" s="4"/>
      <c r="R118" s="4">
        <f t="shared" si="12"/>
        <v>20000</v>
      </c>
      <c r="S118" s="57"/>
      <c r="T118" s="4"/>
      <c r="U118" s="4"/>
      <c r="V118" s="4">
        <f t="shared" si="11"/>
        <v>20000</v>
      </c>
      <c r="W118" s="57"/>
    </row>
    <row r="119" spans="13:23" x14ac:dyDescent="0.25">
      <c r="N119" s="69">
        <v>77</v>
      </c>
      <c r="O119" s="4">
        <v>20000</v>
      </c>
      <c r="P119" s="56">
        <v>3.897799596190453</v>
      </c>
      <c r="Q119" s="4"/>
      <c r="R119" s="4">
        <f t="shared" si="12"/>
        <v>20000</v>
      </c>
      <c r="S119" s="57"/>
      <c r="T119" s="4"/>
      <c r="U119" s="4"/>
      <c r="V119" s="4">
        <f t="shared" si="11"/>
        <v>20000</v>
      </c>
      <c r="W119" s="57"/>
    </row>
    <row r="120" spans="13:23" x14ac:dyDescent="0.25">
      <c r="N120" s="69">
        <v>78</v>
      </c>
      <c r="O120" s="4">
        <v>20000</v>
      </c>
      <c r="P120" s="56">
        <v>2.518659296445549</v>
      </c>
      <c r="Q120" s="4"/>
      <c r="R120" s="4">
        <f>O120-Q120</f>
        <v>20000</v>
      </c>
      <c r="S120" s="57"/>
      <c r="T120" s="4"/>
      <c r="U120" s="4"/>
      <c r="V120" s="4">
        <f t="shared" si="11"/>
        <v>20000</v>
      </c>
      <c r="W120" s="57"/>
    </row>
    <row r="121" spans="13:23" x14ac:dyDescent="0.25">
      <c r="N121" s="69">
        <v>79</v>
      </c>
      <c r="O121" s="4">
        <v>20000</v>
      </c>
      <c r="P121" s="56">
        <v>3.074912110343575</v>
      </c>
      <c r="Q121" s="4"/>
      <c r="R121" s="4">
        <f t="shared" ref="R121:R141" si="13">O121-Q121</f>
        <v>20000</v>
      </c>
      <c r="S121" s="57"/>
      <c r="T121" s="4"/>
      <c r="U121" s="4"/>
      <c r="V121" s="4">
        <f t="shared" si="11"/>
        <v>20000</v>
      </c>
      <c r="W121" s="57"/>
    </row>
    <row r="122" spans="13:23" x14ac:dyDescent="0.25">
      <c r="N122" s="69">
        <v>80</v>
      </c>
      <c r="O122" s="4">
        <v>20000</v>
      </c>
      <c r="P122" s="56">
        <v>3.3754944428801541</v>
      </c>
      <c r="Q122" s="4"/>
      <c r="R122" s="4">
        <f t="shared" si="13"/>
        <v>20000</v>
      </c>
      <c r="S122" s="57"/>
      <c r="T122" s="4"/>
      <c r="U122" s="4"/>
      <c r="V122" s="4">
        <f t="shared" si="11"/>
        <v>20000</v>
      </c>
      <c r="W122" s="57"/>
    </row>
    <row r="123" spans="13:23" x14ac:dyDescent="0.25">
      <c r="N123" s="69">
        <v>81</v>
      </c>
      <c r="O123" s="4">
        <v>20000</v>
      </c>
      <c r="P123" s="56">
        <v>1.839667614549398</v>
      </c>
      <c r="Q123" s="4"/>
      <c r="R123" s="4">
        <f t="shared" si="13"/>
        <v>20000</v>
      </c>
      <c r="S123" s="57"/>
      <c r="T123" s="4"/>
      <c r="U123" s="4"/>
      <c r="V123" s="4">
        <f t="shared" si="11"/>
        <v>20000</v>
      </c>
      <c r="W123" s="57"/>
    </row>
    <row r="124" spans="13:23" x14ac:dyDescent="0.25">
      <c r="N124" s="69">
        <v>82</v>
      </c>
      <c r="O124" s="4">
        <v>20000</v>
      </c>
      <c r="P124" s="56">
        <v>2.2429828820750122</v>
      </c>
      <c r="Q124" s="4"/>
      <c r="R124" s="4">
        <f t="shared" si="13"/>
        <v>20000</v>
      </c>
      <c r="S124" s="57"/>
      <c r="T124" s="4"/>
      <c r="U124" s="4"/>
      <c r="V124" s="4">
        <f t="shared" si="11"/>
        <v>20000</v>
      </c>
      <c r="W124" s="57"/>
    </row>
    <row r="125" spans="13:23" x14ac:dyDescent="0.25">
      <c r="N125" s="69">
        <v>83</v>
      </c>
      <c r="O125" s="4">
        <v>20000</v>
      </c>
      <c r="P125" s="56">
        <v>2.706425079144537</v>
      </c>
      <c r="Q125" s="4"/>
      <c r="R125" s="4">
        <f t="shared" si="13"/>
        <v>20000</v>
      </c>
      <c r="S125" s="57"/>
      <c r="T125" s="4"/>
      <c r="U125" s="4"/>
      <c r="V125" s="4">
        <f t="shared" si="11"/>
        <v>20000</v>
      </c>
      <c r="W125" s="57"/>
    </row>
    <row r="126" spans="13:23" x14ac:dyDescent="0.25">
      <c r="N126" s="69">
        <v>84</v>
      </c>
      <c r="O126" s="4">
        <v>20000</v>
      </c>
      <c r="P126" s="56">
        <v>2.5914315572008491</v>
      </c>
      <c r="Q126" s="4"/>
      <c r="R126" s="4">
        <f t="shared" si="13"/>
        <v>20000</v>
      </c>
      <c r="S126" s="57"/>
      <c r="T126" s="4"/>
      <c r="U126" s="4"/>
      <c r="V126" s="4">
        <f t="shared" si="11"/>
        <v>20000</v>
      </c>
      <c r="W126" s="57"/>
    </row>
    <row r="127" spans="13:23" x14ac:dyDescent="0.25">
      <c r="N127" s="69">
        <v>85</v>
      </c>
      <c r="O127" s="4">
        <v>20000</v>
      </c>
      <c r="P127" s="56">
        <v>2.193757656961679</v>
      </c>
      <c r="Q127" s="4"/>
      <c r="R127" s="4">
        <f t="shared" si="13"/>
        <v>20000</v>
      </c>
      <c r="S127" s="57"/>
      <c r="T127" s="4"/>
      <c r="U127" s="4"/>
      <c r="V127" s="4">
        <f t="shared" si="11"/>
        <v>20000</v>
      </c>
      <c r="W127" s="57"/>
    </row>
    <row r="128" spans="13:23" x14ac:dyDescent="0.25">
      <c r="N128" s="69">
        <v>86</v>
      </c>
      <c r="O128" s="4">
        <v>20000</v>
      </c>
      <c r="P128" s="56">
        <v>2.8426127713173628</v>
      </c>
      <c r="Q128" s="4"/>
      <c r="R128" s="4">
        <f t="shared" si="13"/>
        <v>20000</v>
      </c>
      <c r="S128" s="57"/>
      <c r="T128" s="4"/>
      <c r="U128" s="4"/>
      <c r="V128" s="4">
        <f t="shared" si="11"/>
        <v>20000</v>
      </c>
      <c r="W128" s="57"/>
    </row>
    <row r="129" spans="13:23" x14ac:dyDescent="0.25">
      <c r="N129" s="69">
        <v>87</v>
      </c>
      <c r="O129" s="4">
        <v>20000</v>
      </c>
      <c r="P129" s="56">
        <v>2.402187537401915</v>
      </c>
      <c r="Q129" s="4"/>
      <c r="R129" s="4">
        <f t="shared" si="13"/>
        <v>20000</v>
      </c>
      <c r="S129" s="57"/>
      <c r="T129" s="4"/>
      <c r="U129" s="4"/>
      <c r="V129" s="4">
        <f t="shared" si="11"/>
        <v>20000</v>
      </c>
      <c r="W129" s="57"/>
    </row>
    <row r="130" spans="13:23" x14ac:dyDescent="0.25">
      <c r="N130" s="69">
        <v>88</v>
      </c>
      <c r="O130" s="57">
        <v>20000</v>
      </c>
      <c r="P130" s="70">
        <v>3.0614081034436822</v>
      </c>
      <c r="Q130" s="57"/>
      <c r="R130" s="57">
        <f t="shared" si="13"/>
        <v>20000</v>
      </c>
      <c r="S130" s="57"/>
      <c r="T130" s="57"/>
      <c r="U130" s="57"/>
      <c r="V130" s="57">
        <f t="shared" si="11"/>
        <v>20000</v>
      </c>
      <c r="W130" s="57"/>
    </row>
    <row r="131" spans="13:23" x14ac:dyDescent="0.25">
      <c r="N131" s="69">
        <v>89</v>
      </c>
      <c r="O131" s="57">
        <v>20000</v>
      </c>
      <c r="P131" s="70">
        <v>2.1650075269863009</v>
      </c>
      <c r="Q131" s="57"/>
      <c r="R131" s="57">
        <f t="shared" si="13"/>
        <v>20000</v>
      </c>
      <c r="S131" s="57"/>
      <c r="T131" s="57"/>
      <c r="U131" s="57"/>
      <c r="V131" s="57">
        <f t="shared" si="11"/>
        <v>20000</v>
      </c>
      <c r="W131" s="57"/>
    </row>
    <row r="132" spans="13:23" x14ac:dyDescent="0.25">
      <c r="M132" s="77"/>
      <c r="N132" s="69">
        <v>90</v>
      </c>
      <c r="O132" s="57">
        <v>20000</v>
      </c>
      <c r="P132" s="75">
        <v>2.0969133544713259</v>
      </c>
      <c r="Q132" s="76"/>
      <c r="R132" s="57">
        <f t="shared" si="13"/>
        <v>20000</v>
      </c>
      <c r="S132" s="57"/>
      <c r="T132" s="57"/>
      <c r="U132" s="57"/>
      <c r="V132" s="57">
        <f t="shared" si="11"/>
        <v>20000</v>
      </c>
      <c r="W132" s="57"/>
    </row>
    <row r="133" spans="13:23" x14ac:dyDescent="0.25">
      <c r="N133" s="69">
        <v>91</v>
      </c>
      <c r="O133" s="4">
        <v>20000</v>
      </c>
      <c r="P133" s="56">
        <v>2.4183054063469172</v>
      </c>
      <c r="Q133" s="4"/>
      <c r="R133" s="4">
        <f t="shared" si="13"/>
        <v>20000</v>
      </c>
      <c r="S133" s="57"/>
      <c r="T133" s="4"/>
      <c r="U133" s="4"/>
      <c r="V133" s="4">
        <f t="shared" si="11"/>
        <v>20000</v>
      </c>
      <c r="W133" s="57"/>
    </row>
    <row r="134" spans="13:23" x14ac:dyDescent="0.25">
      <c r="N134" s="69">
        <v>92</v>
      </c>
      <c r="O134" s="4">
        <v>20000</v>
      </c>
      <c r="P134" s="56">
        <v>2.629972186870873</v>
      </c>
      <c r="Q134" s="4"/>
      <c r="R134" s="4">
        <f t="shared" si="13"/>
        <v>20000</v>
      </c>
      <c r="S134" s="57"/>
      <c r="T134" s="4"/>
      <c r="U134" s="4"/>
      <c r="V134" s="4">
        <f t="shared" si="11"/>
        <v>20000</v>
      </c>
      <c r="W134" s="57"/>
    </row>
    <row r="135" spans="13:23" x14ac:dyDescent="0.25">
      <c r="M135" s="78"/>
      <c r="N135" s="69">
        <v>93</v>
      </c>
      <c r="O135" s="4">
        <v>20000</v>
      </c>
      <c r="P135" s="56">
        <v>2.264631774276495</v>
      </c>
      <c r="Q135" s="4"/>
      <c r="R135" s="4">
        <f t="shared" si="13"/>
        <v>20000</v>
      </c>
      <c r="S135" s="57"/>
      <c r="T135" s="4"/>
      <c r="U135" s="4"/>
      <c r="V135" s="4">
        <f t="shared" si="11"/>
        <v>20000</v>
      </c>
      <c r="W135" s="57"/>
    </row>
    <row r="136" spans="13:23" x14ac:dyDescent="0.25">
      <c r="M136" s="78"/>
      <c r="N136" s="69">
        <v>94</v>
      </c>
      <c r="O136" s="4">
        <v>20000</v>
      </c>
      <c r="P136" s="56">
        <v>2.1165127940475941</v>
      </c>
      <c r="Q136" s="4"/>
      <c r="R136" s="4">
        <f t="shared" si="13"/>
        <v>20000</v>
      </c>
      <c r="S136" s="57"/>
      <c r="T136" s="4"/>
      <c r="U136" s="4"/>
      <c r="V136" s="4">
        <f t="shared" si="11"/>
        <v>20000</v>
      </c>
      <c r="W136" s="57"/>
    </row>
    <row r="137" spans="13:23" x14ac:dyDescent="0.25">
      <c r="N137" s="69">
        <v>95</v>
      </c>
      <c r="O137" s="4">
        <v>20000</v>
      </c>
      <c r="P137" s="56">
        <v>2.877948085777462</v>
      </c>
      <c r="Q137" s="4"/>
      <c r="R137" s="4">
        <f t="shared" si="13"/>
        <v>20000</v>
      </c>
      <c r="S137" s="57"/>
      <c r="T137" s="4"/>
      <c r="U137" s="4"/>
      <c r="V137" s="4">
        <f t="shared" si="11"/>
        <v>20000</v>
      </c>
      <c r="W137" s="57"/>
    </row>
    <row r="138" spans="13:23" x14ac:dyDescent="0.25">
      <c r="N138" s="69">
        <v>96</v>
      </c>
      <c r="O138" s="4">
        <v>20000</v>
      </c>
      <c r="P138" s="56">
        <v>2.426805142313242</v>
      </c>
      <c r="Q138" s="4"/>
      <c r="R138" s="4">
        <f t="shared" si="13"/>
        <v>20000</v>
      </c>
      <c r="S138" s="57"/>
      <c r="T138" s="4"/>
      <c r="U138" s="4"/>
      <c r="V138" s="4">
        <f t="shared" si="11"/>
        <v>20000</v>
      </c>
      <c r="W138" s="57"/>
    </row>
    <row r="139" spans="13:23" x14ac:dyDescent="0.25">
      <c r="N139" s="69">
        <v>97</v>
      </c>
      <c r="O139" s="4">
        <v>20000</v>
      </c>
      <c r="P139" s="56">
        <v>2.7454991331323981</v>
      </c>
      <c r="Q139" s="4"/>
      <c r="R139" s="4">
        <f t="shared" si="13"/>
        <v>20000</v>
      </c>
      <c r="S139" s="57"/>
      <c r="T139" s="4"/>
      <c r="U139" s="4"/>
      <c r="V139" s="4">
        <f t="shared" ref="V139:V170" si="14">O139-T139-U139</f>
        <v>20000</v>
      </c>
      <c r="W139" s="57"/>
    </row>
    <row r="140" spans="13:23" x14ac:dyDescent="0.25">
      <c r="N140" s="69">
        <v>98</v>
      </c>
      <c r="O140" s="4">
        <v>20000</v>
      </c>
      <c r="P140" s="56">
        <v>3.58267011679709</v>
      </c>
      <c r="Q140" s="4"/>
      <c r="R140" s="4">
        <f t="shared" si="13"/>
        <v>20000</v>
      </c>
      <c r="S140" s="57"/>
      <c r="T140" s="4"/>
      <c r="U140" s="4"/>
      <c r="V140" s="4">
        <f t="shared" si="14"/>
        <v>20000</v>
      </c>
      <c r="W140" s="57"/>
    </row>
    <row r="141" spans="13:23" x14ac:dyDescent="0.25">
      <c r="N141" s="69">
        <v>99</v>
      </c>
      <c r="O141" s="4">
        <v>20000</v>
      </c>
      <c r="P141" s="56">
        <v>3.3967981236055489</v>
      </c>
      <c r="Q141" s="4"/>
      <c r="R141" s="4">
        <f t="shared" si="13"/>
        <v>20000</v>
      </c>
      <c r="S141" s="57"/>
      <c r="T141" s="4"/>
      <c r="U141" s="4"/>
      <c r="V141" s="4">
        <f t="shared" si="14"/>
        <v>20000</v>
      </c>
      <c r="W141" s="57"/>
    </row>
    <row r="142" spans="13:23" x14ac:dyDescent="0.25">
      <c r="N142" s="69">
        <v>100</v>
      </c>
      <c r="O142" s="4">
        <v>20000</v>
      </c>
      <c r="P142" s="56">
        <v>2.9682608349248771</v>
      </c>
      <c r="Q142" s="4"/>
      <c r="R142" s="4">
        <f>O142-Q142</f>
        <v>20000</v>
      </c>
      <c r="S142" s="57"/>
      <c r="T142" s="4"/>
      <c r="U142" s="4"/>
      <c r="V142" s="4">
        <f t="shared" si="14"/>
        <v>20000</v>
      </c>
      <c r="W142" s="57"/>
    </row>
    <row r="143" spans="13:23" x14ac:dyDescent="0.25">
      <c r="N143" s="69">
        <v>101</v>
      </c>
      <c r="O143" s="4">
        <v>20000</v>
      </c>
      <c r="P143" s="56">
        <v>4.9846536386758089</v>
      </c>
      <c r="Q143" s="4"/>
      <c r="R143" s="4">
        <f t="shared" ref="R143:R163" si="15">O143-Q143</f>
        <v>20000</v>
      </c>
      <c r="S143" s="57"/>
      <c r="T143" s="4"/>
      <c r="U143" s="4"/>
      <c r="V143" s="4">
        <f t="shared" si="14"/>
        <v>20000</v>
      </c>
      <c r="W143" s="57"/>
    </row>
    <row r="144" spans="13:23" x14ac:dyDescent="0.25">
      <c r="N144" s="69">
        <v>102</v>
      </c>
      <c r="O144" s="4">
        <v>20000</v>
      </c>
      <c r="P144" s="56">
        <v>4.2793126404285431</v>
      </c>
      <c r="Q144" s="4"/>
      <c r="R144" s="4">
        <f t="shared" si="15"/>
        <v>20000</v>
      </c>
      <c r="S144" s="57"/>
      <c r="T144" s="4"/>
      <c r="U144" s="4"/>
      <c r="V144" s="4">
        <f t="shared" si="14"/>
        <v>20000</v>
      </c>
      <c r="W144" s="57"/>
    </row>
    <row r="145" spans="13:23" x14ac:dyDescent="0.25">
      <c r="N145" s="69">
        <v>103</v>
      </c>
      <c r="O145" s="4">
        <v>20000</v>
      </c>
      <c r="P145" s="56">
        <v>5.0267111035063863</v>
      </c>
      <c r="Q145" s="4"/>
      <c r="R145" s="4">
        <f t="shared" si="15"/>
        <v>20000</v>
      </c>
      <c r="S145" s="57"/>
      <c r="T145" s="4"/>
      <c r="U145" s="4"/>
      <c r="V145" s="4">
        <f t="shared" si="14"/>
        <v>20000</v>
      </c>
      <c r="W145" s="57"/>
    </row>
    <row r="146" spans="13:23" x14ac:dyDescent="0.25">
      <c r="N146" s="69">
        <v>104</v>
      </c>
      <c r="O146" s="4">
        <v>20000</v>
      </c>
      <c r="P146" s="56">
        <v>4.24531807936728</v>
      </c>
      <c r="Q146" s="4"/>
      <c r="R146" s="4">
        <f t="shared" si="15"/>
        <v>20000</v>
      </c>
      <c r="S146" s="57"/>
      <c r="T146" s="4"/>
      <c r="U146" s="4"/>
      <c r="V146" s="4">
        <f t="shared" si="14"/>
        <v>20000</v>
      </c>
      <c r="W146" s="57"/>
    </row>
    <row r="147" spans="13:23" x14ac:dyDescent="0.25">
      <c r="N147" s="69">
        <v>105</v>
      </c>
      <c r="O147" s="4">
        <v>20000</v>
      </c>
      <c r="P147" s="56">
        <v>6.3544198656454682</v>
      </c>
      <c r="Q147" s="4"/>
      <c r="R147" s="4">
        <f t="shared" si="15"/>
        <v>20000</v>
      </c>
      <c r="S147" s="57"/>
      <c r="T147" s="4"/>
      <c r="U147" s="4"/>
      <c r="V147" s="4">
        <f t="shared" si="14"/>
        <v>20000</v>
      </c>
      <c r="W147" s="57"/>
    </row>
    <row r="148" spans="13:23" x14ac:dyDescent="0.25">
      <c r="N148" s="69">
        <v>106</v>
      </c>
      <c r="O148" s="4">
        <v>20000</v>
      </c>
      <c r="P148" s="56">
        <v>4.9423032319173217</v>
      </c>
      <c r="Q148" s="4"/>
      <c r="R148" s="4">
        <f t="shared" si="15"/>
        <v>20000</v>
      </c>
      <c r="S148" s="57"/>
      <c r="T148" s="4"/>
      <c r="U148" s="4"/>
      <c r="V148" s="4">
        <f t="shared" si="14"/>
        <v>20000</v>
      </c>
      <c r="W148" s="57"/>
    </row>
    <row r="149" spans="13:23" x14ac:dyDescent="0.25">
      <c r="N149" s="69">
        <v>107</v>
      </c>
      <c r="O149" s="4">
        <v>20000</v>
      </c>
      <c r="P149" s="56">
        <v>4.8239144114777446</v>
      </c>
      <c r="Q149" s="4"/>
      <c r="R149" s="4">
        <f t="shared" si="15"/>
        <v>20000</v>
      </c>
      <c r="S149" s="57"/>
      <c r="T149" s="4"/>
      <c r="U149" s="4"/>
      <c r="V149" s="4">
        <f t="shared" si="14"/>
        <v>20000</v>
      </c>
      <c r="W149" s="57"/>
    </row>
    <row r="150" spans="13:23" x14ac:dyDescent="0.25">
      <c r="N150" s="69">
        <v>108</v>
      </c>
      <c r="O150" s="4">
        <v>20000</v>
      </c>
      <c r="P150" s="56">
        <v>4.9647679785266519</v>
      </c>
      <c r="Q150" s="4"/>
      <c r="R150" s="4">
        <f t="shared" si="15"/>
        <v>20000</v>
      </c>
      <c r="S150" s="57"/>
      <c r="T150" s="4"/>
      <c r="U150" s="4"/>
      <c r="V150" s="4">
        <f t="shared" si="14"/>
        <v>20000</v>
      </c>
      <c r="W150" s="57"/>
    </row>
    <row r="151" spans="13:23" x14ac:dyDescent="0.25">
      <c r="N151" s="69">
        <v>109</v>
      </c>
      <c r="O151" s="4">
        <v>20000</v>
      </c>
      <c r="P151" s="56">
        <v>4.7852526353672147</v>
      </c>
      <c r="Q151" s="4"/>
      <c r="R151" s="4">
        <f t="shared" si="15"/>
        <v>20000</v>
      </c>
      <c r="S151" s="57"/>
      <c r="T151" s="4"/>
      <c r="U151" s="4"/>
      <c r="V151" s="4">
        <f t="shared" si="14"/>
        <v>20000</v>
      </c>
      <c r="W151" s="57"/>
    </row>
    <row r="152" spans="13:23" x14ac:dyDescent="0.25">
      <c r="N152" s="69">
        <v>110</v>
      </c>
      <c r="O152" s="57">
        <v>20000</v>
      </c>
      <c r="P152" s="70">
        <v>4.5060427729040384</v>
      </c>
      <c r="Q152" s="57"/>
      <c r="R152" s="57">
        <f t="shared" si="15"/>
        <v>20000</v>
      </c>
      <c r="S152" s="57"/>
      <c r="T152" s="57"/>
      <c r="U152" s="57"/>
      <c r="V152" s="57">
        <f t="shared" si="14"/>
        <v>20000</v>
      </c>
      <c r="W152" s="57"/>
    </row>
    <row r="153" spans="13:23" x14ac:dyDescent="0.25">
      <c r="N153" s="69">
        <v>111</v>
      </c>
      <c r="O153" s="57">
        <v>20000</v>
      </c>
      <c r="P153" s="70">
        <v>5.1776633765548468</v>
      </c>
      <c r="Q153" s="57"/>
      <c r="R153" s="57">
        <f t="shared" si="15"/>
        <v>20000</v>
      </c>
      <c r="S153" s="57"/>
      <c r="T153" s="57"/>
      <c r="U153" s="57"/>
      <c r="V153" s="57">
        <f t="shared" si="14"/>
        <v>20000</v>
      </c>
      <c r="W153" s="57"/>
    </row>
    <row r="154" spans="13:23" x14ac:dyDescent="0.25">
      <c r="M154" s="77"/>
      <c r="N154" s="69">
        <v>112</v>
      </c>
      <c r="O154" s="57">
        <v>20000</v>
      </c>
      <c r="P154" s="75">
        <v>5.5260759508237243</v>
      </c>
      <c r="Q154" s="76"/>
      <c r="R154" s="57">
        <f t="shared" si="15"/>
        <v>20000</v>
      </c>
      <c r="S154" s="57"/>
      <c r="T154" s="57"/>
      <c r="U154" s="57"/>
      <c r="V154" s="57">
        <f t="shared" si="14"/>
        <v>20000</v>
      </c>
      <c r="W154" s="57"/>
    </row>
    <row r="155" spans="13:23" x14ac:dyDescent="0.25">
      <c r="N155" s="69">
        <v>113</v>
      </c>
      <c r="O155" s="4">
        <v>20000</v>
      </c>
      <c r="P155" s="56">
        <v>4.5658257696777582</v>
      </c>
      <c r="Q155" s="4"/>
      <c r="R155" s="4">
        <f t="shared" si="15"/>
        <v>20000</v>
      </c>
      <c r="S155" s="57"/>
      <c r="T155" s="4"/>
      <c r="U155" s="4"/>
      <c r="V155" s="4">
        <f t="shared" si="14"/>
        <v>20000</v>
      </c>
      <c r="W155" s="57"/>
    </row>
    <row r="156" spans="13:23" x14ac:dyDescent="0.25">
      <c r="N156" s="69">
        <v>114</v>
      </c>
      <c r="O156" s="4">
        <v>20000</v>
      </c>
      <c r="P156" s="56">
        <v>4.0553021878004074</v>
      </c>
      <c r="Q156" s="4"/>
      <c r="R156" s="4">
        <f t="shared" si="15"/>
        <v>20000</v>
      </c>
      <c r="S156" s="57"/>
      <c r="T156" s="4"/>
      <c r="U156" s="4"/>
      <c r="V156" s="4">
        <f t="shared" si="14"/>
        <v>20000</v>
      </c>
      <c r="W156" s="57"/>
    </row>
    <row r="157" spans="13:23" x14ac:dyDescent="0.25">
      <c r="M157" s="78"/>
      <c r="N157" s="69">
        <v>115</v>
      </c>
      <c r="O157" s="4">
        <v>20000</v>
      </c>
      <c r="P157" s="56">
        <v>5.370403871871531</v>
      </c>
      <c r="Q157" s="4"/>
      <c r="R157" s="4">
        <f t="shared" si="15"/>
        <v>20000</v>
      </c>
      <c r="S157" s="57"/>
      <c r="T157" s="4"/>
      <c r="U157" s="4"/>
      <c r="V157" s="4">
        <f t="shared" si="14"/>
        <v>20000</v>
      </c>
      <c r="W157" s="57"/>
    </row>
    <row r="158" spans="13:23" x14ac:dyDescent="0.25">
      <c r="M158" s="78"/>
      <c r="N158" s="69">
        <v>116</v>
      </c>
      <c r="O158" s="4">
        <v>20000</v>
      </c>
      <c r="P158" s="56">
        <v>1.997614851221442</v>
      </c>
      <c r="Q158" s="4"/>
      <c r="R158" s="4">
        <f t="shared" si="15"/>
        <v>20000</v>
      </c>
      <c r="S158" s="57"/>
      <c r="T158" s="4"/>
      <c r="U158" s="4"/>
      <c r="V158" s="4">
        <f t="shared" si="14"/>
        <v>20000</v>
      </c>
      <c r="W158" s="57"/>
    </row>
    <row r="159" spans="13:23" x14ac:dyDescent="0.25">
      <c r="N159" s="69">
        <v>117</v>
      </c>
      <c r="O159" s="4">
        <v>20000</v>
      </c>
      <c r="P159" s="56">
        <v>2.7267826348543172</v>
      </c>
      <c r="Q159" s="4"/>
      <c r="R159" s="4">
        <f t="shared" si="15"/>
        <v>20000</v>
      </c>
      <c r="S159" s="57"/>
      <c r="T159" s="4"/>
      <c r="U159" s="4"/>
      <c r="V159" s="4">
        <f t="shared" si="14"/>
        <v>20000</v>
      </c>
      <c r="W159" s="57"/>
    </row>
    <row r="160" spans="13:23" x14ac:dyDescent="0.25">
      <c r="N160" s="69">
        <v>118</v>
      </c>
      <c r="O160" s="4">
        <v>20000</v>
      </c>
      <c r="P160" s="56">
        <v>3.1907814843580131</v>
      </c>
      <c r="Q160" s="4"/>
      <c r="R160" s="4">
        <f t="shared" si="15"/>
        <v>20000</v>
      </c>
      <c r="S160" s="57"/>
      <c r="T160" s="4"/>
      <c r="U160" s="4"/>
      <c r="V160" s="4">
        <f t="shared" si="14"/>
        <v>20000</v>
      </c>
      <c r="W160" s="57"/>
    </row>
    <row r="161" spans="13:23" x14ac:dyDescent="0.25">
      <c r="N161" s="69">
        <v>119</v>
      </c>
      <c r="O161" s="4">
        <v>20000</v>
      </c>
      <c r="P161" s="56">
        <v>2.4048830037936568</v>
      </c>
      <c r="Q161" s="4"/>
      <c r="R161" s="4">
        <f t="shared" si="15"/>
        <v>20000</v>
      </c>
      <c r="S161" s="57"/>
      <c r="T161" s="4"/>
      <c r="U161" s="4"/>
      <c r="V161" s="4">
        <f t="shared" si="14"/>
        <v>20000</v>
      </c>
      <c r="W161" s="57"/>
    </row>
    <row r="162" spans="13:23" x14ac:dyDescent="0.25">
      <c r="N162" s="69">
        <v>120</v>
      </c>
      <c r="O162" s="4">
        <v>20000</v>
      </c>
      <c r="P162" s="56">
        <v>1.774221723899245</v>
      </c>
      <c r="Q162" s="4"/>
      <c r="R162" s="4">
        <f t="shared" si="15"/>
        <v>20000</v>
      </c>
      <c r="S162" s="57"/>
      <c r="T162" s="4"/>
      <c r="U162" s="4"/>
      <c r="V162" s="4">
        <f t="shared" si="14"/>
        <v>20000</v>
      </c>
      <c r="W162" s="57"/>
    </row>
    <row r="163" spans="13:23" x14ac:dyDescent="0.25">
      <c r="N163" s="69">
        <v>121</v>
      </c>
      <c r="O163" s="4">
        <v>20000</v>
      </c>
      <c r="P163" s="56">
        <v>2.025431090965867</v>
      </c>
      <c r="Q163" s="4"/>
      <c r="R163" s="4">
        <f t="shared" si="15"/>
        <v>20000</v>
      </c>
      <c r="S163" s="57"/>
      <c r="T163" s="4"/>
      <c r="U163" s="4"/>
      <c r="V163" s="4">
        <f t="shared" si="14"/>
        <v>20000</v>
      </c>
      <c r="W163" s="57"/>
    </row>
    <row r="164" spans="13:23" x14ac:dyDescent="0.25">
      <c r="N164" s="69">
        <v>122</v>
      </c>
      <c r="O164" s="4">
        <v>20000</v>
      </c>
      <c r="P164" s="56">
        <v>2.0502581484615798</v>
      </c>
      <c r="Q164" s="4"/>
      <c r="R164" s="4">
        <f>O164-Q164</f>
        <v>20000</v>
      </c>
      <c r="S164" s="57"/>
      <c r="T164" s="4"/>
      <c r="U164" s="4"/>
      <c r="V164" s="4">
        <f t="shared" si="14"/>
        <v>20000</v>
      </c>
      <c r="W164" s="57"/>
    </row>
    <row r="165" spans="13:23" x14ac:dyDescent="0.25">
      <c r="N165" s="69">
        <v>123</v>
      </c>
      <c r="O165" s="4">
        <v>20000</v>
      </c>
      <c r="P165" s="56">
        <v>2.012426365166903</v>
      </c>
      <c r="Q165" s="4"/>
      <c r="R165" s="4">
        <f t="shared" ref="R165:R185" si="16">O165-Q165</f>
        <v>20000</v>
      </c>
      <c r="S165" s="57"/>
      <c r="T165" s="4"/>
      <c r="U165" s="4"/>
      <c r="V165" s="4">
        <f t="shared" si="14"/>
        <v>20000</v>
      </c>
      <c r="W165" s="57"/>
    </row>
    <row r="166" spans="13:23" x14ac:dyDescent="0.25">
      <c r="N166" s="69">
        <v>124</v>
      </c>
      <c r="O166" s="4">
        <v>20000</v>
      </c>
      <c r="P166" s="56">
        <v>2.1853192383423452</v>
      </c>
      <c r="Q166" s="4"/>
      <c r="R166" s="4">
        <f t="shared" si="16"/>
        <v>20000</v>
      </c>
      <c r="S166" s="57"/>
      <c r="T166" s="4"/>
      <c r="U166" s="4"/>
      <c r="V166" s="4">
        <f t="shared" si="14"/>
        <v>20000</v>
      </c>
      <c r="W166" s="57"/>
    </row>
    <row r="167" spans="13:23" x14ac:dyDescent="0.25">
      <c r="N167" s="69">
        <v>125</v>
      </c>
      <c r="O167" s="4">
        <v>20000</v>
      </c>
      <c r="P167" s="56">
        <v>6.5313622327521443</v>
      </c>
      <c r="Q167" s="4"/>
      <c r="R167" s="4">
        <f t="shared" si="16"/>
        <v>20000</v>
      </c>
      <c r="S167" s="57"/>
      <c r="T167" s="4"/>
      <c r="U167" s="4"/>
      <c r="V167" s="4">
        <f t="shared" si="14"/>
        <v>20000</v>
      </c>
      <c r="W167" s="57"/>
    </row>
    <row r="168" spans="13:23" x14ac:dyDescent="0.25">
      <c r="N168" s="69">
        <v>126</v>
      </c>
      <c r="O168" s="4">
        <v>20000</v>
      </c>
      <c r="P168" s="56">
        <v>1.161373683251441</v>
      </c>
      <c r="Q168" s="4"/>
      <c r="R168" s="4">
        <f t="shared" si="16"/>
        <v>20000</v>
      </c>
      <c r="S168" s="57"/>
      <c r="T168" s="4"/>
      <c r="U168" s="4"/>
      <c r="V168" s="4">
        <f t="shared" si="14"/>
        <v>20000</v>
      </c>
      <c r="W168" s="57"/>
    </row>
    <row r="169" spans="13:23" x14ac:dyDescent="0.25">
      <c r="N169" s="69">
        <v>127</v>
      </c>
      <c r="O169" s="4">
        <v>20000</v>
      </c>
      <c r="P169" s="56">
        <v>1.942156126722693</v>
      </c>
      <c r="Q169" s="4"/>
      <c r="R169" s="4">
        <f t="shared" si="16"/>
        <v>20000</v>
      </c>
      <c r="S169" s="57"/>
      <c r="T169" s="4"/>
      <c r="U169" s="4"/>
      <c r="V169" s="4">
        <f t="shared" si="14"/>
        <v>20000</v>
      </c>
      <c r="W169" s="57"/>
    </row>
    <row r="170" spans="13:23" x14ac:dyDescent="0.25">
      <c r="N170" s="69">
        <v>128</v>
      </c>
      <c r="O170" s="4">
        <v>20000</v>
      </c>
      <c r="P170" s="56">
        <v>2.2016207780689001</v>
      </c>
      <c r="Q170" s="4"/>
      <c r="R170" s="4">
        <f t="shared" si="16"/>
        <v>20000</v>
      </c>
      <c r="S170" s="57"/>
      <c r="T170" s="4"/>
      <c r="U170" s="4"/>
      <c r="V170" s="4">
        <f t="shared" si="14"/>
        <v>20000</v>
      </c>
      <c r="W170" s="57"/>
    </row>
    <row r="171" spans="13:23" x14ac:dyDescent="0.25">
      <c r="N171" s="69">
        <v>129</v>
      </c>
      <c r="O171" s="4">
        <v>20000</v>
      </c>
      <c r="P171" s="56">
        <v>2.476130668073893</v>
      </c>
      <c r="Q171" s="4"/>
      <c r="R171" s="4">
        <f t="shared" si="16"/>
        <v>20000</v>
      </c>
      <c r="S171" s="57"/>
      <c r="T171" s="4"/>
      <c r="U171" s="4"/>
      <c r="V171" s="4">
        <f t="shared" ref="V171:V185" si="17">O171-T171-U171</f>
        <v>20000</v>
      </c>
      <c r="W171" s="57"/>
    </row>
    <row r="172" spans="13:23" x14ac:dyDescent="0.25">
      <c r="N172" s="69">
        <v>130</v>
      </c>
      <c r="O172" s="4">
        <v>20000</v>
      </c>
      <c r="P172" s="56">
        <v>2.7055829279124741</v>
      </c>
      <c r="Q172" s="4"/>
      <c r="R172" s="4">
        <f t="shared" si="16"/>
        <v>20000</v>
      </c>
      <c r="S172" s="57"/>
      <c r="T172" s="4"/>
      <c r="U172" s="4"/>
      <c r="V172" s="4">
        <f t="shared" si="17"/>
        <v>20000</v>
      </c>
      <c r="W172" s="57"/>
    </row>
    <row r="173" spans="13:23" x14ac:dyDescent="0.25">
      <c r="N173" s="69">
        <v>131</v>
      </c>
      <c r="O173" s="4">
        <v>20000</v>
      </c>
      <c r="P173" s="56">
        <v>4.9056697655469179</v>
      </c>
      <c r="Q173" s="4"/>
      <c r="R173" s="4">
        <f t="shared" si="16"/>
        <v>20000</v>
      </c>
      <c r="S173" s="57"/>
      <c r="T173" s="4"/>
      <c r="U173" s="4"/>
      <c r="V173" s="4">
        <f t="shared" si="17"/>
        <v>20000</v>
      </c>
      <c r="W173" s="57"/>
    </row>
    <row r="174" spans="13:23" x14ac:dyDescent="0.25">
      <c r="N174" s="69">
        <v>132</v>
      </c>
      <c r="O174" s="57">
        <v>20000</v>
      </c>
      <c r="P174" s="70">
        <v>6.4035883005708456</v>
      </c>
      <c r="Q174" s="57"/>
      <c r="R174" s="57">
        <f t="shared" si="16"/>
        <v>20000</v>
      </c>
      <c r="S174" s="57"/>
      <c r="T174" s="57"/>
      <c r="U174" s="57"/>
      <c r="V174" s="57">
        <f t="shared" si="17"/>
        <v>20000</v>
      </c>
      <c r="W174" s="57"/>
    </row>
    <row r="175" spans="13:23" x14ac:dyDescent="0.25">
      <c r="N175" s="69">
        <v>133</v>
      </c>
      <c r="O175" s="57">
        <v>20000</v>
      </c>
      <c r="P175" s="70">
        <v>2.8569517070427541</v>
      </c>
      <c r="Q175" s="57"/>
      <c r="R175" s="57">
        <f t="shared" si="16"/>
        <v>20000</v>
      </c>
      <c r="S175" s="57"/>
      <c r="T175" s="57"/>
      <c r="U175" s="57"/>
      <c r="V175" s="57">
        <f t="shared" si="17"/>
        <v>20000</v>
      </c>
      <c r="W175" s="57"/>
    </row>
    <row r="176" spans="13:23" x14ac:dyDescent="0.25">
      <c r="M176" s="77"/>
      <c r="N176" s="69">
        <v>134</v>
      </c>
      <c r="O176" s="57">
        <v>20000</v>
      </c>
      <c r="P176" s="75">
        <v>2.0281374044716358</v>
      </c>
      <c r="Q176" s="76"/>
      <c r="R176" s="57">
        <f t="shared" si="16"/>
        <v>20000</v>
      </c>
      <c r="S176" s="57"/>
      <c r="T176" s="57"/>
      <c r="U176" s="57"/>
      <c r="V176" s="57">
        <f t="shared" si="17"/>
        <v>20000</v>
      </c>
      <c r="W176" s="57"/>
    </row>
    <row r="177" spans="13:23" x14ac:dyDescent="0.25">
      <c r="N177" s="69">
        <v>135</v>
      </c>
      <c r="O177" s="4">
        <v>20000</v>
      </c>
      <c r="P177" s="56">
        <v>8.9036433091387153</v>
      </c>
      <c r="Q177" s="4"/>
      <c r="R177" s="4">
        <f t="shared" si="16"/>
        <v>20000</v>
      </c>
      <c r="S177" s="57"/>
      <c r="T177" s="4"/>
      <c r="U177" s="4"/>
      <c r="V177" s="4">
        <f t="shared" si="17"/>
        <v>20000</v>
      </c>
      <c r="W177" s="57"/>
    </row>
    <row r="178" spans="13:23" x14ac:dyDescent="0.25">
      <c r="N178" s="69">
        <v>136</v>
      </c>
      <c r="O178" s="4">
        <v>20000</v>
      </c>
      <c r="P178" s="56">
        <v>8.3546368349343538</v>
      </c>
      <c r="Q178" s="4"/>
      <c r="R178" s="4">
        <f t="shared" si="16"/>
        <v>20000</v>
      </c>
      <c r="S178" s="57"/>
      <c r="T178" s="4"/>
      <c r="U178" s="4"/>
      <c r="V178" s="4">
        <f t="shared" si="17"/>
        <v>20000</v>
      </c>
      <c r="W178" s="57"/>
    </row>
    <row r="179" spans="13:23" x14ac:dyDescent="0.25">
      <c r="M179" s="78"/>
      <c r="N179" s="69">
        <v>137</v>
      </c>
      <c r="O179" s="4">
        <v>20000</v>
      </c>
      <c r="P179" s="56">
        <v>8.6216281233355403</v>
      </c>
      <c r="Q179" s="4"/>
      <c r="R179" s="4">
        <f t="shared" si="16"/>
        <v>20000</v>
      </c>
      <c r="S179" s="57"/>
      <c r="T179" s="4"/>
      <c r="U179" s="4"/>
      <c r="V179" s="4">
        <f t="shared" si="17"/>
        <v>20000</v>
      </c>
      <c r="W179" s="57"/>
    </row>
    <row r="180" spans="13:23" x14ac:dyDescent="0.25">
      <c r="M180" s="78"/>
      <c r="N180" s="69">
        <v>138</v>
      </c>
      <c r="O180" s="4">
        <v>20000</v>
      </c>
      <c r="P180" s="56">
        <v>7.5457487516105184</v>
      </c>
      <c r="Q180" s="4"/>
      <c r="R180" s="4">
        <f t="shared" si="16"/>
        <v>20000</v>
      </c>
      <c r="S180" s="57"/>
      <c r="T180" s="4"/>
      <c r="U180" s="4"/>
      <c r="V180" s="4">
        <f t="shared" si="17"/>
        <v>20000</v>
      </c>
      <c r="W180" s="57"/>
    </row>
    <row r="181" spans="13:23" x14ac:dyDescent="0.25">
      <c r="N181" s="69">
        <v>139</v>
      </c>
      <c r="O181" s="4">
        <v>20000</v>
      </c>
      <c r="P181" s="56">
        <v>7.2556876000016928</v>
      </c>
      <c r="Q181" s="4"/>
      <c r="R181" s="4">
        <f t="shared" si="16"/>
        <v>20000</v>
      </c>
      <c r="S181" s="57"/>
      <c r="T181" s="4"/>
      <c r="U181" s="4"/>
      <c r="V181" s="4">
        <f t="shared" si="17"/>
        <v>20000</v>
      </c>
      <c r="W181" s="57"/>
    </row>
    <row r="182" spans="13:23" x14ac:dyDescent="0.25">
      <c r="N182" s="69">
        <v>140</v>
      </c>
      <c r="O182" s="4">
        <v>20000</v>
      </c>
      <c r="P182" s="56">
        <v>6.04273053817451</v>
      </c>
      <c r="Q182" s="4"/>
      <c r="R182" s="4">
        <f t="shared" si="16"/>
        <v>20000</v>
      </c>
      <c r="S182" s="57"/>
      <c r="T182" s="4"/>
      <c r="U182" s="4"/>
      <c r="V182" s="4">
        <f t="shared" si="17"/>
        <v>20000</v>
      </c>
      <c r="W182" s="57"/>
    </row>
    <row r="183" spans="13:23" x14ac:dyDescent="0.25">
      <c r="N183" s="69">
        <v>141</v>
      </c>
      <c r="O183" s="4">
        <v>20000</v>
      </c>
      <c r="P183" s="56">
        <v>4.7619018396362662</v>
      </c>
      <c r="Q183" s="4"/>
      <c r="R183" s="4">
        <f t="shared" si="16"/>
        <v>20000</v>
      </c>
      <c r="S183" s="57"/>
      <c r="T183" s="4"/>
      <c r="U183" s="4"/>
      <c r="V183" s="4">
        <f t="shared" si="17"/>
        <v>20000</v>
      </c>
      <c r="W183" s="57"/>
    </row>
    <row r="184" spans="13:23" x14ac:dyDescent="0.25">
      <c r="N184" s="69">
        <v>142</v>
      </c>
      <c r="O184" s="4">
        <v>20000</v>
      </c>
      <c r="P184" s="56">
        <v>3.3871509423479438</v>
      </c>
      <c r="Q184" s="4"/>
      <c r="R184" s="4">
        <f t="shared" si="16"/>
        <v>20000</v>
      </c>
      <c r="S184" s="57"/>
      <c r="T184" s="4"/>
      <c r="U184" s="4"/>
      <c r="V184" s="4">
        <f t="shared" si="17"/>
        <v>20000</v>
      </c>
      <c r="W184" s="57"/>
    </row>
    <row r="185" spans="13:23" x14ac:dyDescent="0.25">
      <c r="N185" s="69">
        <v>143</v>
      </c>
      <c r="O185" s="4">
        <v>2594</v>
      </c>
      <c r="P185" s="56">
        <v>0.33205797430127859</v>
      </c>
      <c r="Q185" s="4"/>
      <c r="R185" s="4">
        <f t="shared" si="16"/>
        <v>2594</v>
      </c>
      <c r="S185" s="57"/>
      <c r="T185" s="4"/>
      <c r="U185" s="4"/>
      <c r="V185" s="4">
        <f t="shared" si="17"/>
        <v>2594</v>
      </c>
      <c r="W185" s="57"/>
    </row>
  </sheetData>
  <mergeCells count="17">
    <mergeCell ref="E47:F47"/>
    <mergeCell ref="G47:H47"/>
    <mergeCell ref="E48:F48"/>
    <mergeCell ref="G48:H48"/>
    <mergeCell ref="E36:G36"/>
    <mergeCell ref="E44:F44"/>
    <mergeCell ref="G44:H44"/>
    <mergeCell ref="E45:F45"/>
    <mergeCell ref="G45:H45"/>
    <mergeCell ref="E46:F46"/>
    <mergeCell ref="G46:H46"/>
    <mergeCell ref="E27:F27"/>
    <mergeCell ref="E17:G17"/>
    <mergeCell ref="E23:F23"/>
    <mergeCell ref="E24:F24"/>
    <mergeCell ref="E25:F25"/>
    <mergeCell ref="E26:F26"/>
  </mergeCells>
  <conditionalFormatting sqref="E19 E21:E22 O38 O32:Q32 O34:Q35 S34 I19 P180 T180:U180 P185:Q185 T185:U185 T182:U183 O178:Q178 T178:U178 W180 W185 W182:W183 P182:P183 I38:J38 I40:J40 O111 O179:O185 E9:H9 W178 R178:S185 V111:W111 W167 P171 T171:U171 P169 T169:U169 T176:U176 P165 T165:U165 P158 T158:U158 P163:Q163 T163:U163 T160:U161 O156:Q156 T156:U156 P173:P174 T173:U174 P167 T167:U167 W171 W169 W176 W173:W174 W165 W158 W163 W160:W161 P160:P161 P176 Q164:Q176 Q177:S177 O157:O177 W156 R156:S176 W145 P149 T149:U149 P147 T147:U147 T154:U154 P143 T143:U143 P136 T136:U136 P141:Q141 T141:U141 T138:U139 O134:Q134 T134:U134 P151:P152 T151:U152 P145 T145:U145 W149 W147 W154 W151:W152 W143 W136 W141 W138:W139 P138:P139 P154 Q142:Q154 Q155:S155 O135:O155 W134 R134:S154 W123 P127 T127:U127 P125 T125:U125 T132:U132 P121 T121:U121 P114 T114:U114 P119:Q119 T119:U119 T116:U117 O112:Q112 T112:U112 P129:P130 T129:U130 P123 T123:U123 W127 W125 W132 W129:W130 W121 W114 W119 W116:W117 P116:P117 P132 Q120:Q132 Q133:S133 O113:O133 W112 V112:V185 R111:S132 S30 O26:Q26 O28:Q30 S28 O9:S9 O21:Q21 O23:Q24 S23:S24 S19 O12:Q12 O10:Q10 O17:Q19 S10 S16:S17 O14:Q15 R10:R36 O10:O36 S12:S14">
    <cfRule type="cellIs" dxfId="1090" priority="239" operator="equal">
      <formula>""</formula>
    </cfRule>
  </conditionalFormatting>
  <conditionalFormatting sqref="E10">
    <cfRule type="cellIs" dxfId="1089" priority="238" operator="equal">
      <formula>""</formula>
    </cfRule>
  </conditionalFormatting>
  <conditionalFormatting sqref="E24">
    <cfRule type="cellIs" dxfId="1088" priority="237" operator="equal">
      <formula>""</formula>
    </cfRule>
  </conditionalFormatting>
  <conditionalFormatting sqref="E27">
    <cfRule type="cellIs" dxfId="1087" priority="236" operator="equal">
      <formula>""</formula>
    </cfRule>
  </conditionalFormatting>
  <conditionalFormatting sqref="G10:H10">
    <cfRule type="cellIs" dxfId="1086" priority="235" operator="equal">
      <formula>""</formula>
    </cfRule>
  </conditionalFormatting>
  <conditionalFormatting sqref="E25">
    <cfRule type="cellIs" dxfId="1085" priority="234" operator="equal">
      <formula>""</formula>
    </cfRule>
  </conditionalFormatting>
  <conditionalFormatting sqref="G10">
    <cfRule type="cellIs" dxfId="1084" priority="233" operator="equal">
      <formula>""</formula>
    </cfRule>
  </conditionalFormatting>
  <conditionalFormatting sqref="H10:I10">
    <cfRule type="cellIs" dxfId="1083" priority="232" operator="equal">
      <formula>""</formula>
    </cfRule>
  </conditionalFormatting>
  <conditionalFormatting sqref="F19">
    <cfRule type="cellIs" dxfId="1082" priority="231" operator="equal">
      <formula>""</formula>
    </cfRule>
  </conditionalFormatting>
  <conditionalFormatting sqref="F21">
    <cfRule type="cellIs" dxfId="1081" priority="230" operator="equal">
      <formula>""</formula>
    </cfRule>
  </conditionalFormatting>
  <conditionalFormatting sqref="F22">
    <cfRule type="cellIs" dxfId="1080" priority="229" operator="equal">
      <formula>""</formula>
    </cfRule>
  </conditionalFormatting>
  <conditionalFormatting sqref="H19">
    <cfRule type="cellIs" dxfId="1079" priority="228" operator="equal">
      <formula>""</formula>
    </cfRule>
  </conditionalFormatting>
  <conditionalFormatting sqref="E26">
    <cfRule type="cellIs" dxfId="1078" priority="227" operator="equal">
      <formula>""</formula>
    </cfRule>
  </conditionalFormatting>
  <conditionalFormatting sqref="E20">
    <cfRule type="cellIs" dxfId="1077" priority="226" operator="equal">
      <formula>""</formula>
    </cfRule>
  </conditionalFormatting>
  <conditionalFormatting sqref="F20">
    <cfRule type="cellIs" dxfId="1076" priority="225" operator="equal">
      <formula>""</formula>
    </cfRule>
  </conditionalFormatting>
  <conditionalFormatting sqref="P38:Q38 S38">
    <cfRule type="cellIs" dxfId="1075" priority="222" operator="equal">
      <formula>""</formula>
    </cfRule>
  </conditionalFormatting>
  <conditionalFormatting sqref="U111">
    <cfRule type="cellIs" dxfId="1074" priority="221" operator="equal">
      <formula>""</formula>
    </cfRule>
  </conditionalFormatting>
  <conditionalFormatting sqref="P111:Q111">
    <cfRule type="cellIs" dxfId="1073" priority="220" operator="equal">
      <formula>""</formula>
    </cfRule>
  </conditionalFormatting>
  <conditionalFormatting sqref="V43:V185 R43:R185 R9:R38">
    <cfRule type="cellIs" dxfId="1072" priority="219" operator="greaterThan">
      <formula>0</formula>
    </cfRule>
  </conditionalFormatting>
  <conditionalFormatting sqref="R38">
    <cfRule type="cellIs" dxfId="1071" priority="218" operator="equal">
      <formula>""</formula>
    </cfRule>
  </conditionalFormatting>
  <conditionalFormatting sqref="R38">
    <cfRule type="cellIs" dxfId="1070" priority="217" operator="greaterThan">
      <formula>0</formula>
    </cfRule>
  </conditionalFormatting>
  <conditionalFormatting sqref="P33:Q33">
    <cfRule type="cellIs" dxfId="1069" priority="214" operator="equal">
      <formula>""</formula>
    </cfRule>
  </conditionalFormatting>
  <conditionalFormatting sqref="P31:Q31 S31">
    <cfRule type="cellIs" dxfId="1068" priority="213" operator="equal">
      <formula>""</formula>
    </cfRule>
  </conditionalFormatting>
  <conditionalFormatting sqref="P36:Q36 S36">
    <cfRule type="cellIs" dxfId="1067" priority="212" operator="equal">
      <formula>""</formula>
    </cfRule>
  </conditionalFormatting>
  <conditionalFormatting sqref="T181:U181 W181">
    <cfRule type="cellIs" dxfId="1066" priority="201" operator="equal">
      <formula>""</formula>
    </cfRule>
  </conditionalFormatting>
  <conditionalFormatting sqref="P181">
    <cfRule type="cellIs" dxfId="1065" priority="200" operator="equal">
      <formula>""</formula>
    </cfRule>
  </conditionalFormatting>
  <conditionalFormatting sqref="T179:U179 W179">
    <cfRule type="cellIs" dxfId="1064" priority="199" operator="equal">
      <formula>""</formula>
    </cfRule>
  </conditionalFormatting>
  <conditionalFormatting sqref="P179">
    <cfRule type="cellIs" dxfId="1063" priority="198" operator="equal">
      <formula>""</formula>
    </cfRule>
  </conditionalFormatting>
  <conditionalFormatting sqref="T184:U184 W184">
    <cfRule type="cellIs" dxfId="1062" priority="197" operator="equal">
      <formula>""</formula>
    </cfRule>
  </conditionalFormatting>
  <conditionalFormatting sqref="P184">
    <cfRule type="cellIs" dxfId="1061" priority="196" operator="equal">
      <formula>""</formula>
    </cfRule>
  </conditionalFormatting>
  <conditionalFormatting sqref="S35">
    <cfRule type="cellIs" dxfId="1060" priority="190" operator="equal">
      <formula>""</formula>
    </cfRule>
  </conditionalFormatting>
  <conditionalFormatting sqref="S32:S33">
    <cfRule type="cellIs" dxfId="1059" priority="189" operator="equal">
      <formula>""</formula>
    </cfRule>
  </conditionalFormatting>
  <conditionalFormatting sqref="E42:E43 E39:E40">
    <cfRule type="cellIs" dxfId="1058" priority="188" operator="equal">
      <formula>""</formula>
    </cfRule>
  </conditionalFormatting>
  <conditionalFormatting sqref="E45">
    <cfRule type="cellIs" dxfId="1057" priority="187" operator="equal">
      <formula>""</formula>
    </cfRule>
  </conditionalFormatting>
  <conditionalFormatting sqref="E48">
    <cfRule type="cellIs" dxfId="1056" priority="186" operator="equal">
      <formula>""</formula>
    </cfRule>
  </conditionalFormatting>
  <conditionalFormatting sqref="E46">
    <cfRule type="cellIs" dxfId="1055" priority="185" operator="equal">
      <formula>""</formula>
    </cfRule>
  </conditionalFormatting>
  <conditionalFormatting sqref="E38">
    <cfRule type="cellIs" dxfId="1054" priority="184" operator="equal">
      <formula>""</formula>
    </cfRule>
  </conditionalFormatting>
  <conditionalFormatting sqref="F38">
    <cfRule type="cellIs" dxfId="1053" priority="183" operator="equal">
      <formula>""</formula>
    </cfRule>
  </conditionalFormatting>
  <conditionalFormatting sqref="F40">
    <cfRule type="cellIs" dxfId="1052" priority="182" operator="equal">
      <formula>""</formula>
    </cfRule>
  </conditionalFormatting>
  <conditionalFormatting sqref="G40">
    <cfRule type="cellIs" dxfId="1051" priority="181" operator="equal">
      <formula>""</formula>
    </cfRule>
  </conditionalFormatting>
  <conditionalFormatting sqref="G38">
    <cfRule type="cellIs" dxfId="1050" priority="180" operator="equal">
      <formula>""</formula>
    </cfRule>
  </conditionalFormatting>
  <conditionalFormatting sqref="F42">
    <cfRule type="cellIs" dxfId="1049" priority="179" operator="equal">
      <formula>""</formula>
    </cfRule>
  </conditionalFormatting>
  <conditionalFormatting sqref="F43">
    <cfRule type="cellIs" dxfId="1048" priority="178" operator="equal">
      <formula>""</formula>
    </cfRule>
  </conditionalFormatting>
  <conditionalFormatting sqref="H40">
    <cfRule type="cellIs" dxfId="1047" priority="177" operator="equal">
      <formula>""</formula>
    </cfRule>
  </conditionalFormatting>
  <conditionalFormatting sqref="H38">
    <cfRule type="cellIs" dxfId="1046" priority="176" operator="equal">
      <formula>""</formula>
    </cfRule>
  </conditionalFormatting>
  <conditionalFormatting sqref="I38">
    <cfRule type="cellIs" dxfId="1045" priority="175" operator="equal">
      <formula>""</formula>
    </cfRule>
  </conditionalFormatting>
  <conditionalFormatting sqref="J38">
    <cfRule type="cellIs" dxfId="1044" priority="174" operator="equal">
      <formula>""</formula>
    </cfRule>
  </conditionalFormatting>
  <conditionalFormatting sqref="E47">
    <cfRule type="cellIs" dxfId="1043" priority="173" operator="equal">
      <formula>""</formula>
    </cfRule>
  </conditionalFormatting>
  <conditionalFormatting sqref="G46">
    <cfRule type="cellIs" dxfId="1042" priority="172" operator="equal">
      <formula>""</formula>
    </cfRule>
  </conditionalFormatting>
  <conditionalFormatting sqref="G47">
    <cfRule type="cellIs" dxfId="1041" priority="171" operator="equal">
      <formula>""</formula>
    </cfRule>
  </conditionalFormatting>
  <conditionalFormatting sqref="G45">
    <cfRule type="cellIs" dxfId="1040" priority="170" operator="equal">
      <formula>""</formula>
    </cfRule>
  </conditionalFormatting>
  <conditionalFormatting sqref="G48">
    <cfRule type="cellIs" dxfId="1039" priority="169" operator="equal">
      <formula>""</formula>
    </cfRule>
  </conditionalFormatting>
  <conditionalFormatting sqref="E41">
    <cfRule type="cellIs" dxfId="1038" priority="168" operator="equal">
      <formula>""</formula>
    </cfRule>
  </conditionalFormatting>
  <conditionalFormatting sqref="F41">
    <cfRule type="cellIs" dxfId="1037" priority="167" operator="equal">
      <formula>""</formula>
    </cfRule>
  </conditionalFormatting>
  <conditionalFormatting sqref="Q179:Q184">
    <cfRule type="cellIs" dxfId="1036" priority="165" operator="equal">
      <formula>""</formula>
    </cfRule>
  </conditionalFormatting>
  <conditionalFormatting sqref="F39">
    <cfRule type="cellIs" dxfId="1035" priority="164" operator="equal">
      <formula>""</formula>
    </cfRule>
  </conditionalFormatting>
  <conditionalFormatting sqref="T111">
    <cfRule type="cellIs" dxfId="1034" priority="162" operator="equal">
      <formula>""</formula>
    </cfRule>
  </conditionalFormatting>
  <conditionalFormatting sqref="E7:H8">
    <cfRule type="cellIs" dxfId="1033" priority="161" operator="equal">
      <formula>""</formula>
    </cfRule>
  </conditionalFormatting>
  <conditionalFormatting sqref="T177:U177 W177">
    <cfRule type="cellIs" dxfId="1032" priority="151" operator="equal">
      <formula>""</formula>
    </cfRule>
  </conditionalFormatting>
  <conditionalFormatting sqref="P177">
    <cfRule type="cellIs" dxfId="1031" priority="150" operator="equal">
      <formula>""</formula>
    </cfRule>
  </conditionalFormatting>
  <conditionalFormatting sqref="T172:U172 W172">
    <cfRule type="cellIs" dxfId="1030" priority="149" operator="equal">
      <formula>""</formula>
    </cfRule>
  </conditionalFormatting>
  <conditionalFormatting sqref="P172">
    <cfRule type="cellIs" dxfId="1029" priority="148" operator="equal">
      <formula>""</formula>
    </cfRule>
  </conditionalFormatting>
  <conditionalFormatting sqref="T170:U170 W170">
    <cfRule type="cellIs" dxfId="1028" priority="147" operator="equal">
      <formula>""</formula>
    </cfRule>
  </conditionalFormatting>
  <conditionalFormatting sqref="P170">
    <cfRule type="cellIs" dxfId="1027" priority="146" operator="equal">
      <formula>""</formula>
    </cfRule>
  </conditionalFormatting>
  <conditionalFormatting sqref="T175:U175 W175">
    <cfRule type="cellIs" dxfId="1026" priority="145" operator="equal">
      <formula>""</formula>
    </cfRule>
  </conditionalFormatting>
  <conditionalFormatting sqref="P175">
    <cfRule type="cellIs" dxfId="1025" priority="144" operator="equal">
      <formula>""</formula>
    </cfRule>
  </conditionalFormatting>
  <conditionalFormatting sqref="T168:U168 W168">
    <cfRule type="cellIs" dxfId="1024" priority="143" operator="equal">
      <formula>""</formula>
    </cfRule>
  </conditionalFormatting>
  <conditionalFormatting sqref="P168">
    <cfRule type="cellIs" dxfId="1023" priority="142" operator="equal">
      <formula>""</formula>
    </cfRule>
  </conditionalFormatting>
  <conditionalFormatting sqref="T166:U166 W166">
    <cfRule type="cellIs" dxfId="1022" priority="141" operator="equal">
      <formula>""</formula>
    </cfRule>
  </conditionalFormatting>
  <conditionalFormatting sqref="P166">
    <cfRule type="cellIs" dxfId="1021" priority="140" operator="equal">
      <formula>""</formula>
    </cfRule>
  </conditionalFormatting>
  <conditionalFormatting sqref="T164:U164 W164">
    <cfRule type="cellIs" dxfId="1020" priority="139" operator="equal">
      <formula>""</formula>
    </cfRule>
  </conditionalFormatting>
  <conditionalFormatting sqref="P164">
    <cfRule type="cellIs" dxfId="1019" priority="138" operator="equal">
      <formula>""</formula>
    </cfRule>
  </conditionalFormatting>
  <conditionalFormatting sqref="T159:U159 W159">
    <cfRule type="cellIs" dxfId="1018" priority="137" operator="equal">
      <formula>""</formula>
    </cfRule>
  </conditionalFormatting>
  <conditionalFormatting sqref="P159">
    <cfRule type="cellIs" dxfId="1017" priority="136" operator="equal">
      <formula>""</formula>
    </cfRule>
  </conditionalFormatting>
  <conditionalFormatting sqref="T157:U157 W157">
    <cfRule type="cellIs" dxfId="1016" priority="135" operator="equal">
      <formula>""</formula>
    </cfRule>
  </conditionalFormatting>
  <conditionalFormatting sqref="P157">
    <cfRule type="cellIs" dxfId="1015" priority="134" operator="equal">
      <formula>""</formula>
    </cfRule>
  </conditionalFormatting>
  <conditionalFormatting sqref="T162:U162 W162">
    <cfRule type="cellIs" dxfId="1014" priority="133" operator="equal">
      <formula>""</formula>
    </cfRule>
  </conditionalFormatting>
  <conditionalFormatting sqref="P162">
    <cfRule type="cellIs" dxfId="1013" priority="132" operator="equal">
      <formula>""</formula>
    </cfRule>
  </conditionalFormatting>
  <conditionalFormatting sqref="Q157:Q162">
    <cfRule type="cellIs" dxfId="1012" priority="131" operator="equal">
      <formula>""</formula>
    </cfRule>
  </conditionalFormatting>
  <conditionalFormatting sqref="T155:U155 W155">
    <cfRule type="cellIs" dxfId="1011" priority="130" operator="equal">
      <formula>""</formula>
    </cfRule>
  </conditionalFormatting>
  <conditionalFormatting sqref="P155">
    <cfRule type="cellIs" dxfId="1010" priority="129" operator="equal">
      <formula>""</formula>
    </cfRule>
  </conditionalFormatting>
  <conditionalFormatting sqref="T150:U150 W150">
    <cfRule type="cellIs" dxfId="1009" priority="128" operator="equal">
      <formula>""</formula>
    </cfRule>
  </conditionalFormatting>
  <conditionalFormatting sqref="P150">
    <cfRule type="cellIs" dxfId="1008" priority="127" operator="equal">
      <formula>""</formula>
    </cfRule>
  </conditionalFormatting>
  <conditionalFormatting sqref="T148:U148 W148">
    <cfRule type="cellIs" dxfId="1007" priority="126" operator="equal">
      <formula>""</formula>
    </cfRule>
  </conditionalFormatting>
  <conditionalFormatting sqref="P148">
    <cfRule type="cellIs" dxfId="1006" priority="125" operator="equal">
      <formula>""</formula>
    </cfRule>
  </conditionalFormatting>
  <conditionalFormatting sqref="T153:U153 W153">
    <cfRule type="cellIs" dxfId="1005" priority="124" operator="equal">
      <formula>""</formula>
    </cfRule>
  </conditionalFormatting>
  <conditionalFormatting sqref="P153">
    <cfRule type="cellIs" dxfId="1004" priority="123" operator="equal">
      <formula>""</formula>
    </cfRule>
  </conditionalFormatting>
  <conditionalFormatting sqref="T146:U146 W146">
    <cfRule type="cellIs" dxfId="1003" priority="122" operator="equal">
      <formula>""</formula>
    </cfRule>
  </conditionalFormatting>
  <conditionalFormatting sqref="P146">
    <cfRule type="cellIs" dxfId="1002" priority="121" operator="equal">
      <formula>""</formula>
    </cfRule>
  </conditionalFormatting>
  <conditionalFormatting sqref="T144:U144 W144">
    <cfRule type="cellIs" dxfId="1001" priority="120" operator="equal">
      <formula>""</formula>
    </cfRule>
  </conditionalFormatting>
  <conditionalFormatting sqref="P144">
    <cfRule type="cellIs" dxfId="1000" priority="119" operator="equal">
      <formula>""</formula>
    </cfRule>
  </conditionalFormatting>
  <conditionalFormatting sqref="T142:U142 W142">
    <cfRule type="cellIs" dxfId="999" priority="118" operator="equal">
      <formula>""</formula>
    </cfRule>
  </conditionalFormatting>
  <conditionalFormatting sqref="P142">
    <cfRule type="cellIs" dxfId="998" priority="117" operator="equal">
      <formula>""</formula>
    </cfRule>
  </conditionalFormatting>
  <conditionalFormatting sqref="T137:U137 W137">
    <cfRule type="cellIs" dxfId="997" priority="116" operator="equal">
      <formula>""</formula>
    </cfRule>
  </conditionalFormatting>
  <conditionalFormatting sqref="P137">
    <cfRule type="cellIs" dxfId="996" priority="115" operator="equal">
      <formula>""</formula>
    </cfRule>
  </conditionalFormatting>
  <conditionalFormatting sqref="T135:U135 W135">
    <cfRule type="cellIs" dxfId="995" priority="114" operator="equal">
      <formula>""</formula>
    </cfRule>
  </conditionalFormatting>
  <conditionalFormatting sqref="P135">
    <cfRule type="cellIs" dxfId="994" priority="113" operator="equal">
      <formula>""</formula>
    </cfRule>
  </conditionalFormatting>
  <conditionalFormatting sqref="T140:U140 W140">
    <cfRule type="cellIs" dxfId="993" priority="112" operator="equal">
      <formula>""</formula>
    </cfRule>
  </conditionalFormatting>
  <conditionalFormatting sqref="P140">
    <cfRule type="cellIs" dxfId="992" priority="111" operator="equal">
      <formula>""</formula>
    </cfRule>
  </conditionalFormatting>
  <conditionalFormatting sqref="Q135:Q140">
    <cfRule type="cellIs" dxfId="991" priority="110" operator="equal">
      <formula>""</formula>
    </cfRule>
  </conditionalFormatting>
  <conditionalFormatting sqref="T133:U133 W133">
    <cfRule type="cellIs" dxfId="990" priority="109" operator="equal">
      <formula>""</formula>
    </cfRule>
  </conditionalFormatting>
  <conditionalFormatting sqref="P133">
    <cfRule type="cellIs" dxfId="989" priority="108" operator="equal">
      <formula>""</formula>
    </cfRule>
  </conditionalFormatting>
  <conditionalFormatting sqref="T128:U128 W128">
    <cfRule type="cellIs" dxfId="988" priority="107" operator="equal">
      <formula>""</formula>
    </cfRule>
  </conditionalFormatting>
  <conditionalFormatting sqref="P128">
    <cfRule type="cellIs" dxfId="987" priority="106" operator="equal">
      <formula>""</formula>
    </cfRule>
  </conditionalFormatting>
  <conditionalFormatting sqref="T126:U126 W126">
    <cfRule type="cellIs" dxfId="986" priority="105" operator="equal">
      <formula>""</formula>
    </cfRule>
  </conditionalFormatting>
  <conditionalFormatting sqref="P126">
    <cfRule type="cellIs" dxfId="985" priority="104" operator="equal">
      <formula>""</formula>
    </cfRule>
  </conditionalFormatting>
  <conditionalFormatting sqref="T131:U131 W131">
    <cfRule type="cellIs" dxfId="984" priority="103" operator="equal">
      <formula>""</formula>
    </cfRule>
  </conditionalFormatting>
  <conditionalFormatting sqref="P131">
    <cfRule type="cellIs" dxfId="983" priority="102" operator="equal">
      <formula>""</formula>
    </cfRule>
  </conditionalFormatting>
  <conditionalFormatting sqref="T124:U124 W124">
    <cfRule type="cellIs" dxfId="982" priority="101" operator="equal">
      <formula>""</formula>
    </cfRule>
  </conditionalFormatting>
  <conditionalFormatting sqref="P124">
    <cfRule type="cellIs" dxfId="981" priority="100" operator="equal">
      <formula>""</formula>
    </cfRule>
  </conditionalFormatting>
  <conditionalFormatting sqref="T122:U122 W122">
    <cfRule type="cellIs" dxfId="980" priority="99" operator="equal">
      <formula>""</formula>
    </cfRule>
  </conditionalFormatting>
  <conditionalFormatting sqref="P122">
    <cfRule type="cellIs" dxfId="979" priority="98" operator="equal">
      <formula>""</formula>
    </cfRule>
  </conditionalFormatting>
  <conditionalFormatting sqref="T120:U120 W120">
    <cfRule type="cellIs" dxfId="978" priority="97" operator="equal">
      <formula>""</formula>
    </cfRule>
  </conditionalFormatting>
  <conditionalFormatting sqref="P120">
    <cfRule type="cellIs" dxfId="977" priority="96" operator="equal">
      <formula>""</formula>
    </cfRule>
  </conditionalFormatting>
  <conditionalFormatting sqref="T115:U115 W115">
    <cfRule type="cellIs" dxfId="976" priority="95" operator="equal">
      <formula>""</formula>
    </cfRule>
  </conditionalFormatting>
  <conditionalFormatting sqref="P115">
    <cfRule type="cellIs" dxfId="975" priority="94" operator="equal">
      <formula>""</formula>
    </cfRule>
  </conditionalFormatting>
  <conditionalFormatting sqref="T113:U113 W113">
    <cfRule type="cellIs" dxfId="974" priority="93" operator="equal">
      <formula>""</formula>
    </cfRule>
  </conditionalFormatting>
  <conditionalFormatting sqref="P113">
    <cfRule type="cellIs" dxfId="973" priority="92" operator="equal">
      <formula>""</formula>
    </cfRule>
  </conditionalFormatting>
  <conditionalFormatting sqref="T118:U118 W118">
    <cfRule type="cellIs" dxfId="972" priority="91" operator="equal">
      <formula>""</formula>
    </cfRule>
  </conditionalFormatting>
  <conditionalFormatting sqref="P118">
    <cfRule type="cellIs" dxfId="971" priority="90" operator="equal">
      <formula>""</formula>
    </cfRule>
  </conditionalFormatting>
  <conditionalFormatting sqref="Q113:Q118">
    <cfRule type="cellIs" dxfId="970" priority="89" operator="equal">
      <formula>""</formula>
    </cfRule>
  </conditionalFormatting>
  <conditionalFormatting sqref="O43 W110 O110:U110 V43:W43 W99 P103 T103:U103 P101 T101:U101 T108:U108 P97 T97:U97 P90 T90:U90 P95:Q95 T95:U95 T92:U93 O88:Q88 T88:U88 P105:P106 T105:U106 P99 T99:U99 W103 W101 W108 W105:W106 W97 W90 W95 W92:W93 P92:P93 P108 Q96:Q108 Q109:S109 O89:O109 W88 R88:S108 W77 P81 T81:U81 P79 T79:U79 T86:U86 P75 T75:U75 P68 T68:U68 P73:Q73 T73:U73 T70:U71 O66:Q66 T66:U66 P83:P84 T83:U84 P77 T77:U77 W81 W79 W86 W83:W84 W75 W68 W73 W70:W71 P70:P71 P86 Q74:Q86 Q87:S87 O67:O87 W66 R66:S86 W55 P59 T59:U59 P57 T57:U57 T64:U64 P53 T53:U53 P46 T46:U46 P51:Q51 T51:U51 T48:U49 O44:Q44 T44:U44 P61:P62 T61:U62 P55 T55:U55 W59 W57 W64 W61:W62 W53 W46 W51 W48:W49 P48:P49 P64 Q52:Q64 Q65:S65 O45:O65 W44 V44:V110 R43:S64">
    <cfRule type="cellIs" dxfId="969" priority="88" operator="equal">
      <formula>""</formula>
    </cfRule>
  </conditionalFormatting>
  <conditionalFormatting sqref="U43">
    <cfRule type="cellIs" dxfId="968" priority="87" operator="equal">
      <formula>""</formula>
    </cfRule>
  </conditionalFormatting>
  <conditionalFormatting sqref="P43:Q43">
    <cfRule type="cellIs" dxfId="967" priority="86" operator="equal">
      <formula>""</formula>
    </cfRule>
  </conditionalFormatting>
  <conditionalFormatting sqref="T43">
    <cfRule type="cellIs" dxfId="966" priority="85" operator="equal">
      <formula>""</formula>
    </cfRule>
  </conditionalFormatting>
  <conditionalFormatting sqref="T109:U109 W109">
    <cfRule type="cellIs" dxfId="965" priority="84" operator="equal">
      <formula>""</formula>
    </cfRule>
  </conditionalFormatting>
  <conditionalFormatting sqref="P109">
    <cfRule type="cellIs" dxfId="964" priority="83" operator="equal">
      <formula>""</formula>
    </cfRule>
  </conditionalFormatting>
  <conditionalFormatting sqref="T104:U104 W104">
    <cfRule type="cellIs" dxfId="963" priority="82" operator="equal">
      <formula>""</formula>
    </cfRule>
  </conditionalFormatting>
  <conditionalFormatting sqref="P104">
    <cfRule type="cellIs" dxfId="962" priority="81" operator="equal">
      <formula>""</formula>
    </cfRule>
  </conditionalFormatting>
  <conditionalFormatting sqref="T102:U102 W102">
    <cfRule type="cellIs" dxfId="961" priority="80" operator="equal">
      <formula>""</formula>
    </cfRule>
  </conditionalFormatting>
  <conditionalFormatting sqref="P102">
    <cfRule type="cellIs" dxfId="960" priority="79" operator="equal">
      <formula>""</formula>
    </cfRule>
  </conditionalFormatting>
  <conditionalFormatting sqref="T107:U107 W107">
    <cfRule type="cellIs" dxfId="959" priority="78" operator="equal">
      <formula>""</formula>
    </cfRule>
  </conditionalFormatting>
  <conditionalFormatting sqref="P107">
    <cfRule type="cellIs" dxfId="958" priority="77" operator="equal">
      <formula>""</formula>
    </cfRule>
  </conditionalFormatting>
  <conditionalFormatting sqref="T100:U100 W100">
    <cfRule type="cellIs" dxfId="957" priority="76" operator="equal">
      <formula>""</formula>
    </cfRule>
  </conditionalFormatting>
  <conditionalFormatting sqref="P100">
    <cfRule type="cellIs" dxfId="956" priority="75" operator="equal">
      <formula>""</formula>
    </cfRule>
  </conditionalFormatting>
  <conditionalFormatting sqref="T98:U98 W98">
    <cfRule type="cellIs" dxfId="955" priority="74" operator="equal">
      <formula>""</formula>
    </cfRule>
  </conditionalFormatting>
  <conditionalFormatting sqref="P98">
    <cfRule type="cellIs" dxfId="954" priority="73" operator="equal">
      <formula>""</formula>
    </cfRule>
  </conditionalFormatting>
  <conditionalFormatting sqref="T96:U96 W96">
    <cfRule type="cellIs" dxfId="953" priority="72" operator="equal">
      <formula>""</formula>
    </cfRule>
  </conditionalFormatting>
  <conditionalFormatting sqref="P96">
    <cfRule type="cellIs" dxfId="952" priority="71" operator="equal">
      <formula>""</formula>
    </cfRule>
  </conditionalFormatting>
  <conditionalFormatting sqref="T91:U91 W91">
    <cfRule type="cellIs" dxfId="951" priority="70" operator="equal">
      <formula>""</formula>
    </cfRule>
  </conditionalFormatting>
  <conditionalFormatting sqref="P91">
    <cfRule type="cellIs" dxfId="950" priority="69" operator="equal">
      <formula>""</formula>
    </cfRule>
  </conditionalFormatting>
  <conditionalFormatting sqref="T89:U89 W89">
    <cfRule type="cellIs" dxfId="949" priority="68" operator="equal">
      <formula>""</formula>
    </cfRule>
  </conditionalFormatting>
  <conditionalFormatting sqref="P89">
    <cfRule type="cellIs" dxfId="948" priority="67" operator="equal">
      <formula>""</formula>
    </cfRule>
  </conditionalFormatting>
  <conditionalFormatting sqref="T94:U94 W94">
    <cfRule type="cellIs" dxfId="947" priority="66" operator="equal">
      <formula>""</formula>
    </cfRule>
  </conditionalFormatting>
  <conditionalFormatting sqref="P94">
    <cfRule type="cellIs" dxfId="946" priority="65" operator="equal">
      <formula>""</formula>
    </cfRule>
  </conditionalFormatting>
  <conditionalFormatting sqref="Q89:Q94">
    <cfRule type="cellIs" dxfId="945" priority="64" operator="equal">
      <formula>""</formula>
    </cfRule>
  </conditionalFormatting>
  <conditionalFormatting sqref="T87:U87 W87">
    <cfRule type="cellIs" dxfId="944" priority="63" operator="equal">
      <formula>""</formula>
    </cfRule>
  </conditionalFormatting>
  <conditionalFormatting sqref="P87">
    <cfRule type="cellIs" dxfId="943" priority="62" operator="equal">
      <formula>""</formula>
    </cfRule>
  </conditionalFormatting>
  <conditionalFormatting sqref="T82:U82 W82">
    <cfRule type="cellIs" dxfId="942" priority="61" operator="equal">
      <formula>""</formula>
    </cfRule>
  </conditionalFormatting>
  <conditionalFormatting sqref="P82">
    <cfRule type="cellIs" dxfId="941" priority="60" operator="equal">
      <formula>""</formula>
    </cfRule>
  </conditionalFormatting>
  <conditionalFormatting sqref="T80:U80 W80">
    <cfRule type="cellIs" dxfId="940" priority="59" operator="equal">
      <formula>""</formula>
    </cfRule>
  </conditionalFormatting>
  <conditionalFormatting sqref="P80">
    <cfRule type="cellIs" dxfId="939" priority="58" operator="equal">
      <formula>""</formula>
    </cfRule>
  </conditionalFormatting>
  <conditionalFormatting sqref="T85:U85 W85">
    <cfRule type="cellIs" dxfId="938" priority="57" operator="equal">
      <formula>""</formula>
    </cfRule>
  </conditionalFormatting>
  <conditionalFormatting sqref="P85">
    <cfRule type="cellIs" dxfId="937" priority="56" operator="equal">
      <formula>""</formula>
    </cfRule>
  </conditionalFormatting>
  <conditionalFormatting sqref="T78:U78 W78">
    <cfRule type="cellIs" dxfId="936" priority="55" operator="equal">
      <formula>""</formula>
    </cfRule>
  </conditionalFormatting>
  <conditionalFormatting sqref="P78">
    <cfRule type="cellIs" dxfId="935" priority="54" operator="equal">
      <formula>""</formula>
    </cfRule>
  </conditionalFormatting>
  <conditionalFormatting sqref="T76:U76 W76">
    <cfRule type="cellIs" dxfId="934" priority="53" operator="equal">
      <formula>""</formula>
    </cfRule>
  </conditionalFormatting>
  <conditionalFormatting sqref="P76">
    <cfRule type="cellIs" dxfId="933" priority="52" operator="equal">
      <formula>""</formula>
    </cfRule>
  </conditionalFormatting>
  <conditionalFormatting sqref="T74:U74 W74">
    <cfRule type="cellIs" dxfId="932" priority="51" operator="equal">
      <formula>""</formula>
    </cfRule>
  </conditionalFormatting>
  <conditionalFormatting sqref="P74">
    <cfRule type="cellIs" dxfId="931" priority="50" operator="equal">
      <formula>""</formula>
    </cfRule>
  </conditionalFormatting>
  <conditionalFormatting sqref="T69:U69 W69">
    <cfRule type="cellIs" dxfId="930" priority="49" operator="equal">
      <formula>""</formula>
    </cfRule>
  </conditionalFormatting>
  <conditionalFormatting sqref="P69">
    <cfRule type="cellIs" dxfId="929" priority="48" operator="equal">
      <formula>""</formula>
    </cfRule>
  </conditionalFormatting>
  <conditionalFormatting sqref="T67:U67 W67">
    <cfRule type="cellIs" dxfId="928" priority="47" operator="equal">
      <formula>""</formula>
    </cfRule>
  </conditionalFormatting>
  <conditionalFormatting sqref="P67">
    <cfRule type="cellIs" dxfId="927" priority="46" operator="equal">
      <formula>""</formula>
    </cfRule>
  </conditionalFormatting>
  <conditionalFormatting sqref="T72:U72 W72">
    <cfRule type="cellIs" dxfId="926" priority="45" operator="equal">
      <formula>""</formula>
    </cfRule>
  </conditionalFormatting>
  <conditionalFormatting sqref="P72">
    <cfRule type="cellIs" dxfId="925" priority="44" operator="equal">
      <formula>""</formula>
    </cfRule>
  </conditionalFormatting>
  <conditionalFormatting sqref="Q67:Q72">
    <cfRule type="cellIs" dxfId="924" priority="43" operator="equal">
      <formula>""</formula>
    </cfRule>
  </conditionalFormatting>
  <conditionalFormatting sqref="T65:U65 W65">
    <cfRule type="cellIs" dxfId="923" priority="42" operator="equal">
      <formula>""</formula>
    </cfRule>
  </conditionalFormatting>
  <conditionalFormatting sqref="P65">
    <cfRule type="cellIs" dxfId="922" priority="41" operator="equal">
      <formula>""</formula>
    </cfRule>
  </conditionalFormatting>
  <conditionalFormatting sqref="T60:U60 W60">
    <cfRule type="cellIs" dxfId="921" priority="40" operator="equal">
      <formula>""</formula>
    </cfRule>
  </conditionalFormatting>
  <conditionalFormatting sqref="P60">
    <cfRule type="cellIs" dxfId="920" priority="39" operator="equal">
      <formula>""</formula>
    </cfRule>
  </conditionalFormatting>
  <conditionalFormatting sqref="T58:U58 W58">
    <cfRule type="cellIs" dxfId="919" priority="38" operator="equal">
      <formula>""</formula>
    </cfRule>
  </conditionalFormatting>
  <conditionalFormatting sqref="P58">
    <cfRule type="cellIs" dxfId="918" priority="37" operator="equal">
      <formula>""</formula>
    </cfRule>
  </conditionalFormatting>
  <conditionalFormatting sqref="T63:U63 W63">
    <cfRule type="cellIs" dxfId="917" priority="36" operator="equal">
      <formula>""</formula>
    </cfRule>
  </conditionalFormatting>
  <conditionalFormatting sqref="P63">
    <cfRule type="cellIs" dxfId="916" priority="35" operator="equal">
      <formula>""</formula>
    </cfRule>
  </conditionalFormatting>
  <conditionalFormatting sqref="T56:U56 W56">
    <cfRule type="cellIs" dxfId="915" priority="34" operator="equal">
      <formula>""</formula>
    </cfRule>
  </conditionalFormatting>
  <conditionalFormatting sqref="P56">
    <cfRule type="cellIs" dxfId="914" priority="33" operator="equal">
      <formula>""</formula>
    </cfRule>
  </conditionalFormatting>
  <conditionalFormatting sqref="T54:U54 W54">
    <cfRule type="cellIs" dxfId="913" priority="32" operator="equal">
      <formula>""</formula>
    </cfRule>
  </conditionalFormatting>
  <conditionalFormatting sqref="P54">
    <cfRule type="cellIs" dxfId="912" priority="31" operator="equal">
      <formula>""</formula>
    </cfRule>
  </conditionalFormatting>
  <conditionalFormatting sqref="T52:U52 W52">
    <cfRule type="cellIs" dxfId="911" priority="30" operator="equal">
      <formula>""</formula>
    </cfRule>
  </conditionalFormatting>
  <conditionalFormatting sqref="P52">
    <cfRule type="cellIs" dxfId="910" priority="29" operator="equal">
      <formula>""</formula>
    </cfRule>
  </conditionalFormatting>
  <conditionalFormatting sqref="T47:U47 W47">
    <cfRule type="cellIs" dxfId="909" priority="28" operator="equal">
      <formula>""</formula>
    </cfRule>
  </conditionalFormatting>
  <conditionalFormatting sqref="P47">
    <cfRule type="cellIs" dxfId="908" priority="27" operator="equal">
      <formula>""</formula>
    </cfRule>
  </conditionalFormatting>
  <conditionalFormatting sqref="T45:U45 W45">
    <cfRule type="cellIs" dxfId="907" priority="26" operator="equal">
      <formula>""</formula>
    </cfRule>
  </conditionalFormatting>
  <conditionalFormatting sqref="P45">
    <cfRule type="cellIs" dxfId="906" priority="25" operator="equal">
      <formula>""</formula>
    </cfRule>
  </conditionalFormatting>
  <conditionalFormatting sqref="T50:U50 W50">
    <cfRule type="cellIs" dxfId="905" priority="24" operator="equal">
      <formula>""</formula>
    </cfRule>
  </conditionalFormatting>
  <conditionalFormatting sqref="P50">
    <cfRule type="cellIs" dxfId="904" priority="23" operator="equal">
      <formula>""</formula>
    </cfRule>
  </conditionalFormatting>
  <conditionalFormatting sqref="Q45:Q50">
    <cfRule type="cellIs" dxfId="903" priority="22" operator="equal">
      <formula>""</formula>
    </cfRule>
  </conditionalFormatting>
  <conditionalFormatting sqref="AA12">
    <cfRule type="cellIs" dxfId="902" priority="21" operator="equal">
      <formula>0</formula>
    </cfRule>
  </conditionalFormatting>
  <conditionalFormatting sqref="AB12:AC12">
    <cfRule type="cellIs" dxfId="901" priority="20" operator="equal">
      <formula>0</formula>
    </cfRule>
  </conditionalFormatting>
  <conditionalFormatting sqref="Z12">
    <cfRule type="cellIs" dxfId="900" priority="19" operator="equal">
      <formula>0</formula>
    </cfRule>
  </conditionalFormatting>
  <conditionalFormatting sqref="AA8:AC8">
    <cfRule type="cellIs" dxfId="899" priority="18" operator="equal">
      <formula>0</formula>
    </cfRule>
  </conditionalFormatting>
  <conditionalFormatting sqref="Z8:Z9">
    <cfRule type="cellIs" dxfId="898" priority="17" operator="equal">
      <formula>0</formula>
    </cfRule>
  </conditionalFormatting>
  <conditionalFormatting sqref="AC9">
    <cfRule type="cellIs" dxfId="897" priority="16" operator="equal">
      <formula>0</formula>
    </cfRule>
  </conditionalFormatting>
  <conditionalFormatting sqref="AA9">
    <cfRule type="cellIs" dxfId="896" priority="15" operator="equal">
      <formula>0</formula>
    </cfRule>
  </conditionalFormatting>
  <conditionalFormatting sqref="AB9">
    <cfRule type="cellIs" dxfId="895" priority="14" operator="equal">
      <formula>0</formula>
    </cfRule>
  </conditionalFormatting>
  <conditionalFormatting sqref="P27:Q27">
    <cfRule type="cellIs" dxfId="894" priority="13" operator="equal">
      <formula>""</formula>
    </cfRule>
  </conditionalFormatting>
  <conditionalFormatting sqref="P25:Q25 S25">
    <cfRule type="cellIs" dxfId="893" priority="12" operator="equal">
      <formula>""</formula>
    </cfRule>
  </conditionalFormatting>
  <conditionalFormatting sqref="S29">
    <cfRule type="cellIs" dxfId="892" priority="11" operator="equal">
      <formula>""</formula>
    </cfRule>
  </conditionalFormatting>
  <conditionalFormatting sqref="S26:S27">
    <cfRule type="cellIs" dxfId="891" priority="10" operator="equal">
      <formula>""</formula>
    </cfRule>
  </conditionalFormatting>
  <conditionalFormatting sqref="P22:Q22">
    <cfRule type="cellIs" dxfId="890" priority="9" operator="equal">
      <formula>""</formula>
    </cfRule>
  </conditionalFormatting>
  <conditionalFormatting sqref="P20:Q20 S20">
    <cfRule type="cellIs" dxfId="889" priority="8" operator="equal">
      <formula>""</formula>
    </cfRule>
  </conditionalFormatting>
  <conditionalFormatting sqref="S21:S22">
    <cfRule type="cellIs" dxfId="888" priority="7" operator="equal">
      <formula>""</formula>
    </cfRule>
  </conditionalFormatting>
  <conditionalFormatting sqref="P16:Q16">
    <cfRule type="cellIs" dxfId="887" priority="6" operator="equal">
      <formula>""</formula>
    </cfRule>
  </conditionalFormatting>
  <conditionalFormatting sqref="P11:Q11 S11">
    <cfRule type="cellIs" dxfId="886" priority="5" operator="equal">
      <formula>""</formula>
    </cfRule>
  </conditionalFormatting>
  <conditionalFormatting sqref="S18">
    <cfRule type="cellIs" dxfId="885" priority="4" operator="equal">
      <formula>""</formula>
    </cfRule>
  </conditionalFormatting>
  <conditionalFormatting sqref="P13:Q13">
    <cfRule type="cellIs" dxfId="884" priority="2" operator="equal">
      <formula>""</formula>
    </cfRule>
  </conditionalFormatting>
  <conditionalFormatting sqref="S15">
    <cfRule type="cellIs" dxfId="883" priority="1" operator="equal">
      <formula>""</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E7DE2-D5B1-420C-99F2-31011717062A}">
  <dimension ref="C2:AD530"/>
  <sheetViews>
    <sheetView showGridLines="0" topLeftCell="K1" zoomScaleNormal="100" workbookViewId="0">
      <selection activeCell="S10" sqref="S10"/>
    </sheetView>
  </sheetViews>
  <sheetFormatPr defaultRowHeight="15" x14ac:dyDescent="0.25"/>
  <cols>
    <col min="2" max="2" width="5" customWidth="1"/>
    <col min="3" max="3" width="3.85546875" customWidth="1"/>
    <col min="4" max="4" width="33.7109375" customWidth="1"/>
    <col min="5" max="5" width="9.7109375" customWidth="1"/>
    <col min="6" max="6" width="9.85546875" bestFit="1" customWidth="1"/>
    <col min="7" max="7" width="10" bestFit="1" customWidth="1"/>
    <col min="8" max="8" width="11.140625" bestFit="1" customWidth="1"/>
    <col min="9" max="12" width="9.7109375" customWidth="1"/>
    <col min="13" max="13" width="11.5703125" customWidth="1"/>
    <col min="14" max="14" width="7.5703125" customWidth="1"/>
    <col min="15" max="15" width="10.5703125" bestFit="1" customWidth="1"/>
    <col min="16" max="16" width="8.85546875" bestFit="1" customWidth="1"/>
    <col min="17" max="17" width="7.140625" bestFit="1" customWidth="1"/>
    <col min="18" max="18" width="6.140625" bestFit="1" customWidth="1"/>
    <col min="19" max="19" width="12.140625" customWidth="1"/>
    <col min="20" max="20" width="8.42578125" bestFit="1" customWidth="1"/>
    <col min="21" max="21" width="5.5703125" bestFit="1" customWidth="1"/>
    <col min="22" max="22" width="6.140625" bestFit="1" customWidth="1"/>
    <col min="23" max="23" width="12.140625" bestFit="1" customWidth="1"/>
    <col min="24" max="24" width="1.140625" customWidth="1"/>
    <col min="25" max="25" width="9.7109375" customWidth="1"/>
    <col min="26" max="26" width="13.140625" customWidth="1"/>
    <col min="27" max="27" width="39.42578125" customWidth="1"/>
    <col min="28" max="28" width="45.85546875" bestFit="1" customWidth="1"/>
    <col min="29" max="29" width="48.140625" bestFit="1" customWidth="1"/>
    <col min="30" max="30" width="4.5703125" customWidth="1"/>
    <col min="31" max="31" width="44.28515625" customWidth="1"/>
    <col min="32" max="32" width="9.140625" customWidth="1"/>
    <col min="33" max="33" width="7.7109375" customWidth="1"/>
    <col min="34" max="34" width="8.42578125" customWidth="1"/>
    <col min="35" max="35" width="9" customWidth="1"/>
    <col min="36" max="36" width="9" bestFit="1" customWidth="1"/>
    <col min="37" max="38" width="8.140625" customWidth="1"/>
    <col min="39" max="39" width="7.28515625" bestFit="1" customWidth="1"/>
    <col min="40" max="40" width="7.7109375" customWidth="1"/>
    <col min="41" max="41" width="6.85546875" customWidth="1"/>
  </cols>
  <sheetData>
    <row r="2" spans="4:29" x14ac:dyDescent="0.25">
      <c r="D2" s="7" t="s">
        <v>100</v>
      </c>
      <c r="E2" s="7"/>
      <c r="F2" s="7"/>
      <c r="G2" s="7"/>
      <c r="H2" s="7"/>
      <c r="I2" s="7"/>
      <c r="J2" s="7"/>
    </row>
    <row r="4" spans="4:29" x14ac:dyDescent="0.25">
      <c r="D4" s="27" t="s">
        <v>102</v>
      </c>
      <c r="E4" s="28"/>
      <c r="F4" s="29"/>
      <c r="G4" s="29"/>
      <c r="H4" s="29"/>
      <c r="I4" s="29"/>
      <c r="J4" s="29"/>
      <c r="K4" s="29"/>
      <c r="M4" s="27" t="s">
        <v>18</v>
      </c>
      <c r="N4" s="28"/>
      <c r="O4" s="29"/>
      <c r="P4" s="29"/>
      <c r="Q4" s="29"/>
      <c r="R4" s="29"/>
      <c r="S4" s="29"/>
      <c r="T4" s="29"/>
      <c r="U4" s="29"/>
      <c r="V4" s="29"/>
      <c r="W4" s="29"/>
      <c r="Z4" s="27" t="s">
        <v>7</v>
      </c>
      <c r="AA4" s="28"/>
      <c r="AB4" s="29"/>
      <c r="AC4" s="29"/>
    </row>
    <row r="5" spans="4:29" x14ac:dyDescent="0.25">
      <c r="F5" s="9"/>
      <c r="G5" s="9" t="s">
        <v>0</v>
      </c>
      <c r="H5" s="10">
        <f>SUM(H9:H12)</f>
        <v>0</v>
      </c>
    </row>
    <row r="6" spans="4:29" ht="15.75" thickBot="1" x14ac:dyDescent="0.3">
      <c r="D6" s="3" t="s">
        <v>83</v>
      </c>
      <c r="E6" s="3" t="s">
        <v>5</v>
      </c>
      <c r="F6" s="3" t="s">
        <v>104</v>
      </c>
      <c r="G6" s="3" t="s">
        <v>2</v>
      </c>
      <c r="H6" s="3" t="s">
        <v>26</v>
      </c>
      <c r="O6" s="21">
        <f>O8+O361+O363</f>
        <v>7026609</v>
      </c>
      <c r="P6" s="21">
        <f>SUM(P9:P364)</f>
        <v>19999</v>
      </c>
      <c r="Q6" s="21">
        <f>SUM(Q9:Q364)</f>
        <v>0</v>
      </c>
      <c r="R6" s="21">
        <f>SUMIF(S9:S364, "&gt;0", R9:R364)</f>
        <v>0</v>
      </c>
      <c r="S6" s="22">
        <f>(SUM(S9:S364))/60</f>
        <v>2.6</v>
      </c>
      <c r="Z6" s="61" t="s">
        <v>105</v>
      </c>
      <c r="AA6" s="45"/>
      <c r="AB6" s="45"/>
      <c r="AC6" s="45"/>
    </row>
    <row r="7" spans="4:29" ht="15.75" thickBot="1" x14ac:dyDescent="0.3">
      <c r="D7" s="33" t="s">
        <v>332</v>
      </c>
      <c r="E7" s="31">
        <v>2</v>
      </c>
      <c r="F7" s="31">
        <v>0</v>
      </c>
      <c r="G7" s="31"/>
      <c r="H7" s="32"/>
      <c r="N7" s="2" t="s">
        <v>1</v>
      </c>
      <c r="O7" s="2" t="s">
        <v>5</v>
      </c>
      <c r="P7" s="8" t="s">
        <v>3</v>
      </c>
      <c r="Q7" s="8" t="s">
        <v>8</v>
      </c>
      <c r="R7" s="8" t="s">
        <v>7</v>
      </c>
      <c r="S7" s="8" t="s">
        <v>10</v>
      </c>
      <c r="Z7" s="44" t="s">
        <v>107</v>
      </c>
      <c r="AA7" s="44" t="s">
        <v>138</v>
      </c>
      <c r="AB7" s="44" t="s">
        <v>23</v>
      </c>
      <c r="AC7" s="44" t="s">
        <v>103</v>
      </c>
    </row>
    <row r="8" spans="4:29" x14ac:dyDescent="0.25">
      <c r="D8" s="33" t="s">
        <v>92</v>
      </c>
      <c r="E8" s="31">
        <v>174</v>
      </c>
      <c r="F8" s="31">
        <v>0</v>
      </c>
      <c r="G8" s="31"/>
      <c r="H8" s="32"/>
      <c r="M8" s="6" t="s">
        <v>31</v>
      </c>
      <c r="N8" s="48"/>
      <c r="O8" s="49">
        <f>SUM(O9:O360)</f>
        <v>7026433</v>
      </c>
      <c r="P8" s="24"/>
      <c r="Q8" s="24"/>
      <c r="R8" s="24"/>
      <c r="S8" s="24"/>
      <c r="Z8" s="79"/>
      <c r="AA8" s="80"/>
      <c r="AB8" s="80"/>
      <c r="AC8" s="80"/>
    </row>
    <row r="9" spans="4:29" x14ac:dyDescent="0.25">
      <c r="D9" s="33" t="s">
        <v>88</v>
      </c>
      <c r="E9" s="31">
        <v>7026434</v>
      </c>
      <c r="F9" s="31">
        <v>0</v>
      </c>
      <c r="G9" s="31"/>
      <c r="H9" s="32"/>
      <c r="M9" s="11"/>
      <c r="N9" s="5">
        <v>1</v>
      </c>
      <c r="O9" s="4">
        <v>19999</v>
      </c>
      <c r="P9" s="4">
        <v>19999</v>
      </c>
      <c r="Q9" s="4"/>
      <c r="R9" s="4">
        <f t="shared" ref="R9" si="0">O9-P9-Q9</f>
        <v>0</v>
      </c>
      <c r="S9" s="57">
        <f>2*60+36</f>
        <v>156</v>
      </c>
      <c r="Z9" s="79"/>
      <c r="AA9" s="80"/>
      <c r="AB9" s="80"/>
      <c r="AC9" s="80"/>
    </row>
    <row r="10" spans="4:29" x14ac:dyDescent="0.25">
      <c r="D10" s="33"/>
      <c r="E10" s="31"/>
      <c r="F10" s="31"/>
      <c r="G10" s="31"/>
      <c r="H10" s="32"/>
      <c r="M10" s="11"/>
      <c r="N10" s="5">
        <v>2</v>
      </c>
      <c r="O10" s="4">
        <v>20000</v>
      </c>
      <c r="P10" s="4"/>
      <c r="Q10" s="4"/>
      <c r="R10" s="4">
        <f t="shared" ref="R10:R264" si="1">O10-P10-Q10</f>
        <v>20000</v>
      </c>
      <c r="S10" s="57"/>
      <c r="Z10" s="61" t="s">
        <v>106</v>
      </c>
      <c r="AA10" s="45"/>
      <c r="AB10" s="45"/>
      <c r="AC10" s="45"/>
    </row>
    <row r="11" spans="4:29" x14ac:dyDescent="0.25">
      <c r="D11" s="33"/>
      <c r="E11" s="31"/>
      <c r="F11" s="31"/>
      <c r="G11" s="31"/>
      <c r="H11" s="32"/>
      <c r="M11" s="11"/>
      <c r="N11" s="5">
        <v>3</v>
      </c>
      <c r="O11" s="4">
        <v>20000</v>
      </c>
      <c r="P11" s="4"/>
      <c r="Q11" s="4"/>
      <c r="R11" s="4">
        <f t="shared" si="1"/>
        <v>20000</v>
      </c>
      <c r="S11" s="57"/>
      <c r="Z11" s="44" t="s">
        <v>107</v>
      </c>
      <c r="AA11" s="44" t="s">
        <v>138</v>
      </c>
      <c r="AB11" s="44" t="s">
        <v>23</v>
      </c>
      <c r="AC11" s="44" t="s">
        <v>103</v>
      </c>
    </row>
    <row r="12" spans="4:29" x14ac:dyDescent="0.25">
      <c r="D12" s="33"/>
      <c r="E12" s="31"/>
      <c r="F12" s="31"/>
      <c r="G12" s="31"/>
      <c r="H12" s="32"/>
      <c r="M12" s="11"/>
      <c r="N12" s="5">
        <v>4</v>
      </c>
      <c r="O12" s="4">
        <v>20000</v>
      </c>
      <c r="P12" s="4"/>
      <c r="Q12" s="4"/>
      <c r="R12" s="4">
        <f t="shared" si="1"/>
        <v>20000</v>
      </c>
      <c r="S12" s="57"/>
      <c r="Z12" s="79"/>
      <c r="AA12" s="80"/>
      <c r="AB12" s="80"/>
      <c r="AC12" s="80"/>
    </row>
    <row r="13" spans="4:29" x14ac:dyDescent="0.25">
      <c r="E13" s="43">
        <f>SUM(E7:E12)</f>
        <v>7026610</v>
      </c>
      <c r="G13" s="43">
        <f>SUM(G7:G12)</f>
        <v>0</v>
      </c>
      <c r="H13" s="34">
        <f>SUM(H7:H12)/1024</f>
        <v>0</v>
      </c>
      <c r="I13" s="35" t="s">
        <v>9</v>
      </c>
      <c r="M13" s="11"/>
      <c r="N13" s="5">
        <v>5</v>
      </c>
      <c r="O13" s="4">
        <v>20000</v>
      </c>
      <c r="P13" s="4"/>
      <c r="Q13" s="4"/>
      <c r="R13" s="4">
        <f t="shared" si="1"/>
        <v>20000</v>
      </c>
      <c r="S13" s="57"/>
    </row>
    <row r="14" spans="4:29" x14ac:dyDescent="0.25">
      <c r="M14" s="11"/>
      <c r="N14" s="5">
        <v>6</v>
      </c>
      <c r="O14" s="4">
        <v>20000</v>
      </c>
      <c r="P14" s="4"/>
      <c r="Q14" s="4"/>
      <c r="R14" s="4">
        <f t="shared" si="1"/>
        <v>20000</v>
      </c>
      <c r="S14" s="57"/>
    </row>
    <row r="15" spans="4:29" x14ac:dyDescent="0.25">
      <c r="M15" s="11"/>
      <c r="N15" s="5">
        <v>7</v>
      </c>
      <c r="O15" s="4">
        <v>20000</v>
      </c>
      <c r="P15" s="4"/>
      <c r="Q15" s="4"/>
      <c r="R15" s="4">
        <f t="shared" si="1"/>
        <v>20000</v>
      </c>
      <c r="S15" s="57"/>
    </row>
    <row r="16" spans="4:29" ht="15.75" thickBot="1" x14ac:dyDescent="0.3">
      <c r="M16" s="11"/>
      <c r="N16" s="5">
        <v>8</v>
      </c>
      <c r="O16" s="4">
        <v>20000</v>
      </c>
      <c r="P16" s="4"/>
      <c r="Q16" s="4"/>
      <c r="R16" s="4">
        <f t="shared" si="1"/>
        <v>20000</v>
      </c>
      <c r="S16" s="57"/>
    </row>
    <row r="17" spans="4:19" ht="18" x14ac:dyDescent="0.25">
      <c r="D17" s="12"/>
      <c r="E17" s="13" t="s">
        <v>38</v>
      </c>
      <c r="F17" s="14"/>
      <c r="G17" s="14"/>
      <c r="H17" s="14"/>
      <c r="I17" s="14"/>
      <c r="J17" s="14"/>
      <c r="K17" s="15"/>
      <c r="M17" s="11"/>
      <c r="N17" s="5">
        <v>9</v>
      </c>
      <c r="O17" s="4">
        <v>20000</v>
      </c>
      <c r="P17" s="4"/>
      <c r="Q17" s="4"/>
      <c r="R17" s="4">
        <f t="shared" si="1"/>
        <v>20000</v>
      </c>
      <c r="S17" s="57"/>
    </row>
    <row r="18" spans="4:19" x14ac:dyDescent="0.25">
      <c r="D18" s="16"/>
      <c r="K18" s="17"/>
      <c r="M18" s="11"/>
      <c r="N18" s="5">
        <v>10</v>
      </c>
      <c r="O18" s="4">
        <v>20000</v>
      </c>
      <c r="P18" s="4"/>
      <c r="Q18" s="4"/>
      <c r="R18" s="4">
        <f t="shared" si="1"/>
        <v>20000</v>
      </c>
      <c r="S18" s="57"/>
    </row>
    <row r="19" spans="4:19" ht="15.75" thickBot="1" x14ac:dyDescent="0.3">
      <c r="D19" s="37" t="s">
        <v>4</v>
      </c>
      <c r="G19" s="23"/>
      <c r="K19" s="17"/>
      <c r="M19" s="11"/>
      <c r="N19" s="5">
        <v>11</v>
      </c>
      <c r="O19" s="4">
        <v>20000</v>
      </c>
      <c r="P19" s="4"/>
      <c r="Q19" s="4"/>
      <c r="R19" s="4">
        <f t="shared" si="1"/>
        <v>20000</v>
      </c>
      <c r="S19" s="57"/>
    </row>
    <row r="20" spans="4:19" ht="15.75" thickBot="1" x14ac:dyDescent="0.3">
      <c r="D20" s="38" t="s">
        <v>41</v>
      </c>
      <c r="E20" s="84">
        <f>O6</f>
        <v>7026609</v>
      </c>
      <c r="F20" s="85"/>
      <c r="G20" s="86"/>
      <c r="K20" s="17"/>
      <c r="M20" s="11"/>
      <c r="N20" s="5">
        <v>12</v>
      </c>
      <c r="O20" s="4">
        <v>20000</v>
      </c>
      <c r="P20" s="4"/>
      <c r="Q20" s="4"/>
      <c r="R20" s="4">
        <f t="shared" si="1"/>
        <v>20000</v>
      </c>
      <c r="S20" s="57"/>
    </row>
    <row r="21" spans="4:19" ht="15.75" thickBot="1" x14ac:dyDescent="0.3">
      <c r="D21" s="39"/>
      <c r="E21" s="25" t="s">
        <v>5</v>
      </c>
      <c r="F21" s="25" t="s">
        <v>6</v>
      </c>
      <c r="G21" s="30"/>
      <c r="H21" s="25" t="s">
        <v>14</v>
      </c>
      <c r="I21" s="25" t="s">
        <v>15</v>
      </c>
      <c r="K21" s="17"/>
      <c r="M21" s="11"/>
      <c r="N21" s="5">
        <v>13</v>
      </c>
      <c r="O21" s="4">
        <v>20000</v>
      </c>
      <c r="P21" s="4"/>
      <c r="Q21" s="4"/>
      <c r="R21" s="4">
        <f t="shared" si="1"/>
        <v>20000</v>
      </c>
      <c r="S21" s="57"/>
    </row>
    <row r="22" spans="4:19" ht="15.75" customHeight="1" x14ac:dyDescent="0.25">
      <c r="D22" s="40" t="s">
        <v>3</v>
      </c>
      <c r="E22" s="54">
        <f>P6</f>
        <v>19999</v>
      </c>
      <c r="F22" s="55">
        <f>E22/$E$20</f>
        <v>2.8461808533817665E-3</v>
      </c>
      <c r="G22" s="30"/>
      <c r="H22" s="36">
        <f>S6</f>
        <v>2.6</v>
      </c>
      <c r="I22" s="66">
        <f>E22/H22</f>
        <v>7691.9230769230762</v>
      </c>
      <c r="K22" s="17"/>
      <c r="M22" s="11"/>
      <c r="N22" s="5">
        <v>14</v>
      </c>
      <c r="O22" s="4">
        <v>20000</v>
      </c>
      <c r="P22" s="4"/>
      <c r="Q22" s="4"/>
      <c r="R22" s="4">
        <f t="shared" si="1"/>
        <v>20000</v>
      </c>
      <c r="S22" s="57"/>
    </row>
    <row r="23" spans="4:19" x14ac:dyDescent="0.25">
      <c r="D23" s="40" t="s">
        <v>25</v>
      </c>
      <c r="E23" s="54">
        <f>Q6</f>
        <v>0</v>
      </c>
      <c r="F23" s="55">
        <f>E23/$E$20</f>
        <v>0</v>
      </c>
      <c r="G23" s="30"/>
      <c r="K23" s="17"/>
      <c r="M23" s="11"/>
      <c r="N23" s="5">
        <v>15</v>
      </c>
      <c r="O23" s="4">
        <v>20000</v>
      </c>
      <c r="P23" s="4"/>
      <c r="Q23" s="4"/>
      <c r="R23" s="4">
        <f t="shared" si="1"/>
        <v>20000</v>
      </c>
      <c r="S23" s="57"/>
    </row>
    <row r="24" spans="4:19" x14ac:dyDescent="0.25">
      <c r="D24" s="40" t="s">
        <v>16</v>
      </c>
      <c r="E24" s="4">
        <f>SUMIF(S9:S362,"=", R9:R362)</f>
        <v>7006436</v>
      </c>
      <c r="F24" s="26">
        <f>E24/$E$20</f>
        <v>0.99712905613504321</v>
      </c>
      <c r="G24" s="30"/>
      <c r="K24" s="17"/>
      <c r="M24" s="11"/>
      <c r="N24" s="5">
        <v>16</v>
      </c>
      <c r="O24" s="4">
        <v>20000</v>
      </c>
      <c r="P24" s="4"/>
      <c r="Q24" s="4"/>
      <c r="R24" s="4">
        <f t="shared" si="1"/>
        <v>20000</v>
      </c>
      <c r="S24" s="57"/>
    </row>
    <row r="25" spans="4:19" x14ac:dyDescent="0.25">
      <c r="D25" s="40" t="s">
        <v>42</v>
      </c>
      <c r="E25" s="52">
        <f>R6-Q6</f>
        <v>0</v>
      </c>
      <c r="F25" s="53">
        <f>E25/$E$20</f>
        <v>0</v>
      </c>
      <c r="G25" s="30"/>
      <c r="K25" s="17"/>
      <c r="M25" s="11"/>
      <c r="N25" s="5">
        <v>17</v>
      </c>
      <c r="O25" s="4">
        <v>20000</v>
      </c>
      <c r="P25" s="4"/>
      <c r="Q25" s="4"/>
      <c r="R25" s="4">
        <f t="shared" si="1"/>
        <v>20000</v>
      </c>
      <c r="S25" s="57"/>
    </row>
    <row r="26" spans="4:19" ht="15.75" thickBot="1" x14ac:dyDescent="0.3">
      <c r="D26" s="40"/>
      <c r="E26" s="87" t="s">
        <v>40</v>
      </c>
      <c r="F26" s="88"/>
      <c r="K26" s="17"/>
      <c r="M26" s="11"/>
      <c r="N26" s="5">
        <v>18</v>
      </c>
      <c r="O26" s="4">
        <v>20000</v>
      </c>
      <c r="P26" s="4"/>
      <c r="Q26" s="4"/>
      <c r="R26" s="4">
        <f t="shared" si="1"/>
        <v>20000</v>
      </c>
      <c r="S26" s="57"/>
    </row>
    <row r="27" spans="4:19" x14ac:dyDescent="0.25">
      <c r="D27" s="40" t="s">
        <v>22</v>
      </c>
      <c r="E27" s="89">
        <v>3</v>
      </c>
      <c r="F27" s="90"/>
      <c r="K27" s="17"/>
      <c r="M27" s="11"/>
      <c r="N27" s="5">
        <v>19</v>
      </c>
      <c r="O27" s="4">
        <v>20000</v>
      </c>
      <c r="P27" s="4"/>
      <c r="Q27" s="4"/>
      <c r="R27" s="4">
        <f t="shared" si="1"/>
        <v>20000</v>
      </c>
      <c r="S27" s="57"/>
    </row>
    <row r="28" spans="4:19" x14ac:dyDescent="0.25">
      <c r="D28" s="41" t="s">
        <v>17</v>
      </c>
      <c r="E28" s="91">
        <f>E27*I22</f>
        <v>23075.769230769227</v>
      </c>
      <c r="F28" s="92"/>
      <c r="K28" s="17"/>
      <c r="M28" s="11"/>
      <c r="N28" s="5">
        <v>20</v>
      </c>
      <c r="O28" s="4">
        <v>20000</v>
      </c>
      <c r="P28" s="4"/>
      <c r="Q28" s="4"/>
      <c r="R28" s="4">
        <f t="shared" si="1"/>
        <v>20000</v>
      </c>
      <c r="S28" s="57"/>
    </row>
    <row r="29" spans="4:19" x14ac:dyDescent="0.25">
      <c r="D29" s="41" t="s">
        <v>28</v>
      </c>
      <c r="E29" s="82">
        <f>$E$20/(E28)</f>
        <v>304.50161508075411</v>
      </c>
      <c r="F29" s="83"/>
      <c r="K29" s="17"/>
      <c r="M29" s="11"/>
      <c r="N29" s="5">
        <v>21</v>
      </c>
      <c r="O29" s="4">
        <v>20000</v>
      </c>
      <c r="P29" s="4"/>
      <c r="Q29" s="4"/>
      <c r="R29" s="4">
        <f t="shared" si="1"/>
        <v>20000</v>
      </c>
      <c r="S29" s="57"/>
    </row>
    <row r="30" spans="4:19" x14ac:dyDescent="0.25">
      <c r="D30" s="41" t="s">
        <v>29</v>
      </c>
      <c r="E30" s="82">
        <f>E24/(E28)</f>
        <v>303.62740803706856</v>
      </c>
      <c r="F30" s="83"/>
      <c r="K30" s="17"/>
      <c r="M30" s="11"/>
      <c r="N30" s="5">
        <v>22</v>
      </c>
      <c r="O30" s="4">
        <v>20000</v>
      </c>
      <c r="P30" s="4"/>
      <c r="Q30" s="4"/>
      <c r="R30" s="4">
        <f t="shared" si="1"/>
        <v>20000</v>
      </c>
      <c r="S30" s="57"/>
    </row>
    <row r="31" spans="4:19" ht="15.75" thickBot="1" x14ac:dyDescent="0.3">
      <c r="D31" s="18"/>
      <c r="E31" s="19"/>
      <c r="F31" s="19"/>
      <c r="G31" s="19"/>
      <c r="H31" s="19"/>
      <c r="I31" s="19"/>
      <c r="J31" s="19"/>
      <c r="K31" s="20"/>
      <c r="M31" s="11"/>
      <c r="N31" s="5">
        <v>23</v>
      </c>
      <c r="O31" s="4">
        <v>20000</v>
      </c>
      <c r="P31" s="4"/>
      <c r="Q31" s="4"/>
      <c r="R31" s="4">
        <f t="shared" si="1"/>
        <v>20000</v>
      </c>
      <c r="S31" s="57"/>
    </row>
    <row r="32" spans="4:19" x14ac:dyDescent="0.25">
      <c r="M32" s="11"/>
      <c r="N32" s="5">
        <v>24</v>
      </c>
      <c r="O32" s="4">
        <v>20000</v>
      </c>
      <c r="P32" s="4"/>
      <c r="Q32" s="4"/>
      <c r="R32" s="4">
        <f t="shared" si="1"/>
        <v>20000</v>
      </c>
      <c r="S32" s="57"/>
    </row>
    <row r="33" spans="4:24" x14ac:dyDescent="0.25">
      <c r="M33" s="11"/>
      <c r="N33" s="5">
        <v>25</v>
      </c>
      <c r="O33" s="4">
        <v>20000</v>
      </c>
      <c r="P33" s="4"/>
      <c r="Q33" s="4"/>
      <c r="R33" s="4">
        <f t="shared" si="1"/>
        <v>20000</v>
      </c>
      <c r="S33" s="57"/>
    </row>
    <row r="34" spans="4:24" x14ac:dyDescent="0.25">
      <c r="M34" s="11"/>
      <c r="N34" s="5">
        <v>26</v>
      </c>
      <c r="O34" s="4">
        <v>20000</v>
      </c>
      <c r="P34" s="4"/>
      <c r="Q34" s="4"/>
      <c r="R34" s="4">
        <f t="shared" si="1"/>
        <v>20000</v>
      </c>
      <c r="S34" s="57"/>
    </row>
    <row r="35" spans="4:24" ht="15.75" thickBot="1" x14ac:dyDescent="0.3">
      <c r="M35" s="11"/>
      <c r="N35" s="5">
        <v>27</v>
      </c>
      <c r="O35" s="4">
        <v>20000</v>
      </c>
      <c r="P35" s="4"/>
      <c r="Q35" s="4"/>
      <c r="R35" s="4">
        <f t="shared" si="1"/>
        <v>20000</v>
      </c>
      <c r="S35" s="57"/>
    </row>
    <row r="36" spans="4:24" ht="18" x14ac:dyDescent="0.25">
      <c r="D36" s="12"/>
      <c r="E36" s="13" t="s">
        <v>37</v>
      </c>
      <c r="F36" s="14"/>
      <c r="G36" s="14"/>
      <c r="H36" s="14"/>
      <c r="I36" s="14"/>
      <c r="J36" s="14"/>
      <c r="K36" s="15"/>
      <c r="M36" s="11"/>
      <c r="N36" s="5">
        <v>28</v>
      </c>
      <c r="O36" s="4">
        <v>20000</v>
      </c>
      <c r="P36" s="4"/>
      <c r="Q36" s="4"/>
      <c r="R36" s="4">
        <f t="shared" si="1"/>
        <v>20000</v>
      </c>
      <c r="S36" s="57"/>
    </row>
    <row r="37" spans="4:24" x14ac:dyDescent="0.25">
      <c r="D37" s="16"/>
      <c r="K37" s="17"/>
      <c r="M37" s="11"/>
      <c r="N37" s="5">
        <v>29</v>
      </c>
      <c r="O37" s="4">
        <v>20000</v>
      </c>
      <c r="P37" s="4"/>
      <c r="Q37" s="4"/>
      <c r="R37" s="4">
        <f t="shared" si="1"/>
        <v>20000</v>
      </c>
      <c r="S37" s="57"/>
    </row>
    <row r="38" spans="4:24" ht="15.75" thickBot="1" x14ac:dyDescent="0.3">
      <c r="D38" s="37" t="s">
        <v>4</v>
      </c>
      <c r="G38" s="23"/>
      <c r="K38" s="17"/>
      <c r="M38" s="11"/>
      <c r="N38" s="5">
        <v>30</v>
      </c>
      <c r="O38" s="4">
        <v>20000</v>
      </c>
      <c r="P38" s="4"/>
      <c r="Q38" s="4"/>
      <c r="R38" s="4">
        <f t="shared" si="1"/>
        <v>20000</v>
      </c>
      <c r="S38" s="57"/>
    </row>
    <row r="39" spans="4:24" ht="15.75" thickBot="1" x14ac:dyDescent="0.3">
      <c r="D39" s="38" t="s">
        <v>11</v>
      </c>
      <c r="E39" s="84">
        <f>O366</f>
        <v>3028064</v>
      </c>
      <c r="F39" s="85"/>
      <c r="G39" s="86"/>
      <c r="K39" s="17"/>
      <c r="M39" s="11"/>
      <c r="N39" s="5">
        <v>31</v>
      </c>
      <c r="O39" s="4">
        <v>20000</v>
      </c>
      <c r="P39" s="4"/>
      <c r="Q39" s="4"/>
      <c r="R39" s="4">
        <f t="shared" si="1"/>
        <v>20000</v>
      </c>
      <c r="S39" s="57"/>
    </row>
    <row r="40" spans="4:24" ht="15.75" thickBot="1" x14ac:dyDescent="0.3">
      <c r="D40" s="39"/>
      <c r="E40" s="25" t="s">
        <v>5</v>
      </c>
      <c r="F40" s="25" t="s">
        <v>6</v>
      </c>
      <c r="G40" s="25" t="s">
        <v>13</v>
      </c>
      <c r="H40" s="25" t="s">
        <v>14</v>
      </c>
      <c r="I40" s="25" t="s">
        <v>15</v>
      </c>
      <c r="J40" s="25" t="s">
        <v>19</v>
      </c>
      <c r="K40" s="17"/>
      <c r="M40" s="11"/>
      <c r="N40" s="5">
        <v>32</v>
      </c>
      <c r="O40" s="4">
        <v>20000</v>
      </c>
      <c r="P40" s="4"/>
      <c r="Q40" s="4"/>
      <c r="R40" s="4">
        <f t="shared" si="1"/>
        <v>20000</v>
      </c>
      <c r="S40" s="57"/>
    </row>
    <row r="41" spans="4:24" x14ac:dyDescent="0.25">
      <c r="D41" s="40" t="s">
        <v>12</v>
      </c>
      <c r="E41" s="4">
        <f>Q366</f>
        <v>0</v>
      </c>
      <c r="F41" s="26">
        <f t="shared" ref="F41:F46" si="2">E41/$E$39</f>
        <v>0</v>
      </c>
      <c r="G41" s="36">
        <f>SUMIF(S437:S522, "&gt;0", P437:P522)</f>
        <v>0</v>
      </c>
      <c r="H41" s="36">
        <f>S366</f>
        <v>0</v>
      </c>
      <c r="I41" s="42" t="e">
        <f>E41/H41</f>
        <v>#DIV/0!</v>
      </c>
      <c r="J41" s="42" t="e">
        <f>G41/H41</f>
        <v>#DIV/0!</v>
      </c>
      <c r="K41" s="17"/>
      <c r="M41" s="11"/>
      <c r="N41" s="5">
        <v>33</v>
      </c>
      <c r="O41" s="4">
        <v>20000</v>
      </c>
      <c r="P41" s="4"/>
      <c r="Q41" s="4"/>
      <c r="R41" s="4">
        <f t="shared" si="1"/>
        <v>20000</v>
      </c>
      <c r="S41" s="57"/>
    </row>
    <row r="42" spans="4:24" x14ac:dyDescent="0.25">
      <c r="D42" s="40" t="s">
        <v>43</v>
      </c>
      <c r="E42" s="52">
        <f>R366</f>
        <v>0</v>
      </c>
      <c r="F42" s="53">
        <f t="shared" si="2"/>
        <v>0</v>
      </c>
      <c r="G42" s="30"/>
      <c r="K42" s="17"/>
      <c r="M42" s="11"/>
      <c r="N42" s="5">
        <v>34</v>
      </c>
      <c r="O42" s="4">
        <v>20000</v>
      </c>
      <c r="P42" s="4"/>
      <c r="Q42" s="4"/>
      <c r="R42" s="4">
        <f t="shared" si="1"/>
        <v>20000</v>
      </c>
      <c r="S42" s="57"/>
    </row>
    <row r="43" spans="4:24" x14ac:dyDescent="0.25">
      <c r="D43" s="40" t="s">
        <v>3</v>
      </c>
      <c r="E43" s="54">
        <f>T366</f>
        <v>0</v>
      </c>
      <c r="F43" s="55">
        <f t="shared" si="2"/>
        <v>0</v>
      </c>
      <c r="G43" s="36">
        <f>SUMIF(W437:W522, "&gt;0", P437:P522)</f>
        <v>0</v>
      </c>
      <c r="H43" s="36">
        <f>W366</f>
        <v>0</v>
      </c>
      <c r="I43" s="66" t="e">
        <f>E43/H43</f>
        <v>#DIV/0!</v>
      </c>
      <c r="J43" s="42" t="e">
        <f>G43/H43</f>
        <v>#DIV/0!</v>
      </c>
      <c r="K43" s="17"/>
      <c r="M43" s="11"/>
      <c r="N43" s="5">
        <v>35</v>
      </c>
      <c r="O43" s="4">
        <v>20000</v>
      </c>
      <c r="P43" s="4"/>
      <c r="Q43" s="4"/>
      <c r="R43" s="4">
        <f t="shared" si="1"/>
        <v>20000</v>
      </c>
      <c r="S43" s="57"/>
    </row>
    <row r="44" spans="4:24" x14ac:dyDescent="0.25">
      <c r="D44" s="40" t="s">
        <v>25</v>
      </c>
      <c r="E44" s="54">
        <f>U366</f>
        <v>0</v>
      </c>
      <c r="F44" s="55">
        <f t="shared" si="2"/>
        <v>0</v>
      </c>
      <c r="G44" s="30"/>
      <c r="K44" s="17"/>
      <c r="M44" s="11"/>
      <c r="N44" s="5">
        <v>36</v>
      </c>
      <c r="O44" s="4">
        <v>20000</v>
      </c>
      <c r="P44" s="4"/>
      <c r="Q44" s="4"/>
      <c r="R44" s="4">
        <f t="shared" si="1"/>
        <v>20000</v>
      </c>
      <c r="S44" s="57"/>
    </row>
    <row r="45" spans="4:24" x14ac:dyDescent="0.25">
      <c r="D45" s="40" t="s">
        <v>16</v>
      </c>
      <c r="E45" s="4">
        <f>SUMIF(W437:W522, "=", V437:V522)</f>
        <v>1668064</v>
      </c>
      <c r="F45" s="26">
        <f t="shared" si="2"/>
        <v>0.55086814545531404</v>
      </c>
      <c r="G45" s="30"/>
      <c r="K45" s="17"/>
      <c r="M45" s="11"/>
      <c r="N45" s="5">
        <v>37</v>
      </c>
      <c r="O45" s="4">
        <v>20000</v>
      </c>
      <c r="P45" s="4"/>
      <c r="Q45" s="4"/>
      <c r="R45" s="4">
        <f t="shared" si="1"/>
        <v>20000</v>
      </c>
      <c r="S45" s="57"/>
    </row>
    <row r="46" spans="4:24" x14ac:dyDescent="0.25">
      <c r="D46" s="40" t="s">
        <v>42</v>
      </c>
      <c r="E46" s="52">
        <f>V366</f>
        <v>0</v>
      </c>
      <c r="F46" s="53">
        <f t="shared" si="2"/>
        <v>0</v>
      </c>
      <c r="G46" s="30"/>
      <c r="K46" s="17"/>
      <c r="M46" s="11"/>
      <c r="N46" s="5">
        <v>38</v>
      </c>
      <c r="O46" s="4">
        <v>20000</v>
      </c>
      <c r="P46" s="4"/>
      <c r="Q46" s="4"/>
      <c r="R46" s="4">
        <f t="shared" si="1"/>
        <v>20000</v>
      </c>
      <c r="S46" s="57"/>
      <c r="X46" s="71"/>
    </row>
    <row r="47" spans="4:24" ht="15.75" thickBot="1" x14ac:dyDescent="0.3">
      <c r="D47" s="40"/>
      <c r="E47" s="87" t="s">
        <v>21</v>
      </c>
      <c r="F47" s="88"/>
      <c r="G47" s="93" t="s">
        <v>20</v>
      </c>
      <c r="H47" s="94"/>
      <c r="K47" s="17"/>
      <c r="M47" s="11"/>
      <c r="N47" s="5">
        <v>39</v>
      </c>
      <c r="O47" s="4">
        <v>20000</v>
      </c>
      <c r="P47" s="4"/>
      <c r="Q47" s="4"/>
      <c r="R47" s="4">
        <f t="shared" si="1"/>
        <v>20000</v>
      </c>
      <c r="S47" s="57"/>
      <c r="X47" s="71"/>
    </row>
    <row r="48" spans="4:24" x14ac:dyDescent="0.25">
      <c r="D48" s="40" t="s">
        <v>22</v>
      </c>
      <c r="E48" s="89">
        <v>3</v>
      </c>
      <c r="F48" s="90"/>
      <c r="G48" s="89">
        <v>10</v>
      </c>
      <c r="H48" s="90"/>
      <c r="K48" s="17"/>
      <c r="M48" s="11"/>
      <c r="N48" s="5">
        <v>40</v>
      </c>
      <c r="O48" s="4">
        <v>20000</v>
      </c>
      <c r="P48" s="4"/>
      <c r="Q48" s="4"/>
      <c r="R48" s="4">
        <f t="shared" si="1"/>
        <v>20000</v>
      </c>
      <c r="S48" s="57"/>
      <c r="X48" s="71"/>
    </row>
    <row r="49" spans="3:30" x14ac:dyDescent="0.25">
      <c r="D49" s="41" t="s">
        <v>17</v>
      </c>
      <c r="E49" s="91" t="e">
        <f>E48*I43</f>
        <v>#DIV/0!</v>
      </c>
      <c r="F49" s="92"/>
      <c r="G49" s="95" t="e">
        <f>G48*I41</f>
        <v>#DIV/0!</v>
      </c>
      <c r="H49" s="96"/>
      <c r="K49" s="17"/>
      <c r="M49" s="11"/>
      <c r="N49" s="5">
        <v>41</v>
      </c>
      <c r="O49" s="4">
        <v>20000</v>
      </c>
      <c r="P49" s="4"/>
      <c r="Q49" s="4"/>
      <c r="R49" s="4">
        <f t="shared" si="1"/>
        <v>20000</v>
      </c>
      <c r="S49" s="57"/>
    </row>
    <row r="50" spans="3:30" x14ac:dyDescent="0.25">
      <c r="D50" s="41" t="s">
        <v>28</v>
      </c>
      <c r="E50" s="82" t="e">
        <f>$E$39/(E49)</f>
        <v>#DIV/0!</v>
      </c>
      <c r="F50" s="83"/>
      <c r="G50" s="82" t="e">
        <f>$E$39/(G49*24)</f>
        <v>#DIV/0!</v>
      </c>
      <c r="H50" s="83"/>
      <c r="K50" s="17"/>
      <c r="M50" s="11"/>
      <c r="N50" s="5">
        <v>42</v>
      </c>
      <c r="O50" s="4">
        <v>20000</v>
      </c>
      <c r="P50" s="4"/>
      <c r="Q50" s="4"/>
      <c r="R50" s="4">
        <f t="shared" si="1"/>
        <v>20000</v>
      </c>
      <c r="S50" s="57"/>
    </row>
    <row r="51" spans="3:30" x14ac:dyDescent="0.25">
      <c r="D51" s="41" t="s">
        <v>29</v>
      </c>
      <c r="E51" s="82" t="e">
        <f>E45/(E49)</f>
        <v>#DIV/0!</v>
      </c>
      <c r="F51" s="83"/>
      <c r="G51" s="82" t="e">
        <f>($E$39-E41)/(G49)</f>
        <v>#DIV/0!</v>
      </c>
      <c r="H51" s="83"/>
      <c r="K51" s="17"/>
      <c r="M51" s="11"/>
      <c r="N51" s="5">
        <v>43</v>
      </c>
      <c r="O51" s="4">
        <v>20000</v>
      </c>
      <c r="P51" s="4"/>
      <c r="Q51" s="4"/>
      <c r="R51" s="4">
        <f t="shared" si="1"/>
        <v>20000</v>
      </c>
      <c r="S51" s="57"/>
    </row>
    <row r="52" spans="3:30" ht="15.75" thickBot="1" x14ac:dyDescent="0.3">
      <c r="D52" s="18"/>
      <c r="E52" s="19"/>
      <c r="F52" s="19"/>
      <c r="G52" s="19"/>
      <c r="H52" s="19"/>
      <c r="I52" s="19"/>
      <c r="J52" s="19"/>
      <c r="K52" s="20"/>
      <c r="M52" s="11"/>
      <c r="N52" s="5">
        <v>44</v>
      </c>
      <c r="O52" s="4">
        <v>20000</v>
      </c>
      <c r="P52" s="4"/>
      <c r="Q52" s="4"/>
      <c r="R52" s="4">
        <f t="shared" si="1"/>
        <v>20000</v>
      </c>
      <c r="S52" s="57"/>
    </row>
    <row r="53" spans="3:30" x14ac:dyDescent="0.25">
      <c r="M53" s="11"/>
      <c r="N53" s="5">
        <v>45</v>
      </c>
      <c r="O53" s="4">
        <v>20000</v>
      </c>
      <c r="P53" s="4"/>
      <c r="Q53" s="4"/>
      <c r="R53" s="4">
        <f t="shared" si="1"/>
        <v>20000</v>
      </c>
      <c r="S53" s="57"/>
    </row>
    <row r="54" spans="3:30" x14ac:dyDescent="0.25">
      <c r="M54" s="11"/>
      <c r="N54" s="5">
        <v>46</v>
      </c>
      <c r="O54" s="4">
        <v>20000</v>
      </c>
      <c r="P54" s="4"/>
      <c r="Q54" s="4"/>
      <c r="R54" s="4">
        <f t="shared" si="1"/>
        <v>20000</v>
      </c>
      <c r="S54" s="57"/>
    </row>
    <row r="55" spans="3:30" x14ac:dyDescent="0.25">
      <c r="M55" s="11"/>
      <c r="N55" s="5">
        <v>47</v>
      </c>
      <c r="O55" s="4">
        <v>20000</v>
      </c>
      <c r="P55" s="4"/>
      <c r="Q55" s="4"/>
      <c r="R55" s="4">
        <f t="shared" si="1"/>
        <v>20000</v>
      </c>
      <c r="S55" s="57"/>
      <c r="Z55" s="1"/>
      <c r="AA55" s="1"/>
      <c r="AB55" s="1"/>
      <c r="AC55" s="1"/>
    </row>
    <row r="56" spans="3:30" x14ac:dyDescent="0.25">
      <c r="M56" s="11"/>
      <c r="N56" s="5">
        <v>48</v>
      </c>
      <c r="O56" s="4">
        <v>20000</v>
      </c>
      <c r="P56" s="4"/>
      <c r="Q56" s="4"/>
      <c r="R56" s="4">
        <f t="shared" si="1"/>
        <v>20000</v>
      </c>
      <c r="S56" s="57"/>
    </row>
    <row r="57" spans="3:30" x14ac:dyDescent="0.25">
      <c r="M57" s="11"/>
      <c r="N57" s="5">
        <v>49</v>
      </c>
      <c r="O57" s="4">
        <v>20000</v>
      </c>
      <c r="P57" s="4"/>
      <c r="Q57" s="4"/>
      <c r="R57" s="4">
        <f t="shared" si="1"/>
        <v>20000</v>
      </c>
      <c r="S57" s="57"/>
    </row>
    <row r="58" spans="3:30" x14ac:dyDescent="0.25">
      <c r="M58" s="11"/>
      <c r="N58" s="5">
        <v>50</v>
      </c>
      <c r="O58" s="4">
        <v>20000</v>
      </c>
      <c r="P58" s="4"/>
      <c r="Q58" s="4"/>
      <c r="R58" s="4">
        <f t="shared" si="1"/>
        <v>20000</v>
      </c>
      <c r="S58" s="57"/>
    </row>
    <row r="59" spans="3:30" x14ac:dyDescent="0.25">
      <c r="M59" s="11"/>
      <c r="N59" s="5">
        <v>51</v>
      </c>
      <c r="O59" s="4">
        <v>20000</v>
      </c>
      <c r="P59" s="4"/>
      <c r="Q59" s="4"/>
      <c r="R59" s="4">
        <f t="shared" si="1"/>
        <v>20000</v>
      </c>
      <c r="S59" s="57"/>
      <c r="Y59" s="1"/>
      <c r="AD59" s="1"/>
    </row>
    <row r="60" spans="3:30" s="1" customFormat="1" x14ac:dyDescent="0.25">
      <c r="C60"/>
      <c r="D60"/>
      <c r="E60"/>
      <c r="F60"/>
      <c r="G60"/>
      <c r="H60"/>
      <c r="I60"/>
      <c r="J60"/>
      <c r="K60"/>
      <c r="L60"/>
      <c r="M60" s="11"/>
      <c r="N60" s="5">
        <v>52</v>
      </c>
      <c r="O60" s="4">
        <v>20000</v>
      </c>
      <c r="P60" s="4"/>
      <c r="Q60" s="4"/>
      <c r="R60" s="4">
        <f t="shared" si="1"/>
        <v>20000</v>
      </c>
      <c r="S60" s="57"/>
      <c r="T60"/>
      <c r="U60"/>
      <c r="V60"/>
      <c r="W60"/>
      <c r="X60"/>
      <c r="Y60"/>
      <c r="Z60"/>
      <c r="AA60"/>
      <c r="AB60"/>
      <c r="AC60"/>
      <c r="AD60"/>
    </row>
    <row r="61" spans="3:30" x14ac:dyDescent="0.25">
      <c r="M61" s="11"/>
      <c r="N61" s="5">
        <v>53</v>
      </c>
      <c r="O61" s="4">
        <v>20000</v>
      </c>
      <c r="P61" s="4"/>
      <c r="Q61" s="4"/>
      <c r="R61" s="4">
        <f t="shared" si="1"/>
        <v>20000</v>
      </c>
      <c r="S61" s="57"/>
    </row>
    <row r="62" spans="3:30" x14ac:dyDescent="0.25">
      <c r="M62" s="11"/>
      <c r="N62" s="5">
        <v>54</v>
      </c>
      <c r="O62" s="4">
        <v>20000</v>
      </c>
      <c r="P62" s="4"/>
      <c r="Q62" s="4"/>
      <c r="R62" s="4">
        <f t="shared" si="1"/>
        <v>20000</v>
      </c>
      <c r="S62" s="57"/>
    </row>
    <row r="63" spans="3:30" x14ac:dyDescent="0.25">
      <c r="M63" s="11"/>
      <c r="N63" s="5">
        <v>55</v>
      </c>
      <c r="O63" s="4">
        <v>20000</v>
      </c>
      <c r="P63" s="4"/>
      <c r="Q63" s="4"/>
      <c r="R63" s="4">
        <f t="shared" si="1"/>
        <v>20000</v>
      </c>
      <c r="S63" s="57"/>
    </row>
    <row r="64" spans="3:30" x14ac:dyDescent="0.25">
      <c r="M64" s="11"/>
      <c r="N64" s="5">
        <v>56</v>
      </c>
      <c r="O64" s="4">
        <v>20000</v>
      </c>
      <c r="P64" s="4"/>
      <c r="Q64" s="4"/>
      <c r="R64" s="4">
        <f t="shared" si="1"/>
        <v>20000</v>
      </c>
      <c r="S64" s="57"/>
    </row>
    <row r="65" spans="13:19" x14ac:dyDescent="0.25">
      <c r="M65" s="11"/>
      <c r="N65" s="5">
        <v>57</v>
      </c>
      <c r="O65" s="4">
        <v>20000</v>
      </c>
      <c r="P65" s="4"/>
      <c r="Q65" s="4"/>
      <c r="R65" s="4">
        <f t="shared" si="1"/>
        <v>20000</v>
      </c>
      <c r="S65" s="57"/>
    </row>
    <row r="66" spans="13:19" x14ac:dyDescent="0.25">
      <c r="M66" s="11"/>
      <c r="N66" s="5">
        <v>58</v>
      </c>
      <c r="O66" s="4">
        <v>20000</v>
      </c>
      <c r="P66" s="4"/>
      <c r="Q66" s="4"/>
      <c r="R66" s="4">
        <f t="shared" si="1"/>
        <v>20000</v>
      </c>
      <c r="S66" s="57"/>
    </row>
    <row r="67" spans="13:19" x14ac:dyDescent="0.25">
      <c r="M67" s="11"/>
      <c r="N67" s="5">
        <v>59</v>
      </c>
      <c r="O67" s="4">
        <v>20000</v>
      </c>
      <c r="P67" s="4"/>
      <c r="Q67" s="4"/>
      <c r="R67" s="4">
        <f t="shared" si="1"/>
        <v>20000</v>
      </c>
      <c r="S67" s="57"/>
    </row>
    <row r="68" spans="13:19" x14ac:dyDescent="0.25">
      <c r="M68" s="11"/>
      <c r="N68" s="5">
        <v>60</v>
      </c>
      <c r="O68" s="4">
        <v>20000</v>
      </c>
      <c r="P68" s="4"/>
      <c r="Q68" s="4"/>
      <c r="R68" s="4">
        <f t="shared" si="1"/>
        <v>20000</v>
      </c>
      <c r="S68" s="57"/>
    </row>
    <row r="69" spans="13:19" x14ac:dyDescent="0.25">
      <c r="M69" s="11"/>
      <c r="N69" s="5">
        <v>61</v>
      </c>
      <c r="O69" s="4">
        <v>20000</v>
      </c>
      <c r="P69" s="4"/>
      <c r="Q69" s="4"/>
      <c r="R69" s="4">
        <f t="shared" si="1"/>
        <v>20000</v>
      </c>
      <c r="S69" s="57"/>
    </row>
    <row r="70" spans="13:19" x14ac:dyDescent="0.25">
      <c r="M70" s="11"/>
      <c r="N70" s="5">
        <v>62</v>
      </c>
      <c r="O70" s="4">
        <v>20000</v>
      </c>
      <c r="P70" s="4"/>
      <c r="Q70" s="4"/>
      <c r="R70" s="4">
        <f t="shared" si="1"/>
        <v>20000</v>
      </c>
      <c r="S70" s="57"/>
    </row>
    <row r="71" spans="13:19" x14ac:dyDescent="0.25">
      <c r="M71" s="11"/>
      <c r="N71" s="5">
        <v>63</v>
      </c>
      <c r="O71" s="4">
        <v>20000</v>
      </c>
      <c r="P71" s="4"/>
      <c r="Q71" s="4"/>
      <c r="R71" s="4">
        <f t="shared" si="1"/>
        <v>20000</v>
      </c>
      <c r="S71" s="57"/>
    </row>
    <row r="72" spans="13:19" x14ac:dyDescent="0.25">
      <c r="M72" s="11"/>
      <c r="N72" s="5">
        <v>64</v>
      </c>
      <c r="O72" s="4">
        <v>20000</v>
      </c>
      <c r="P72" s="4"/>
      <c r="Q72" s="4"/>
      <c r="R72" s="4">
        <f t="shared" si="1"/>
        <v>20000</v>
      </c>
      <c r="S72" s="57"/>
    </row>
    <row r="73" spans="13:19" x14ac:dyDescent="0.25">
      <c r="M73" s="11"/>
      <c r="N73" s="5">
        <v>65</v>
      </c>
      <c r="O73" s="4">
        <v>20000</v>
      </c>
      <c r="P73" s="4"/>
      <c r="Q73" s="4"/>
      <c r="R73" s="4">
        <f t="shared" si="1"/>
        <v>20000</v>
      </c>
      <c r="S73" s="57"/>
    </row>
    <row r="74" spans="13:19" x14ac:dyDescent="0.25">
      <c r="M74" s="11"/>
      <c r="N74" s="5">
        <v>66</v>
      </c>
      <c r="O74" s="4">
        <v>20000</v>
      </c>
      <c r="P74" s="4"/>
      <c r="Q74" s="4"/>
      <c r="R74" s="4">
        <f t="shared" si="1"/>
        <v>20000</v>
      </c>
      <c r="S74" s="57"/>
    </row>
    <row r="75" spans="13:19" x14ac:dyDescent="0.25">
      <c r="M75" s="11"/>
      <c r="N75" s="5">
        <v>67</v>
      </c>
      <c r="O75" s="4">
        <v>20000</v>
      </c>
      <c r="P75" s="4"/>
      <c r="Q75" s="4"/>
      <c r="R75" s="4">
        <f t="shared" si="1"/>
        <v>20000</v>
      </c>
      <c r="S75" s="57"/>
    </row>
    <row r="76" spans="13:19" x14ac:dyDescent="0.25">
      <c r="M76" s="11"/>
      <c r="N76" s="5">
        <v>68</v>
      </c>
      <c r="O76" s="4">
        <v>20000</v>
      </c>
      <c r="P76" s="4"/>
      <c r="Q76" s="4"/>
      <c r="R76" s="4">
        <f t="shared" si="1"/>
        <v>20000</v>
      </c>
      <c r="S76" s="57"/>
    </row>
    <row r="77" spans="13:19" x14ac:dyDescent="0.25">
      <c r="M77" s="11"/>
      <c r="N77" s="5">
        <v>69</v>
      </c>
      <c r="O77" s="4">
        <v>20000</v>
      </c>
      <c r="P77" s="4"/>
      <c r="Q77" s="4"/>
      <c r="R77" s="4">
        <f t="shared" si="1"/>
        <v>20000</v>
      </c>
      <c r="S77" s="57"/>
    </row>
    <row r="78" spans="13:19" x14ac:dyDescent="0.25">
      <c r="M78" s="11"/>
      <c r="N78" s="5">
        <v>70</v>
      </c>
      <c r="O78" s="4">
        <v>20000</v>
      </c>
      <c r="P78" s="4"/>
      <c r="Q78" s="4"/>
      <c r="R78" s="4">
        <f t="shared" si="1"/>
        <v>20000</v>
      </c>
      <c r="S78" s="57"/>
    </row>
    <row r="79" spans="13:19" x14ac:dyDescent="0.25">
      <c r="M79" s="11"/>
      <c r="N79" s="5">
        <v>71</v>
      </c>
      <c r="O79" s="4">
        <v>20000</v>
      </c>
      <c r="P79" s="4"/>
      <c r="Q79" s="4"/>
      <c r="R79" s="4">
        <f t="shared" si="1"/>
        <v>20000</v>
      </c>
      <c r="S79" s="57"/>
    </row>
    <row r="80" spans="13:19" x14ac:dyDescent="0.25">
      <c r="M80" s="11"/>
      <c r="N80" s="5">
        <v>72</v>
      </c>
      <c r="O80" s="4">
        <v>20000</v>
      </c>
      <c r="P80" s="4"/>
      <c r="Q80" s="4"/>
      <c r="R80" s="4">
        <f t="shared" si="1"/>
        <v>20000</v>
      </c>
      <c r="S80" s="57"/>
    </row>
    <row r="81" spans="13:19" x14ac:dyDescent="0.25">
      <c r="M81" s="11"/>
      <c r="N81" s="5">
        <v>73</v>
      </c>
      <c r="O81" s="4">
        <v>20000</v>
      </c>
      <c r="P81" s="4"/>
      <c r="Q81" s="4"/>
      <c r="R81" s="4">
        <f t="shared" si="1"/>
        <v>20000</v>
      </c>
      <c r="S81" s="57"/>
    </row>
    <row r="82" spans="13:19" x14ac:dyDescent="0.25">
      <c r="M82" s="11"/>
      <c r="N82" s="5">
        <v>74</v>
      </c>
      <c r="O82" s="4">
        <v>20000</v>
      </c>
      <c r="P82" s="4"/>
      <c r="Q82" s="4"/>
      <c r="R82" s="4">
        <f t="shared" si="1"/>
        <v>20000</v>
      </c>
      <c r="S82" s="57"/>
    </row>
    <row r="83" spans="13:19" x14ac:dyDescent="0.25">
      <c r="M83" s="11"/>
      <c r="N83" s="5">
        <v>75</v>
      </c>
      <c r="O83" s="4">
        <v>20000</v>
      </c>
      <c r="P83" s="4"/>
      <c r="Q83" s="4"/>
      <c r="R83" s="4">
        <f t="shared" si="1"/>
        <v>20000</v>
      </c>
      <c r="S83" s="57"/>
    </row>
    <row r="84" spans="13:19" x14ac:dyDescent="0.25">
      <c r="M84" s="11"/>
      <c r="N84" s="5">
        <v>76</v>
      </c>
      <c r="O84" s="4">
        <v>20000</v>
      </c>
      <c r="P84" s="4"/>
      <c r="Q84" s="4"/>
      <c r="R84" s="4">
        <f t="shared" si="1"/>
        <v>20000</v>
      </c>
      <c r="S84" s="57"/>
    </row>
    <row r="85" spans="13:19" x14ac:dyDescent="0.25">
      <c r="M85" s="11"/>
      <c r="N85" s="5">
        <v>77</v>
      </c>
      <c r="O85" s="4">
        <v>20000</v>
      </c>
      <c r="P85" s="4"/>
      <c r="Q85" s="4"/>
      <c r="R85" s="4">
        <f t="shared" si="1"/>
        <v>20000</v>
      </c>
      <c r="S85" s="57"/>
    </row>
    <row r="86" spans="13:19" x14ac:dyDescent="0.25">
      <c r="M86" s="11"/>
      <c r="N86" s="5">
        <v>78</v>
      </c>
      <c r="O86" s="4">
        <v>20000</v>
      </c>
      <c r="P86" s="4"/>
      <c r="Q86" s="4"/>
      <c r="R86" s="4">
        <f t="shared" si="1"/>
        <v>20000</v>
      </c>
      <c r="S86" s="57"/>
    </row>
    <row r="87" spans="13:19" x14ac:dyDescent="0.25">
      <c r="M87" s="11"/>
      <c r="N87" s="5">
        <v>79</v>
      </c>
      <c r="O87" s="4">
        <v>20000</v>
      </c>
      <c r="P87" s="4"/>
      <c r="Q87" s="4"/>
      <c r="R87" s="4">
        <f t="shared" si="1"/>
        <v>20000</v>
      </c>
      <c r="S87" s="57"/>
    </row>
    <row r="88" spans="13:19" x14ac:dyDescent="0.25">
      <c r="M88" s="11"/>
      <c r="N88" s="5">
        <v>80</v>
      </c>
      <c r="O88" s="4">
        <v>20000</v>
      </c>
      <c r="P88" s="4"/>
      <c r="Q88" s="4"/>
      <c r="R88" s="4">
        <f t="shared" si="1"/>
        <v>20000</v>
      </c>
      <c r="S88" s="57"/>
    </row>
    <row r="89" spans="13:19" x14ac:dyDescent="0.25">
      <c r="M89" s="11"/>
      <c r="N89" s="5">
        <v>81</v>
      </c>
      <c r="O89" s="4">
        <v>20000</v>
      </c>
      <c r="P89" s="4"/>
      <c r="Q89" s="4"/>
      <c r="R89" s="4">
        <f t="shared" si="1"/>
        <v>20000</v>
      </c>
      <c r="S89" s="57"/>
    </row>
    <row r="90" spans="13:19" x14ac:dyDescent="0.25">
      <c r="M90" s="11"/>
      <c r="N90" s="5">
        <v>82</v>
      </c>
      <c r="O90" s="4">
        <v>20000</v>
      </c>
      <c r="P90" s="4"/>
      <c r="Q90" s="4"/>
      <c r="R90" s="4">
        <f t="shared" si="1"/>
        <v>20000</v>
      </c>
      <c r="S90" s="57"/>
    </row>
    <row r="91" spans="13:19" x14ac:dyDescent="0.25">
      <c r="M91" s="11"/>
      <c r="N91" s="5">
        <v>83</v>
      </c>
      <c r="O91" s="4">
        <v>20000</v>
      </c>
      <c r="P91" s="4"/>
      <c r="Q91" s="4"/>
      <c r="R91" s="4">
        <f t="shared" si="1"/>
        <v>20000</v>
      </c>
      <c r="S91" s="57"/>
    </row>
    <row r="92" spans="13:19" x14ac:dyDescent="0.25">
      <c r="M92" s="11"/>
      <c r="N92" s="5">
        <v>84</v>
      </c>
      <c r="O92" s="4">
        <v>20000</v>
      </c>
      <c r="P92" s="4"/>
      <c r="Q92" s="4"/>
      <c r="R92" s="4">
        <f t="shared" si="1"/>
        <v>20000</v>
      </c>
      <c r="S92" s="57"/>
    </row>
    <row r="93" spans="13:19" x14ac:dyDescent="0.25">
      <c r="M93" s="11"/>
      <c r="N93" s="5">
        <v>85</v>
      </c>
      <c r="O93" s="4">
        <v>20000</v>
      </c>
      <c r="P93" s="4"/>
      <c r="Q93" s="4"/>
      <c r="R93" s="4">
        <f t="shared" si="1"/>
        <v>20000</v>
      </c>
      <c r="S93" s="57"/>
    </row>
    <row r="94" spans="13:19" x14ac:dyDescent="0.25">
      <c r="M94" s="11"/>
      <c r="N94" s="5">
        <v>86</v>
      </c>
      <c r="O94" s="4">
        <v>20000</v>
      </c>
      <c r="P94" s="4"/>
      <c r="Q94" s="4"/>
      <c r="R94" s="4">
        <f t="shared" si="1"/>
        <v>20000</v>
      </c>
      <c r="S94" s="57"/>
    </row>
    <row r="95" spans="13:19" x14ac:dyDescent="0.25">
      <c r="M95" s="11"/>
      <c r="N95" s="5">
        <v>87</v>
      </c>
      <c r="O95" s="4">
        <v>20000</v>
      </c>
      <c r="P95" s="4"/>
      <c r="Q95" s="4"/>
      <c r="R95" s="4">
        <f t="shared" si="1"/>
        <v>20000</v>
      </c>
      <c r="S95" s="57"/>
    </row>
    <row r="96" spans="13:19" x14ac:dyDescent="0.25">
      <c r="M96" s="11"/>
      <c r="N96" s="5">
        <v>88</v>
      </c>
      <c r="O96" s="4">
        <v>20000</v>
      </c>
      <c r="P96" s="4"/>
      <c r="Q96" s="4"/>
      <c r="R96" s="4">
        <f t="shared" si="1"/>
        <v>20000</v>
      </c>
      <c r="S96" s="57"/>
    </row>
    <row r="97" spans="13:19" x14ac:dyDescent="0.25">
      <c r="M97" s="11"/>
      <c r="N97" s="5">
        <v>89</v>
      </c>
      <c r="O97" s="4">
        <v>20000</v>
      </c>
      <c r="P97" s="4"/>
      <c r="Q97" s="4"/>
      <c r="R97" s="4">
        <f t="shared" si="1"/>
        <v>20000</v>
      </c>
      <c r="S97" s="57"/>
    </row>
    <row r="98" spans="13:19" x14ac:dyDescent="0.25">
      <c r="M98" s="11"/>
      <c r="N98" s="5">
        <v>90</v>
      </c>
      <c r="O98" s="4">
        <v>20000</v>
      </c>
      <c r="P98" s="4"/>
      <c r="Q98" s="4"/>
      <c r="R98" s="4">
        <f t="shared" si="1"/>
        <v>20000</v>
      </c>
      <c r="S98" s="57"/>
    </row>
    <row r="99" spans="13:19" x14ac:dyDescent="0.25">
      <c r="M99" s="11"/>
      <c r="N99" s="5">
        <v>91</v>
      </c>
      <c r="O99" s="4">
        <v>20000</v>
      </c>
      <c r="P99" s="4"/>
      <c r="Q99" s="4"/>
      <c r="R99" s="4">
        <f t="shared" si="1"/>
        <v>20000</v>
      </c>
      <c r="S99" s="57"/>
    </row>
    <row r="100" spans="13:19" x14ac:dyDescent="0.25">
      <c r="M100" s="11"/>
      <c r="N100" s="5">
        <v>92</v>
      </c>
      <c r="O100" s="4">
        <v>20000</v>
      </c>
      <c r="P100" s="4"/>
      <c r="Q100" s="4"/>
      <c r="R100" s="4">
        <f t="shared" si="1"/>
        <v>20000</v>
      </c>
      <c r="S100" s="57"/>
    </row>
    <row r="101" spans="13:19" x14ac:dyDescent="0.25">
      <c r="M101" s="11"/>
      <c r="N101" s="5">
        <v>93</v>
      </c>
      <c r="O101" s="4">
        <v>20000</v>
      </c>
      <c r="P101" s="4"/>
      <c r="Q101" s="4"/>
      <c r="R101" s="4">
        <f t="shared" si="1"/>
        <v>20000</v>
      </c>
      <c r="S101" s="57"/>
    </row>
    <row r="102" spans="13:19" x14ac:dyDescent="0.25">
      <c r="M102" s="11"/>
      <c r="N102" s="5">
        <v>94</v>
      </c>
      <c r="O102" s="4">
        <v>20000</v>
      </c>
      <c r="P102" s="4"/>
      <c r="Q102" s="4"/>
      <c r="R102" s="4">
        <f t="shared" si="1"/>
        <v>20000</v>
      </c>
      <c r="S102" s="57"/>
    </row>
    <row r="103" spans="13:19" x14ac:dyDescent="0.25">
      <c r="M103" s="11"/>
      <c r="N103" s="5">
        <v>95</v>
      </c>
      <c r="O103" s="4">
        <v>20000</v>
      </c>
      <c r="P103" s="4"/>
      <c r="Q103" s="4"/>
      <c r="R103" s="4">
        <f t="shared" si="1"/>
        <v>20000</v>
      </c>
      <c r="S103" s="57"/>
    </row>
    <row r="104" spans="13:19" x14ac:dyDescent="0.25">
      <c r="M104" s="11"/>
      <c r="N104" s="5">
        <v>96</v>
      </c>
      <c r="O104" s="4">
        <v>20000</v>
      </c>
      <c r="P104" s="4"/>
      <c r="Q104" s="4"/>
      <c r="R104" s="4">
        <f t="shared" si="1"/>
        <v>20000</v>
      </c>
      <c r="S104" s="57"/>
    </row>
    <row r="105" spans="13:19" x14ac:dyDescent="0.25">
      <c r="M105" s="11"/>
      <c r="N105" s="5">
        <v>97</v>
      </c>
      <c r="O105" s="4">
        <v>20000</v>
      </c>
      <c r="P105" s="4"/>
      <c r="Q105" s="4"/>
      <c r="R105" s="4">
        <f t="shared" si="1"/>
        <v>20000</v>
      </c>
      <c r="S105" s="57"/>
    </row>
    <row r="106" spans="13:19" x14ac:dyDescent="0.25">
      <c r="M106" s="11"/>
      <c r="N106" s="5">
        <v>98</v>
      </c>
      <c r="O106" s="4">
        <v>20000</v>
      </c>
      <c r="P106" s="4"/>
      <c r="Q106" s="4"/>
      <c r="R106" s="4">
        <f t="shared" si="1"/>
        <v>20000</v>
      </c>
      <c r="S106" s="57"/>
    </row>
    <row r="107" spans="13:19" x14ac:dyDescent="0.25">
      <c r="M107" s="11"/>
      <c r="N107" s="5">
        <v>99</v>
      </c>
      <c r="O107" s="4">
        <v>20000</v>
      </c>
      <c r="P107" s="4"/>
      <c r="Q107" s="4"/>
      <c r="R107" s="4">
        <f t="shared" si="1"/>
        <v>20000</v>
      </c>
      <c r="S107" s="57"/>
    </row>
    <row r="108" spans="13:19" x14ac:dyDescent="0.25">
      <c r="M108" s="11"/>
      <c r="N108" s="5">
        <v>100</v>
      </c>
      <c r="O108" s="4">
        <v>20000</v>
      </c>
      <c r="P108" s="4"/>
      <c r="Q108" s="4"/>
      <c r="R108" s="4">
        <f t="shared" si="1"/>
        <v>20000</v>
      </c>
      <c r="S108" s="57"/>
    </row>
    <row r="109" spans="13:19" x14ac:dyDescent="0.25">
      <c r="M109" s="11"/>
      <c r="N109" s="5">
        <v>101</v>
      </c>
      <c r="O109" s="4">
        <v>20000</v>
      </c>
      <c r="P109" s="4"/>
      <c r="Q109" s="4"/>
      <c r="R109" s="4">
        <f t="shared" si="1"/>
        <v>20000</v>
      </c>
      <c r="S109" s="57"/>
    </row>
    <row r="110" spans="13:19" x14ac:dyDescent="0.25">
      <c r="M110" s="11"/>
      <c r="N110" s="5">
        <v>102</v>
      </c>
      <c r="O110" s="4">
        <v>20000</v>
      </c>
      <c r="P110" s="4"/>
      <c r="Q110" s="4"/>
      <c r="R110" s="4">
        <f t="shared" si="1"/>
        <v>20000</v>
      </c>
      <c r="S110" s="57"/>
    </row>
    <row r="111" spans="13:19" x14ac:dyDescent="0.25">
      <c r="M111" s="11"/>
      <c r="N111" s="5">
        <v>103</v>
      </c>
      <c r="O111" s="4">
        <v>20000</v>
      </c>
      <c r="P111" s="4"/>
      <c r="Q111" s="4"/>
      <c r="R111" s="4">
        <f t="shared" si="1"/>
        <v>20000</v>
      </c>
      <c r="S111" s="57"/>
    </row>
    <row r="112" spans="13:19" x14ac:dyDescent="0.25">
      <c r="M112" s="11"/>
      <c r="N112" s="5">
        <v>104</v>
      </c>
      <c r="O112" s="4">
        <v>20000</v>
      </c>
      <c r="P112" s="4"/>
      <c r="Q112" s="4"/>
      <c r="R112" s="4">
        <f t="shared" si="1"/>
        <v>20000</v>
      </c>
      <c r="S112" s="57"/>
    </row>
    <row r="113" spans="13:19" x14ac:dyDescent="0.25">
      <c r="M113" s="11"/>
      <c r="N113" s="5">
        <v>105</v>
      </c>
      <c r="O113" s="4">
        <v>20000</v>
      </c>
      <c r="P113" s="4"/>
      <c r="Q113" s="4"/>
      <c r="R113" s="4">
        <f t="shared" si="1"/>
        <v>20000</v>
      </c>
      <c r="S113" s="57"/>
    </row>
    <row r="114" spans="13:19" x14ac:dyDescent="0.25">
      <c r="M114" s="11"/>
      <c r="N114" s="5">
        <v>106</v>
      </c>
      <c r="O114" s="4">
        <v>20000</v>
      </c>
      <c r="P114" s="4"/>
      <c r="Q114" s="4"/>
      <c r="R114" s="4">
        <f t="shared" si="1"/>
        <v>20000</v>
      </c>
      <c r="S114" s="57"/>
    </row>
    <row r="115" spans="13:19" x14ac:dyDescent="0.25">
      <c r="M115" s="11"/>
      <c r="N115" s="5">
        <v>107</v>
      </c>
      <c r="O115" s="4">
        <v>20000</v>
      </c>
      <c r="P115" s="4"/>
      <c r="Q115" s="4"/>
      <c r="R115" s="4">
        <f t="shared" si="1"/>
        <v>20000</v>
      </c>
      <c r="S115" s="57"/>
    </row>
    <row r="116" spans="13:19" x14ac:dyDescent="0.25">
      <c r="M116" s="11"/>
      <c r="N116" s="5">
        <v>108</v>
      </c>
      <c r="O116" s="4">
        <v>20000</v>
      </c>
      <c r="P116" s="4"/>
      <c r="Q116" s="4"/>
      <c r="R116" s="4">
        <f t="shared" si="1"/>
        <v>20000</v>
      </c>
      <c r="S116" s="57"/>
    </row>
    <row r="117" spans="13:19" x14ac:dyDescent="0.25">
      <c r="M117" s="11"/>
      <c r="N117" s="5">
        <v>109</v>
      </c>
      <c r="O117" s="4">
        <v>20000</v>
      </c>
      <c r="P117" s="4"/>
      <c r="Q117" s="4"/>
      <c r="R117" s="4">
        <f t="shared" si="1"/>
        <v>20000</v>
      </c>
      <c r="S117" s="57"/>
    </row>
    <row r="118" spans="13:19" x14ac:dyDescent="0.25">
      <c r="M118" s="11"/>
      <c r="N118" s="5">
        <v>110</v>
      </c>
      <c r="O118" s="4">
        <v>20000</v>
      </c>
      <c r="P118" s="4"/>
      <c r="Q118" s="4"/>
      <c r="R118" s="4">
        <f t="shared" si="1"/>
        <v>20000</v>
      </c>
      <c r="S118" s="57"/>
    </row>
    <row r="119" spans="13:19" x14ac:dyDescent="0.25">
      <c r="M119" s="11"/>
      <c r="N119" s="5">
        <v>111</v>
      </c>
      <c r="O119" s="4">
        <v>20000</v>
      </c>
      <c r="P119" s="4"/>
      <c r="Q119" s="4"/>
      <c r="R119" s="4">
        <f t="shared" si="1"/>
        <v>20000</v>
      </c>
      <c r="S119" s="57"/>
    </row>
    <row r="120" spans="13:19" x14ac:dyDescent="0.25">
      <c r="M120" s="11"/>
      <c r="N120" s="5">
        <v>112</v>
      </c>
      <c r="O120" s="4">
        <v>20000</v>
      </c>
      <c r="P120" s="4"/>
      <c r="Q120" s="4"/>
      <c r="R120" s="4">
        <f t="shared" si="1"/>
        <v>20000</v>
      </c>
      <c r="S120" s="57"/>
    </row>
    <row r="121" spans="13:19" x14ac:dyDescent="0.25">
      <c r="M121" s="11"/>
      <c r="N121" s="5">
        <v>113</v>
      </c>
      <c r="O121" s="4">
        <v>20000</v>
      </c>
      <c r="P121" s="4"/>
      <c r="Q121" s="4"/>
      <c r="R121" s="4">
        <f t="shared" si="1"/>
        <v>20000</v>
      </c>
      <c r="S121" s="57"/>
    </row>
    <row r="122" spans="13:19" x14ac:dyDescent="0.25">
      <c r="M122" s="11"/>
      <c r="N122" s="5">
        <v>114</v>
      </c>
      <c r="O122" s="4">
        <v>20000</v>
      </c>
      <c r="P122" s="4"/>
      <c r="Q122" s="4"/>
      <c r="R122" s="4">
        <f t="shared" si="1"/>
        <v>20000</v>
      </c>
      <c r="S122" s="57"/>
    </row>
    <row r="123" spans="13:19" x14ac:dyDescent="0.25">
      <c r="M123" s="11"/>
      <c r="N123" s="5">
        <v>115</v>
      </c>
      <c r="O123" s="4">
        <v>20000</v>
      </c>
      <c r="P123" s="4"/>
      <c r="Q123" s="4"/>
      <c r="R123" s="4">
        <f t="shared" si="1"/>
        <v>20000</v>
      </c>
      <c r="S123" s="57"/>
    </row>
    <row r="124" spans="13:19" x14ac:dyDescent="0.25">
      <c r="M124" s="11"/>
      <c r="N124" s="5">
        <v>116</v>
      </c>
      <c r="O124" s="4">
        <v>20000</v>
      </c>
      <c r="P124" s="4"/>
      <c r="Q124" s="4"/>
      <c r="R124" s="4">
        <f t="shared" si="1"/>
        <v>20000</v>
      </c>
      <c r="S124" s="57"/>
    </row>
    <row r="125" spans="13:19" x14ac:dyDescent="0.25">
      <c r="M125" s="11"/>
      <c r="N125" s="5">
        <v>117</v>
      </c>
      <c r="O125" s="4">
        <v>20000</v>
      </c>
      <c r="P125" s="4"/>
      <c r="Q125" s="4"/>
      <c r="R125" s="4">
        <f t="shared" si="1"/>
        <v>20000</v>
      </c>
      <c r="S125" s="57"/>
    </row>
    <row r="126" spans="13:19" x14ac:dyDescent="0.25">
      <c r="M126" s="11"/>
      <c r="N126" s="5">
        <v>118</v>
      </c>
      <c r="O126" s="4">
        <v>20000</v>
      </c>
      <c r="P126" s="4"/>
      <c r="Q126" s="4"/>
      <c r="R126" s="4">
        <f t="shared" si="1"/>
        <v>20000</v>
      </c>
      <c r="S126" s="57"/>
    </row>
    <row r="127" spans="13:19" x14ac:dyDescent="0.25">
      <c r="M127" s="11"/>
      <c r="N127" s="5">
        <v>119</v>
      </c>
      <c r="O127" s="4">
        <v>20000</v>
      </c>
      <c r="P127" s="4"/>
      <c r="Q127" s="4"/>
      <c r="R127" s="4">
        <f t="shared" si="1"/>
        <v>20000</v>
      </c>
      <c r="S127" s="57"/>
    </row>
    <row r="128" spans="13:19" x14ac:dyDescent="0.25">
      <c r="M128" s="11"/>
      <c r="N128" s="5">
        <v>120</v>
      </c>
      <c r="O128" s="4">
        <v>20000</v>
      </c>
      <c r="P128" s="4"/>
      <c r="Q128" s="4"/>
      <c r="R128" s="4">
        <f t="shared" si="1"/>
        <v>20000</v>
      </c>
      <c r="S128" s="57"/>
    </row>
    <row r="129" spans="13:19" x14ac:dyDescent="0.25">
      <c r="M129" s="11"/>
      <c r="N129" s="5">
        <v>121</v>
      </c>
      <c r="O129" s="4">
        <v>20000</v>
      </c>
      <c r="P129" s="4"/>
      <c r="Q129" s="4"/>
      <c r="R129" s="4">
        <f t="shared" si="1"/>
        <v>20000</v>
      </c>
      <c r="S129" s="57"/>
    </row>
    <row r="130" spans="13:19" x14ac:dyDescent="0.25">
      <c r="M130" s="11"/>
      <c r="N130" s="5">
        <v>122</v>
      </c>
      <c r="O130" s="4">
        <v>20000</v>
      </c>
      <c r="P130" s="4"/>
      <c r="Q130" s="4"/>
      <c r="R130" s="4">
        <f t="shared" si="1"/>
        <v>20000</v>
      </c>
      <c r="S130" s="57"/>
    </row>
    <row r="131" spans="13:19" x14ac:dyDescent="0.25">
      <c r="M131" s="11"/>
      <c r="N131" s="5">
        <v>123</v>
      </c>
      <c r="O131" s="4">
        <v>20000</v>
      </c>
      <c r="P131" s="4"/>
      <c r="Q131" s="4"/>
      <c r="R131" s="4">
        <f t="shared" si="1"/>
        <v>20000</v>
      </c>
      <c r="S131" s="57"/>
    </row>
    <row r="132" spans="13:19" x14ac:dyDescent="0.25">
      <c r="M132" s="11"/>
      <c r="N132" s="5">
        <v>124</v>
      </c>
      <c r="O132" s="4">
        <v>20000</v>
      </c>
      <c r="P132" s="4"/>
      <c r="Q132" s="4"/>
      <c r="R132" s="4">
        <f t="shared" si="1"/>
        <v>20000</v>
      </c>
      <c r="S132" s="57"/>
    </row>
    <row r="133" spans="13:19" x14ac:dyDescent="0.25">
      <c r="M133" s="11"/>
      <c r="N133" s="5">
        <v>125</v>
      </c>
      <c r="O133" s="4">
        <v>20000</v>
      </c>
      <c r="P133" s="4"/>
      <c r="Q133" s="4"/>
      <c r="R133" s="4">
        <f t="shared" si="1"/>
        <v>20000</v>
      </c>
      <c r="S133" s="57"/>
    </row>
    <row r="134" spans="13:19" x14ac:dyDescent="0.25">
      <c r="M134" s="11"/>
      <c r="N134" s="5">
        <v>126</v>
      </c>
      <c r="O134" s="4">
        <v>20000</v>
      </c>
      <c r="P134" s="4"/>
      <c r="Q134" s="4"/>
      <c r="R134" s="4">
        <f t="shared" si="1"/>
        <v>20000</v>
      </c>
      <c r="S134" s="57"/>
    </row>
    <row r="135" spans="13:19" x14ac:dyDescent="0.25">
      <c r="M135" s="11"/>
      <c r="N135" s="5">
        <v>127</v>
      </c>
      <c r="O135" s="4">
        <v>20000</v>
      </c>
      <c r="P135" s="4"/>
      <c r="Q135" s="4"/>
      <c r="R135" s="4">
        <f t="shared" si="1"/>
        <v>20000</v>
      </c>
      <c r="S135" s="57"/>
    </row>
    <row r="136" spans="13:19" x14ac:dyDescent="0.25">
      <c r="M136" s="11"/>
      <c r="N136" s="5">
        <v>128</v>
      </c>
      <c r="O136" s="4">
        <v>20000</v>
      </c>
      <c r="P136" s="4"/>
      <c r="Q136" s="4"/>
      <c r="R136" s="4">
        <f t="shared" si="1"/>
        <v>20000</v>
      </c>
      <c r="S136" s="57"/>
    </row>
    <row r="137" spans="13:19" x14ac:dyDescent="0.25">
      <c r="M137" s="11"/>
      <c r="N137" s="5">
        <v>129</v>
      </c>
      <c r="O137" s="4">
        <v>20000</v>
      </c>
      <c r="P137" s="4"/>
      <c r="Q137" s="4"/>
      <c r="R137" s="4">
        <f t="shared" si="1"/>
        <v>20000</v>
      </c>
      <c r="S137" s="57"/>
    </row>
    <row r="138" spans="13:19" x14ac:dyDescent="0.25">
      <c r="M138" s="11"/>
      <c r="N138" s="5">
        <v>130</v>
      </c>
      <c r="O138" s="4">
        <v>20000</v>
      </c>
      <c r="P138" s="4"/>
      <c r="Q138" s="4"/>
      <c r="R138" s="4">
        <f t="shared" si="1"/>
        <v>20000</v>
      </c>
      <c r="S138" s="57"/>
    </row>
    <row r="139" spans="13:19" x14ac:dyDescent="0.25">
      <c r="M139" s="11"/>
      <c r="N139" s="5">
        <v>131</v>
      </c>
      <c r="O139" s="4">
        <v>20000</v>
      </c>
      <c r="P139" s="4"/>
      <c r="Q139" s="4"/>
      <c r="R139" s="4">
        <f t="shared" si="1"/>
        <v>20000</v>
      </c>
      <c r="S139" s="57"/>
    </row>
    <row r="140" spans="13:19" x14ac:dyDescent="0.25">
      <c r="M140" s="11"/>
      <c r="N140" s="5">
        <v>132</v>
      </c>
      <c r="O140" s="4">
        <v>20000</v>
      </c>
      <c r="P140" s="4"/>
      <c r="Q140" s="4"/>
      <c r="R140" s="4">
        <f t="shared" si="1"/>
        <v>20000</v>
      </c>
      <c r="S140" s="57"/>
    </row>
    <row r="141" spans="13:19" x14ac:dyDescent="0.25">
      <c r="M141" s="11"/>
      <c r="N141" s="5">
        <v>133</v>
      </c>
      <c r="O141" s="4">
        <v>20000</v>
      </c>
      <c r="P141" s="4"/>
      <c r="Q141" s="4"/>
      <c r="R141" s="4">
        <f t="shared" si="1"/>
        <v>20000</v>
      </c>
      <c r="S141" s="57"/>
    </row>
    <row r="142" spans="13:19" x14ac:dyDescent="0.25">
      <c r="M142" s="11"/>
      <c r="N142" s="5">
        <v>134</v>
      </c>
      <c r="O142" s="4">
        <v>20000</v>
      </c>
      <c r="P142" s="4"/>
      <c r="Q142" s="4"/>
      <c r="R142" s="4">
        <f t="shared" si="1"/>
        <v>20000</v>
      </c>
      <c r="S142" s="57"/>
    </row>
    <row r="143" spans="13:19" x14ac:dyDescent="0.25">
      <c r="M143" s="11"/>
      <c r="N143" s="5">
        <v>135</v>
      </c>
      <c r="O143" s="4">
        <v>20000</v>
      </c>
      <c r="P143" s="4"/>
      <c r="Q143" s="4"/>
      <c r="R143" s="4">
        <f t="shared" si="1"/>
        <v>20000</v>
      </c>
      <c r="S143" s="57"/>
    </row>
    <row r="144" spans="13:19" x14ac:dyDescent="0.25">
      <c r="M144" s="11"/>
      <c r="N144" s="5">
        <v>136</v>
      </c>
      <c r="O144" s="4">
        <v>20000</v>
      </c>
      <c r="P144" s="4"/>
      <c r="Q144" s="4"/>
      <c r="R144" s="4">
        <f t="shared" si="1"/>
        <v>20000</v>
      </c>
      <c r="S144" s="57"/>
    </row>
    <row r="145" spans="13:19" x14ac:dyDescent="0.25">
      <c r="M145" s="11"/>
      <c r="N145" s="5">
        <v>137</v>
      </c>
      <c r="O145" s="4">
        <v>20000</v>
      </c>
      <c r="P145" s="4"/>
      <c r="Q145" s="4"/>
      <c r="R145" s="4">
        <f t="shared" si="1"/>
        <v>20000</v>
      </c>
      <c r="S145" s="57"/>
    </row>
    <row r="146" spans="13:19" x14ac:dyDescent="0.25">
      <c r="M146" s="11"/>
      <c r="N146" s="5">
        <v>138</v>
      </c>
      <c r="O146" s="4">
        <v>20000</v>
      </c>
      <c r="P146" s="4"/>
      <c r="Q146" s="4"/>
      <c r="R146" s="4">
        <f t="shared" si="1"/>
        <v>20000</v>
      </c>
      <c r="S146" s="57"/>
    </row>
    <row r="147" spans="13:19" x14ac:dyDescent="0.25">
      <c r="M147" s="11"/>
      <c r="N147" s="5">
        <v>139</v>
      </c>
      <c r="O147" s="4">
        <v>20000</v>
      </c>
      <c r="P147" s="4"/>
      <c r="Q147" s="4"/>
      <c r="R147" s="4">
        <f t="shared" si="1"/>
        <v>20000</v>
      </c>
      <c r="S147" s="57"/>
    </row>
    <row r="148" spans="13:19" x14ac:dyDescent="0.25">
      <c r="M148" s="11"/>
      <c r="N148" s="5">
        <v>140</v>
      </c>
      <c r="O148" s="4">
        <v>20000</v>
      </c>
      <c r="P148" s="4"/>
      <c r="Q148" s="4"/>
      <c r="R148" s="4">
        <f t="shared" si="1"/>
        <v>20000</v>
      </c>
      <c r="S148" s="57"/>
    </row>
    <row r="149" spans="13:19" x14ac:dyDescent="0.25">
      <c r="M149" s="11"/>
      <c r="N149" s="5">
        <v>141</v>
      </c>
      <c r="O149" s="4">
        <v>20000</v>
      </c>
      <c r="P149" s="4"/>
      <c r="Q149" s="4"/>
      <c r="R149" s="4">
        <f t="shared" si="1"/>
        <v>20000</v>
      </c>
      <c r="S149" s="57"/>
    </row>
    <row r="150" spans="13:19" x14ac:dyDescent="0.25">
      <c r="M150" s="11"/>
      <c r="N150" s="5">
        <v>142</v>
      </c>
      <c r="O150" s="4">
        <v>20000</v>
      </c>
      <c r="P150" s="4"/>
      <c r="Q150" s="4"/>
      <c r="R150" s="4">
        <f t="shared" si="1"/>
        <v>20000</v>
      </c>
      <c r="S150" s="57"/>
    </row>
    <row r="151" spans="13:19" x14ac:dyDescent="0.25">
      <c r="M151" s="11"/>
      <c r="N151" s="5">
        <v>143</v>
      </c>
      <c r="O151" s="4">
        <v>20000</v>
      </c>
      <c r="P151" s="4"/>
      <c r="Q151" s="4"/>
      <c r="R151" s="4">
        <f t="shared" si="1"/>
        <v>20000</v>
      </c>
      <c r="S151" s="57"/>
    </row>
    <row r="152" spans="13:19" x14ac:dyDescent="0.25">
      <c r="M152" s="11"/>
      <c r="N152" s="5">
        <v>144</v>
      </c>
      <c r="O152" s="4">
        <v>20000</v>
      </c>
      <c r="P152" s="4"/>
      <c r="Q152" s="4"/>
      <c r="R152" s="4">
        <f t="shared" si="1"/>
        <v>20000</v>
      </c>
      <c r="S152" s="57"/>
    </row>
    <row r="153" spans="13:19" x14ac:dyDescent="0.25">
      <c r="M153" s="11"/>
      <c r="N153" s="5">
        <v>145</v>
      </c>
      <c r="O153" s="4">
        <v>20000</v>
      </c>
      <c r="P153" s="4"/>
      <c r="Q153" s="4"/>
      <c r="R153" s="4">
        <f t="shared" si="1"/>
        <v>20000</v>
      </c>
      <c r="S153" s="57"/>
    </row>
    <row r="154" spans="13:19" x14ac:dyDescent="0.25">
      <c r="M154" s="11"/>
      <c r="N154" s="5">
        <v>146</v>
      </c>
      <c r="O154" s="4">
        <v>20000</v>
      </c>
      <c r="P154" s="4"/>
      <c r="Q154" s="4"/>
      <c r="R154" s="4">
        <f t="shared" si="1"/>
        <v>20000</v>
      </c>
      <c r="S154" s="57"/>
    </row>
    <row r="155" spans="13:19" x14ac:dyDescent="0.25">
      <c r="M155" s="11"/>
      <c r="N155" s="5">
        <v>147</v>
      </c>
      <c r="O155" s="4">
        <v>20000</v>
      </c>
      <c r="P155" s="4"/>
      <c r="Q155" s="4"/>
      <c r="R155" s="4">
        <f t="shared" si="1"/>
        <v>20000</v>
      </c>
      <c r="S155" s="57"/>
    </row>
    <row r="156" spans="13:19" x14ac:dyDescent="0.25">
      <c r="M156" s="11"/>
      <c r="N156" s="5">
        <v>148</v>
      </c>
      <c r="O156" s="4">
        <v>20000</v>
      </c>
      <c r="P156" s="4"/>
      <c r="Q156" s="4"/>
      <c r="R156" s="4">
        <f t="shared" si="1"/>
        <v>20000</v>
      </c>
      <c r="S156" s="57"/>
    </row>
    <row r="157" spans="13:19" x14ac:dyDescent="0.25">
      <c r="M157" s="11"/>
      <c r="N157" s="5">
        <v>149</v>
      </c>
      <c r="O157" s="4">
        <v>20000</v>
      </c>
      <c r="P157" s="4"/>
      <c r="Q157" s="4"/>
      <c r="R157" s="4">
        <f t="shared" si="1"/>
        <v>20000</v>
      </c>
      <c r="S157" s="57"/>
    </row>
    <row r="158" spans="13:19" x14ac:dyDescent="0.25">
      <c r="M158" s="11"/>
      <c r="N158" s="5">
        <v>150</v>
      </c>
      <c r="O158" s="4">
        <v>20000</v>
      </c>
      <c r="P158" s="4"/>
      <c r="Q158" s="4"/>
      <c r="R158" s="4">
        <f t="shared" si="1"/>
        <v>20000</v>
      </c>
      <c r="S158" s="57"/>
    </row>
    <row r="159" spans="13:19" x14ac:dyDescent="0.25">
      <c r="M159" s="11"/>
      <c r="N159" s="5">
        <v>151</v>
      </c>
      <c r="O159" s="4">
        <v>20000</v>
      </c>
      <c r="P159" s="4"/>
      <c r="Q159" s="4"/>
      <c r="R159" s="4">
        <f t="shared" si="1"/>
        <v>20000</v>
      </c>
      <c r="S159" s="57"/>
    </row>
    <row r="160" spans="13:19" x14ac:dyDescent="0.25">
      <c r="M160" s="11"/>
      <c r="N160" s="5">
        <v>152</v>
      </c>
      <c r="O160" s="4">
        <v>20000</v>
      </c>
      <c r="P160" s="4"/>
      <c r="Q160" s="4"/>
      <c r="R160" s="4">
        <f t="shared" si="1"/>
        <v>20000</v>
      </c>
      <c r="S160" s="57"/>
    </row>
    <row r="161" spans="13:19" x14ac:dyDescent="0.25">
      <c r="M161" s="11"/>
      <c r="N161" s="5">
        <v>153</v>
      </c>
      <c r="O161" s="4">
        <v>20000</v>
      </c>
      <c r="P161" s="4"/>
      <c r="Q161" s="4"/>
      <c r="R161" s="4">
        <f t="shared" si="1"/>
        <v>20000</v>
      </c>
      <c r="S161" s="57"/>
    </row>
    <row r="162" spans="13:19" x14ac:dyDescent="0.25">
      <c r="M162" s="11"/>
      <c r="N162" s="5">
        <v>154</v>
      </c>
      <c r="O162" s="4">
        <v>20000</v>
      </c>
      <c r="P162" s="4"/>
      <c r="Q162" s="4"/>
      <c r="R162" s="4">
        <f t="shared" si="1"/>
        <v>20000</v>
      </c>
      <c r="S162" s="57"/>
    </row>
    <row r="163" spans="13:19" x14ac:dyDescent="0.25">
      <c r="M163" s="11"/>
      <c r="N163" s="5">
        <v>155</v>
      </c>
      <c r="O163" s="4">
        <v>20000</v>
      </c>
      <c r="P163" s="4"/>
      <c r="Q163" s="4"/>
      <c r="R163" s="4">
        <f t="shared" si="1"/>
        <v>20000</v>
      </c>
      <c r="S163" s="57"/>
    </row>
    <row r="164" spans="13:19" x14ac:dyDescent="0.25">
      <c r="M164" s="11"/>
      <c r="N164" s="5">
        <v>156</v>
      </c>
      <c r="O164" s="4">
        <v>20000</v>
      </c>
      <c r="P164" s="4"/>
      <c r="Q164" s="4"/>
      <c r="R164" s="4">
        <f t="shared" si="1"/>
        <v>20000</v>
      </c>
      <c r="S164" s="57"/>
    </row>
    <row r="165" spans="13:19" x14ac:dyDescent="0.25">
      <c r="M165" s="11"/>
      <c r="N165" s="5">
        <v>157</v>
      </c>
      <c r="O165" s="4">
        <v>20000</v>
      </c>
      <c r="P165" s="4"/>
      <c r="Q165" s="4"/>
      <c r="R165" s="4">
        <f t="shared" si="1"/>
        <v>20000</v>
      </c>
      <c r="S165" s="57"/>
    </row>
    <row r="166" spans="13:19" x14ac:dyDescent="0.25">
      <c r="M166" s="11"/>
      <c r="N166" s="5">
        <v>158</v>
      </c>
      <c r="O166" s="4">
        <v>20000</v>
      </c>
      <c r="P166" s="4"/>
      <c r="Q166" s="4"/>
      <c r="R166" s="4">
        <f t="shared" si="1"/>
        <v>20000</v>
      </c>
      <c r="S166" s="57"/>
    </row>
    <row r="167" spans="13:19" x14ac:dyDescent="0.25">
      <c r="M167" s="11"/>
      <c r="N167" s="5">
        <v>159</v>
      </c>
      <c r="O167" s="4">
        <v>20000</v>
      </c>
      <c r="P167" s="4"/>
      <c r="Q167" s="4"/>
      <c r="R167" s="4">
        <f t="shared" si="1"/>
        <v>20000</v>
      </c>
      <c r="S167" s="57"/>
    </row>
    <row r="168" spans="13:19" x14ac:dyDescent="0.25">
      <c r="M168" s="11"/>
      <c r="N168" s="5">
        <v>160</v>
      </c>
      <c r="O168" s="4">
        <v>20000</v>
      </c>
      <c r="P168" s="4"/>
      <c r="Q168" s="4"/>
      <c r="R168" s="4">
        <f t="shared" si="1"/>
        <v>20000</v>
      </c>
      <c r="S168" s="57"/>
    </row>
    <row r="169" spans="13:19" x14ac:dyDescent="0.25">
      <c r="M169" s="11"/>
      <c r="N169" s="5">
        <v>161</v>
      </c>
      <c r="O169" s="4">
        <v>20000</v>
      </c>
      <c r="P169" s="4"/>
      <c r="Q169" s="4"/>
      <c r="R169" s="4">
        <f t="shared" si="1"/>
        <v>20000</v>
      </c>
      <c r="S169" s="57"/>
    </row>
    <row r="170" spans="13:19" x14ac:dyDescent="0.25">
      <c r="M170" s="11"/>
      <c r="N170" s="5">
        <v>162</v>
      </c>
      <c r="O170" s="4">
        <v>20000</v>
      </c>
      <c r="P170" s="4"/>
      <c r="Q170" s="4"/>
      <c r="R170" s="4">
        <f t="shared" si="1"/>
        <v>20000</v>
      </c>
      <c r="S170" s="57"/>
    </row>
    <row r="171" spans="13:19" x14ac:dyDescent="0.25">
      <c r="M171" s="11"/>
      <c r="N171" s="5">
        <v>163</v>
      </c>
      <c r="O171" s="4">
        <v>20000</v>
      </c>
      <c r="P171" s="4"/>
      <c r="Q171" s="4"/>
      <c r="R171" s="4">
        <f t="shared" si="1"/>
        <v>20000</v>
      </c>
      <c r="S171" s="57"/>
    </row>
    <row r="172" spans="13:19" x14ac:dyDescent="0.25">
      <c r="M172" s="11"/>
      <c r="N172" s="5">
        <v>164</v>
      </c>
      <c r="O172" s="4">
        <v>20000</v>
      </c>
      <c r="P172" s="4"/>
      <c r="Q172" s="4"/>
      <c r="R172" s="4">
        <f t="shared" si="1"/>
        <v>20000</v>
      </c>
      <c r="S172" s="57"/>
    </row>
    <row r="173" spans="13:19" x14ac:dyDescent="0.25">
      <c r="M173" s="11"/>
      <c r="N173" s="5">
        <v>165</v>
      </c>
      <c r="O173" s="4">
        <v>20000</v>
      </c>
      <c r="P173" s="4"/>
      <c r="Q173" s="4"/>
      <c r="R173" s="4">
        <f t="shared" si="1"/>
        <v>20000</v>
      </c>
      <c r="S173" s="57"/>
    </row>
    <row r="174" spans="13:19" x14ac:dyDescent="0.25">
      <c r="M174" s="11"/>
      <c r="N174" s="5">
        <v>166</v>
      </c>
      <c r="O174" s="4">
        <v>20000</v>
      </c>
      <c r="P174" s="4"/>
      <c r="Q174" s="4"/>
      <c r="R174" s="4">
        <f t="shared" si="1"/>
        <v>20000</v>
      </c>
      <c r="S174" s="57"/>
    </row>
    <row r="175" spans="13:19" x14ac:dyDescent="0.25">
      <c r="M175" s="11"/>
      <c r="N175" s="5">
        <v>167</v>
      </c>
      <c r="O175" s="4">
        <v>20000</v>
      </c>
      <c r="P175" s="4"/>
      <c r="Q175" s="4"/>
      <c r="R175" s="4">
        <f t="shared" si="1"/>
        <v>20000</v>
      </c>
      <c r="S175" s="57"/>
    </row>
    <row r="176" spans="13:19" x14ac:dyDescent="0.25">
      <c r="M176" s="11"/>
      <c r="N176" s="5">
        <v>168</v>
      </c>
      <c r="O176" s="4">
        <v>20000</v>
      </c>
      <c r="P176" s="4"/>
      <c r="Q176" s="4"/>
      <c r="R176" s="4">
        <f t="shared" si="1"/>
        <v>20000</v>
      </c>
      <c r="S176" s="57"/>
    </row>
    <row r="177" spans="13:19" x14ac:dyDescent="0.25">
      <c r="M177" s="11"/>
      <c r="N177" s="5">
        <v>169</v>
      </c>
      <c r="O177" s="4">
        <v>20000</v>
      </c>
      <c r="P177" s="4"/>
      <c r="Q177" s="4"/>
      <c r="R177" s="4">
        <f t="shared" si="1"/>
        <v>20000</v>
      </c>
      <c r="S177" s="57"/>
    </row>
    <row r="178" spans="13:19" x14ac:dyDescent="0.25">
      <c r="M178" s="11"/>
      <c r="N178" s="5">
        <v>170</v>
      </c>
      <c r="O178" s="4">
        <v>20000</v>
      </c>
      <c r="P178" s="4"/>
      <c r="Q178" s="4"/>
      <c r="R178" s="4">
        <f t="shared" si="1"/>
        <v>20000</v>
      </c>
      <c r="S178" s="57"/>
    </row>
    <row r="179" spans="13:19" x14ac:dyDescent="0.25">
      <c r="M179" s="11"/>
      <c r="N179" s="5">
        <v>171</v>
      </c>
      <c r="O179" s="4">
        <v>20000</v>
      </c>
      <c r="P179" s="4"/>
      <c r="Q179" s="4"/>
      <c r="R179" s="4">
        <f t="shared" si="1"/>
        <v>20000</v>
      </c>
      <c r="S179" s="57"/>
    </row>
    <row r="180" spans="13:19" x14ac:dyDescent="0.25">
      <c r="M180" s="11"/>
      <c r="N180" s="5">
        <v>172</v>
      </c>
      <c r="O180" s="4">
        <v>20000</v>
      </c>
      <c r="P180" s="4"/>
      <c r="Q180" s="4"/>
      <c r="R180" s="4">
        <f t="shared" si="1"/>
        <v>20000</v>
      </c>
      <c r="S180" s="57"/>
    </row>
    <row r="181" spans="13:19" x14ac:dyDescent="0.25">
      <c r="M181" s="11"/>
      <c r="N181" s="5">
        <v>173</v>
      </c>
      <c r="O181" s="4">
        <v>20000</v>
      </c>
      <c r="P181" s="4"/>
      <c r="Q181" s="4"/>
      <c r="R181" s="4">
        <f t="shared" si="1"/>
        <v>20000</v>
      </c>
      <c r="S181" s="57"/>
    </row>
    <row r="182" spans="13:19" x14ac:dyDescent="0.25">
      <c r="M182" s="11"/>
      <c r="N182" s="5">
        <v>174</v>
      </c>
      <c r="O182" s="4">
        <v>20000</v>
      </c>
      <c r="P182" s="4"/>
      <c r="Q182" s="4"/>
      <c r="R182" s="4">
        <f t="shared" si="1"/>
        <v>20000</v>
      </c>
      <c r="S182" s="57"/>
    </row>
    <row r="183" spans="13:19" x14ac:dyDescent="0.25">
      <c r="M183" s="11"/>
      <c r="N183" s="5">
        <v>175</v>
      </c>
      <c r="O183" s="4">
        <v>20000</v>
      </c>
      <c r="P183" s="4"/>
      <c r="Q183" s="4"/>
      <c r="R183" s="4">
        <f t="shared" si="1"/>
        <v>20000</v>
      </c>
      <c r="S183" s="57"/>
    </row>
    <row r="184" spans="13:19" x14ac:dyDescent="0.25">
      <c r="M184" s="11"/>
      <c r="N184" s="5">
        <v>176</v>
      </c>
      <c r="O184" s="4">
        <v>20000</v>
      </c>
      <c r="P184" s="4"/>
      <c r="Q184" s="4"/>
      <c r="R184" s="4">
        <f t="shared" si="1"/>
        <v>20000</v>
      </c>
      <c r="S184" s="57"/>
    </row>
    <row r="185" spans="13:19" x14ac:dyDescent="0.25">
      <c r="M185" s="11"/>
      <c r="N185" s="5">
        <v>177</v>
      </c>
      <c r="O185" s="4">
        <v>20000</v>
      </c>
      <c r="P185" s="4"/>
      <c r="Q185" s="4"/>
      <c r="R185" s="4">
        <f t="shared" si="1"/>
        <v>20000</v>
      </c>
      <c r="S185" s="57"/>
    </row>
    <row r="186" spans="13:19" x14ac:dyDescent="0.25">
      <c r="M186" s="11"/>
      <c r="N186" s="5">
        <v>178</v>
      </c>
      <c r="O186" s="4">
        <v>20000</v>
      </c>
      <c r="P186" s="4"/>
      <c r="Q186" s="4"/>
      <c r="R186" s="4">
        <f t="shared" si="1"/>
        <v>20000</v>
      </c>
      <c r="S186" s="57"/>
    </row>
    <row r="187" spans="13:19" x14ac:dyDescent="0.25">
      <c r="M187" s="11"/>
      <c r="N187" s="5">
        <v>179</v>
      </c>
      <c r="O187" s="4">
        <v>20000</v>
      </c>
      <c r="P187" s="4"/>
      <c r="Q187" s="4"/>
      <c r="R187" s="4">
        <f t="shared" si="1"/>
        <v>20000</v>
      </c>
      <c r="S187" s="57"/>
    </row>
    <row r="188" spans="13:19" x14ac:dyDescent="0.25">
      <c r="M188" s="11"/>
      <c r="N188" s="5">
        <v>180</v>
      </c>
      <c r="O188" s="4">
        <v>20000</v>
      </c>
      <c r="P188" s="4"/>
      <c r="Q188" s="4"/>
      <c r="R188" s="4">
        <f t="shared" si="1"/>
        <v>20000</v>
      </c>
      <c r="S188" s="57"/>
    </row>
    <row r="189" spans="13:19" x14ac:dyDescent="0.25">
      <c r="M189" s="11"/>
      <c r="N189" s="5">
        <v>181</v>
      </c>
      <c r="O189" s="4">
        <v>20000</v>
      </c>
      <c r="P189" s="4"/>
      <c r="Q189" s="4"/>
      <c r="R189" s="4">
        <f t="shared" si="1"/>
        <v>20000</v>
      </c>
      <c r="S189" s="57"/>
    </row>
    <row r="190" spans="13:19" x14ac:dyDescent="0.25">
      <c r="M190" s="11"/>
      <c r="N190" s="5">
        <v>182</v>
      </c>
      <c r="O190" s="4">
        <v>20000</v>
      </c>
      <c r="P190" s="4"/>
      <c r="Q190" s="4"/>
      <c r="R190" s="4">
        <f t="shared" si="1"/>
        <v>20000</v>
      </c>
      <c r="S190" s="57"/>
    </row>
    <row r="191" spans="13:19" x14ac:dyDescent="0.25">
      <c r="M191" s="11"/>
      <c r="N191" s="5">
        <v>183</v>
      </c>
      <c r="O191" s="4">
        <v>20000</v>
      </c>
      <c r="P191" s="4"/>
      <c r="Q191" s="4"/>
      <c r="R191" s="4">
        <f t="shared" si="1"/>
        <v>20000</v>
      </c>
      <c r="S191" s="57"/>
    </row>
    <row r="192" spans="13:19" x14ac:dyDescent="0.25">
      <c r="M192" s="11"/>
      <c r="N192" s="5">
        <v>184</v>
      </c>
      <c r="O192" s="4">
        <v>20000</v>
      </c>
      <c r="P192" s="4"/>
      <c r="Q192" s="4"/>
      <c r="R192" s="4">
        <f t="shared" si="1"/>
        <v>20000</v>
      </c>
      <c r="S192" s="57"/>
    </row>
    <row r="193" spans="13:19" x14ac:dyDescent="0.25">
      <c r="M193" s="11"/>
      <c r="N193" s="5">
        <v>185</v>
      </c>
      <c r="O193" s="4">
        <v>20000</v>
      </c>
      <c r="P193" s="4"/>
      <c r="Q193" s="4"/>
      <c r="R193" s="4">
        <f t="shared" si="1"/>
        <v>20000</v>
      </c>
      <c r="S193" s="57"/>
    </row>
    <row r="194" spans="13:19" x14ac:dyDescent="0.25">
      <c r="M194" s="11"/>
      <c r="N194" s="5">
        <v>186</v>
      </c>
      <c r="O194" s="4">
        <v>20000</v>
      </c>
      <c r="P194" s="4"/>
      <c r="Q194" s="4"/>
      <c r="R194" s="4">
        <f t="shared" si="1"/>
        <v>20000</v>
      </c>
      <c r="S194" s="57"/>
    </row>
    <row r="195" spans="13:19" x14ac:dyDescent="0.25">
      <c r="M195" s="11"/>
      <c r="N195" s="5">
        <v>187</v>
      </c>
      <c r="O195" s="4">
        <v>20000</v>
      </c>
      <c r="P195" s="4"/>
      <c r="Q195" s="4"/>
      <c r="R195" s="4">
        <f t="shared" si="1"/>
        <v>20000</v>
      </c>
      <c r="S195" s="57"/>
    </row>
    <row r="196" spans="13:19" x14ac:dyDescent="0.25">
      <c r="M196" s="11"/>
      <c r="N196" s="5">
        <v>188</v>
      </c>
      <c r="O196" s="4">
        <v>20000</v>
      </c>
      <c r="P196" s="4"/>
      <c r="Q196" s="4"/>
      <c r="R196" s="4">
        <f t="shared" si="1"/>
        <v>20000</v>
      </c>
      <c r="S196" s="57"/>
    </row>
    <row r="197" spans="13:19" x14ac:dyDescent="0.25">
      <c r="M197" s="11"/>
      <c r="N197" s="5">
        <v>189</v>
      </c>
      <c r="O197" s="4">
        <v>20000</v>
      </c>
      <c r="P197" s="4"/>
      <c r="Q197" s="4"/>
      <c r="R197" s="4">
        <f t="shared" si="1"/>
        <v>20000</v>
      </c>
      <c r="S197" s="57"/>
    </row>
    <row r="198" spans="13:19" x14ac:dyDescent="0.25">
      <c r="M198" s="11"/>
      <c r="N198" s="5">
        <v>190</v>
      </c>
      <c r="O198" s="4">
        <v>20000</v>
      </c>
      <c r="P198" s="4"/>
      <c r="Q198" s="4"/>
      <c r="R198" s="4">
        <f t="shared" si="1"/>
        <v>20000</v>
      </c>
      <c r="S198" s="57"/>
    </row>
    <row r="199" spans="13:19" x14ac:dyDescent="0.25">
      <c r="M199" s="11"/>
      <c r="N199" s="5">
        <v>191</v>
      </c>
      <c r="O199" s="4">
        <v>20000</v>
      </c>
      <c r="P199" s="4"/>
      <c r="Q199" s="4"/>
      <c r="R199" s="4">
        <f t="shared" si="1"/>
        <v>20000</v>
      </c>
      <c r="S199" s="57"/>
    </row>
    <row r="200" spans="13:19" x14ac:dyDescent="0.25">
      <c r="M200" s="11"/>
      <c r="N200" s="5">
        <v>192</v>
      </c>
      <c r="O200" s="4">
        <v>20000</v>
      </c>
      <c r="P200" s="4"/>
      <c r="Q200" s="4"/>
      <c r="R200" s="4">
        <f t="shared" si="1"/>
        <v>20000</v>
      </c>
      <c r="S200" s="57"/>
    </row>
    <row r="201" spans="13:19" x14ac:dyDescent="0.25">
      <c r="M201" s="11"/>
      <c r="N201" s="5">
        <v>193</v>
      </c>
      <c r="O201" s="4">
        <v>20000</v>
      </c>
      <c r="P201" s="4"/>
      <c r="Q201" s="4"/>
      <c r="R201" s="4">
        <f t="shared" si="1"/>
        <v>20000</v>
      </c>
      <c r="S201" s="57"/>
    </row>
    <row r="202" spans="13:19" x14ac:dyDescent="0.25">
      <c r="M202" s="11"/>
      <c r="N202" s="5">
        <v>194</v>
      </c>
      <c r="O202" s="4">
        <v>20000</v>
      </c>
      <c r="P202" s="4"/>
      <c r="Q202" s="4"/>
      <c r="R202" s="4">
        <f t="shared" si="1"/>
        <v>20000</v>
      </c>
      <c r="S202" s="57"/>
    </row>
    <row r="203" spans="13:19" x14ac:dyDescent="0.25">
      <c r="M203" s="11"/>
      <c r="N203" s="5">
        <v>195</v>
      </c>
      <c r="O203" s="4">
        <v>20000</v>
      </c>
      <c r="P203" s="4"/>
      <c r="Q203" s="4"/>
      <c r="R203" s="4">
        <f t="shared" si="1"/>
        <v>20000</v>
      </c>
      <c r="S203" s="57"/>
    </row>
    <row r="204" spans="13:19" x14ac:dyDescent="0.25">
      <c r="M204" s="11"/>
      <c r="N204" s="5">
        <v>196</v>
      </c>
      <c r="O204" s="4">
        <v>20000</v>
      </c>
      <c r="P204" s="4"/>
      <c r="Q204" s="4"/>
      <c r="R204" s="4">
        <f t="shared" si="1"/>
        <v>20000</v>
      </c>
      <c r="S204" s="57"/>
    </row>
    <row r="205" spans="13:19" x14ac:dyDescent="0.25">
      <c r="M205" s="11"/>
      <c r="N205" s="5">
        <v>197</v>
      </c>
      <c r="O205" s="4">
        <v>20000</v>
      </c>
      <c r="P205" s="4"/>
      <c r="Q205" s="4"/>
      <c r="R205" s="4">
        <f t="shared" si="1"/>
        <v>20000</v>
      </c>
      <c r="S205" s="57"/>
    </row>
    <row r="206" spans="13:19" x14ac:dyDescent="0.25">
      <c r="M206" s="11"/>
      <c r="N206" s="5">
        <v>198</v>
      </c>
      <c r="O206" s="4">
        <v>20000</v>
      </c>
      <c r="P206" s="4"/>
      <c r="Q206" s="4"/>
      <c r="R206" s="4">
        <f t="shared" si="1"/>
        <v>20000</v>
      </c>
      <c r="S206" s="57"/>
    </row>
    <row r="207" spans="13:19" x14ac:dyDescent="0.25">
      <c r="M207" s="11"/>
      <c r="N207" s="5">
        <v>199</v>
      </c>
      <c r="O207" s="4">
        <v>20000</v>
      </c>
      <c r="P207" s="4"/>
      <c r="Q207" s="4"/>
      <c r="R207" s="4">
        <f t="shared" si="1"/>
        <v>20000</v>
      </c>
      <c r="S207" s="57"/>
    </row>
    <row r="208" spans="13:19" x14ac:dyDescent="0.25">
      <c r="M208" s="11"/>
      <c r="N208" s="5">
        <v>200</v>
      </c>
      <c r="O208" s="4">
        <v>20000</v>
      </c>
      <c r="P208" s="4"/>
      <c r="Q208" s="4"/>
      <c r="R208" s="4">
        <f t="shared" si="1"/>
        <v>20000</v>
      </c>
      <c r="S208" s="57"/>
    </row>
    <row r="209" spans="13:19" x14ac:dyDescent="0.25">
      <c r="M209" s="11"/>
      <c r="N209" s="5">
        <v>201</v>
      </c>
      <c r="O209" s="4">
        <v>20000</v>
      </c>
      <c r="P209" s="4"/>
      <c r="Q209" s="4"/>
      <c r="R209" s="4">
        <f t="shared" si="1"/>
        <v>20000</v>
      </c>
      <c r="S209" s="57"/>
    </row>
    <row r="210" spans="13:19" x14ac:dyDescent="0.25">
      <c r="M210" s="11"/>
      <c r="N210" s="5">
        <v>202</v>
      </c>
      <c r="O210" s="4">
        <v>20000</v>
      </c>
      <c r="P210" s="4"/>
      <c r="Q210" s="4"/>
      <c r="R210" s="4">
        <f t="shared" si="1"/>
        <v>20000</v>
      </c>
      <c r="S210" s="57"/>
    </row>
    <row r="211" spans="13:19" x14ac:dyDescent="0.25">
      <c r="M211" s="11"/>
      <c r="N211" s="5">
        <v>203</v>
      </c>
      <c r="O211" s="4">
        <v>20000</v>
      </c>
      <c r="P211" s="4"/>
      <c r="Q211" s="4"/>
      <c r="R211" s="4">
        <f t="shared" si="1"/>
        <v>20000</v>
      </c>
      <c r="S211" s="57"/>
    </row>
    <row r="212" spans="13:19" x14ac:dyDescent="0.25">
      <c r="M212" s="11"/>
      <c r="N212" s="5">
        <v>204</v>
      </c>
      <c r="O212" s="4">
        <v>20000</v>
      </c>
      <c r="P212" s="4"/>
      <c r="Q212" s="4"/>
      <c r="R212" s="4">
        <f t="shared" si="1"/>
        <v>20000</v>
      </c>
      <c r="S212" s="57"/>
    </row>
    <row r="213" spans="13:19" x14ac:dyDescent="0.25">
      <c r="M213" s="11"/>
      <c r="N213" s="5">
        <v>205</v>
      </c>
      <c r="O213" s="4">
        <v>20000</v>
      </c>
      <c r="P213" s="4"/>
      <c r="Q213" s="4"/>
      <c r="R213" s="4">
        <f t="shared" si="1"/>
        <v>20000</v>
      </c>
      <c r="S213" s="57"/>
    </row>
    <row r="214" spans="13:19" x14ac:dyDescent="0.25">
      <c r="M214" s="11"/>
      <c r="N214" s="5">
        <v>206</v>
      </c>
      <c r="O214" s="4">
        <v>20000</v>
      </c>
      <c r="P214" s="4"/>
      <c r="Q214" s="4"/>
      <c r="R214" s="4">
        <f t="shared" si="1"/>
        <v>20000</v>
      </c>
      <c r="S214" s="57"/>
    </row>
    <row r="215" spans="13:19" x14ac:dyDescent="0.25">
      <c r="M215" s="11"/>
      <c r="N215" s="5">
        <v>207</v>
      </c>
      <c r="O215" s="4">
        <v>20000</v>
      </c>
      <c r="P215" s="4"/>
      <c r="Q215" s="4"/>
      <c r="R215" s="4">
        <f t="shared" si="1"/>
        <v>20000</v>
      </c>
      <c r="S215" s="57"/>
    </row>
    <row r="216" spans="13:19" x14ac:dyDescent="0.25">
      <c r="M216" s="11"/>
      <c r="N216" s="5">
        <v>208</v>
      </c>
      <c r="O216" s="4">
        <v>20000</v>
      </c>
      <c r="P216" s="4"/>
      <c r="Q216" s="4"/>
      <c r="R216" s="4">
        <f t="shared" si="1"/>
        <v>20000</v>
      </c>
      <c r="S216" s="57"/>
    </row>
    <row r="217" spans="13:19" x14ac:dyDescent="0.25">
      <c r="M217" s="11"/>
      <c r="N217" s="5">
        <v>209</v>
      </c>
      <c r="O217" s="4">
        <v>20000</v>
      </c>
      <c r="P217" s="4"/>
      <c r="Q217" s="4"/>
      <c r="R217" s="4">
        <f t="shared" si="1"/>
        <v>20000</v>
      </c>
      <c r="S217" s="57"/>
    </row>
    <row r="218" spans="13:19" x14ac:dyDescent="0.25">
      <c r="M218" s="11"/>
      <c r="N218" s="5">
        <v>210</v>
      </c>
      <c r="O218" s="4">
        <v>20000</v>
      </c>
      <c r="P218" s="4"/>
      <c r="Q218" s="4"/>
      <c r="R218" s="4">
        <f t="shared" si="1"/>
        <v>20000</v>
      </c>
      <c r="S218" s="57"/>
    </row>
    <row r="219" spans="13:19" x14ac:dyDescent="0.25">
      <c r="M219" s="11"/>
      <c r="N219" s="5">
        <v>211</v>
      </c>
      <c r="O219" s="4">
        <v>20000</v>
      </c>
      <c r="P219" s="4"/>
      <c r="Q219" s="4"/>
      <c r="R219" s="4">
        <f t="shared" si="1"/>
        <v>20000</v>
      </c>
      <c r="S219" s="57"/>
    </row>
    <row r="220" spans="13:19" x14ac:dyDescent="0.25">
      <c r="M220" s="11"/>
      <c r="N220" s="5">
        <v>212</v>
      </c>
      <c r="O220" s="4">
        <v>20000</v>
      </c>
      <c r="P220" s="4"/>
      <c r="Q220" s="4"/>
      <c r="R220" s="4">
        <f t="shared" si="1"/>
        <v>20000</v>
      </c>
      <c r="S220" s="57"/>
    </row>
    <row r="221" spans="13:19" x14ac:dyDescent="0.25">
      <c r="M221" s="11"/>
      <c r="N221" s="5">
        <v>213</v>
      </c>
      <c r="O221" s="4">
        <v>20000</v>
      </c>
      <c r="P221" s="4"/>
      <c r="Q221" s="4"/>
      <c r="R221" s="4">
        <f t="shared" si="1"/>
        <v>20000</v>
      </c>
      <c r="S221" s="57"/>
    </row>
    <row r="222" spans="13:19" x14ac:dyDescent="0.25">
      <c r="M222" s="11"/>
      <c r="N222" s="5">
        <v>214</v>
      </c>
      <c r="O222" s="4">
        <v>20000</v>
      </c>
      <c r="P222" s="4"/>
      <c r="Q222" s="4"/>
      <c r="R222" s="4">
        <f t="shared" si="1"/>
        <v>20000</v>
      </c>
      <c r="S222" s="57"/>
    </row>
    <row r="223" spans="13:19" x14ac:dyDescent="0.25">
      <c r="M223" s="11"/>
      <c r="N223" s="5">
        <v>215</v>
      </c>
      <c r="O223" s="4">
        <v>20000</v>
      </c>
      <c r="P223" s="4"/>
      <c r="Q223" s="4"/>
      <c r="R223" s="4">
        <f t="shared" si="1"/>
        <v>20000</v>
      </c>
      <c r="S223" s="57"/>
    </row>
    <row r="224" spans="13:19" x14ac:dyDescent="0.25">
      <c r="M224" s="11"/>
      <c r="N224" s="5">
        <v>216</v>
      </c>
      <c r="O224" s="4">
        <v>20000</v>
      </c>
      <c r="P224" s="4"/>
      <c r="Q224" s="4"/>
      <c r="R224" s="4">
        <f t="shared" si="1"/>
        <v>20000</v>
      </c>
      <c r="S224" s="57"/>
    </row>
    <row r="225" spans="13:19" x14ac:dyDescent="0.25">
      <c r="M225" s="11"/>
      <c r="N225" s="5">
        <v>217</v>
      </c>
      <c r="O225" s="4">
        <v>20000</v>
      </c>
      <c r="P225" s="4"/>
      <c r="Q225" s="4"/>
      <c r="R225" s="4">
        <f t="shared" si="1"/>
        <v>20000</v>
      </c>
      <c r="S225" s="57"/>
    </row>
    <row r="226" spans="13:19" x14ac:dyDescent="0.25">
      <c r="M226" s="11"/>
      <c r="N226" s="5">
        <v>218</v>
      </c>
      <c r="O226" s="4">
        <v>20000</v>
      </c>
      <c r="P226" s="4"/>
      <c r="Q226" s="4"/>
      <c r="R226" s="4">
        <f t="shared" si="1"/>
        <v>20000</v>
      </c>
      <c r="S226" s="57"/>
    </row>
    <row r="227" spans="13:19" x14ac:dyDescent="0.25">
      <c r="M227" s="11"/>
      <c r="N227" s="5">
        <v>219</v>
      </c>
      <c r="O227" s="4">
        <v>20000</v>
      </c>
      <c r="P227" s="4"/>
      <c r="Q227" s="4"/>
      <c r="R227" s="4">
        <f t="shared" si="1"/>
        <v>20000</v>
      </c>
      <c r="S227" s="57"/>
    </row>
    <row r="228" spans="13:19" x14ac:dyDescent="0.25">
      <c r="M228" s="11"/>
      <c r="N228" s="5">
        <v>220</v>
      </c>
      <c r="O228" s="4">
        <v>20000</v>
      </c>
      <c r="P228" s="4"/>
      <c r="Q228" s="4"/>
      <c r="R228" s="4">
        <f t="shared" si="1"/>
        <v>20000</v>
      </c>
      <c r="S228" s="57"/>
    </row>
    <row r="229" spans="13:19" x14ac:dyDescent="0.25">
      <c r="M229" s="11"/>
      <c r="N229" s="5">
        <v>221</v>
      </c>
      <c r="O229" s="4">
        <v>20000</v>
      </c>
      <c r="P229" s="4"/>
      <c r="Q229" s="4"/>
      <c r="R229" s="4">
        <f t="shared" si="1"/>
        <v>20000</v>
      </c>
      <c r="S229" s="57"/>
    </row>
    <row r="230" spans="13:19" x14ac:dyDescent="0.25">
      <c r="M230" s="11"/>
      <c r="N230" s="5">
        <v>222</v>
      </c>
      <c r="O230" s="4">
        <v>20000</v>
      </c>
      <c r="P230" s="4"/>
      <c r="Q230" s="4"/>
      <c r="R230" s="4">
        <f t="shared" si="1"/>
        <v>20000</v>
      </c>
      <c r="S230" s="57"/>
    </row>
    <row r="231" spans="13:19" x14ac:dyDescent="0.25">
      <c r="M231" s="11"/>
      <c r="N231" s="5">
        <v>223</v>
      </c>
      <c r="O231" s="4">
        <v>20000</v>
      </c>
      <c r="P231" s="4"/>
      <c r="Q231" s="4"/>
      <c r="R231" s="4">
        <f t="shared" si="1"/>
        <v>20000</v>
      </c>
      <c r="S231" s="57"/>
    </row>
    <row r="232" spans="13:19" x14ac:dyDescent="0.25">
      <c r="M232" s="11"/>
      <c r="N232" s="5">
        <v>224</v>
      </c>
      <c r="O232" s="4">
        <v>20000</v>
      </c>
      <c r="P232" s="4"/>
      <c r="Q232" s="4"/>
      <c r="R232" s="4">
        <f t="shared" si="1"/>
        <v>20000</v>
      </c>
      <c r="S232" s="57"/>
    </row>
    <row r="233" spans="13:19" x14ac:dyDescent="0.25">
      <c r="M233" s="11"/>
      <c r="N233" s="5">
        <v>225</v>
      </c>
      <c r="O233" s="4">
        <v>20000</v>
      </c>
      <c r="P233" s="4"/>
      <c r="Q233" s="4"/>
      <c r="R233" s="4">
        <f t="shared" si="1"/>
        <v>20000</v>
      </c>
      <c r="S233" s="57"/>
    </row>
    <row r="234" spans="13:19" x14ac:dyDescent="0.25">
      <c r="M234" s="11"/>
      <c r="N234" s="5">
        <v>226</v>
      </c>
      <c r="O234" s="4">
        <v>20000</v>
      </c>
      <c r="P234" s="4"/>
      <c r="Q234" s="4"/>
      <c r="R234" s="4">
        <f t="shared" si="1"/>
        <v>20000</v>
      </c>
      <c r="S234" s="57"/>
    </row>
    <row r="235" spans="13:19" x14ac:dyDescent="0.25">
      <c r="M235" s="11"/>
      <c r="N235" s="5">
        <v>227</v>
      </c>
      <c r="O235" s="4">
        <v>20000</v>
      </c>
      <c r="P235" s="4"/>
      <c r="Q235" s="4"/>
      <c r="R235" s="4">
        <f t="shared" si="1"/>
        <v>20000</v>
      </c>
      <c r="S235" s="57"/>
    </row>
    <row r="236" spans="13:19" x14ac:dyDescent="0.25">
      <c r="M236" s="11"/>
      <c r="N236" s="5">
        <v>228</v>
      </c>
      <c r="O236" s="4">
        <v>20000</v>
      </c>
      <c r="P236" s="4"/>
      <c r="Q236" s="4"/>
      <c r="R236" s="4">
        <f t="shared" si="1"/>
        <v>20000</v>
      </c>
      <c r="S236" s="57"/>
    </row>
    <row r="237" spans="13:19" x14ac:dyDescent="0.25">
      <c r="M237" s="11"/>
      <c r="N237" s="5">
        <v>229</v>
      </c>
      <c r="O237" s="4">
        <v>20000</v>
      </c>
      <c r="P237" s="4"/>
      <c r="Q237" s="4"/>
      <c r="R237" s="4">
        <f t="shared" si="1"/>
        <v>20000</v>
      </c>
      <c r="S237" s="57"/>
    </row>
    <row r="238" spans="13:19" x14ac:dyDescent="0.25">
      <c r="M238" s="11"/>
      <c r="N238" s="5">
        <v>230</v>
      </c>
      <c r="O238" s="4">
        <v>20000</v>
      </c>
      <c r="P238" s="4"/>
      <c r="Q238" s="4"/>
      <c r="R238" s="4">
        <f t="shared" si="1"/>
        <v>20000</v>
      </c>
      <c r="S238" s="57"/>
    </row>
    <row r="239" spans="13:19" x14ac:dyDescent="0.25">
      <c r="M239" s="11"/>
      <c r="N239" s="5">
        <v>231</v>
      </c>
      <c r="O239" s="4">
        <v>20000</v>
      </c>
      <c r="P239" s="4"/>
      <c r="Q239" s="4"/>
      <c r="R239" s="4">
        <f t="shared" si="1"/>
        <v>20000</v>
      </c>
      <c r="S239" s="57"/>
    </row>
    <row r="240" spans="13:19" x14ac:dyDescent="0.25">
      <c r="M240" s="11"/>
      <c r="N240" s="5">
        <v>232</v>
      </c>
      <c r="O240" s="4">
        <v>20000</v>
      </c>
      <c r="P240" s="4"/>
      <c r="Q240" s="4"/>
      <c r="R240" s="4">
        <f t="shared" si="1"/>
        <v>20000</v>
      </c>
      <c r="S240" s="57"/>
    </row>
    <row r="241" spans="13:19" x14ac:dyDescent="0.25">
      <c r="M241" s="11"/>
      <c r="N241" s="5">
        <v>233</v>
      </c>
      <c r="O241" s="4">
        <v>20000</v>
      </c>
      <c r="P241" s="4"/>
      <c r="Q241" s="4"/>
      <c r="R241" s="4">
        <f t="shared" si="1"/>
        <v>20000</v>
      </c>
      <c r="S241" s="57"/>
    </row>
    <row r="242" spans="13:19" x14ac:dyDescent="0.25">
      <c r="M242" s="11"/>
      <c r="N242" s="5">
        <v>234</v>
      </c>
      <c r="O242" s="4">
        <v>20000</v>
      </c>
      <c r="P242" s="4"/>
      <c r="Q242" s="4"/>
      <c r="R242" s="4">
        <f t="shared" si="1"/>
        <v>20000</v>
      </c>
      <c r="S242" s="57"/>
    </row>
    <row r="243" spans="13:19" x14ac:dyDescent="0.25">
      <c r="M243" s="11"/>
      <c r="N243" s="5">
        <v>235</v>
      </c>
      <c r="O243" s="4">
        <v>20000</v>
      </c>
      <c r="P243" s="4"/>
      <c r="Q243" s="4"/>
      <c r="R243" s="4">
        <f t="shared" si="1"/>
        <v>20000</v>
      </c>
      <c r="S243" s="57"/>
    </row>
    <row r="244" spans="13:19" x14ac:dyDescent="0.25">
      <c r="M244" s="11"/>
      <c r="N244" s="5">
        <v>236</v>
      </c>
      <c r="O244" s="4">
        <v>20000</v>
      </c>
      <c r="P244" s="4"/>
      <c r="Q244" s="4"/>
      <c r="R244" s="4">
        <f t="shared" si="1"/>
        <v>20000</v>
      </c>
      <c r="S244" s="57"/>
    </row>
    <row r="245" spans="13:19" x14ac:dyDescent="0.25">
      <c r="M245" s="11"/>
      <c r="N245" s="5">
        <v>237</v>
      </c>
      <c r="O245" s="4">
        <v>20000</v>
      </c>
      <c r="P245" s="4"/>
      <c r="Q245" s="4"/>
      <c r="R245" s="4">
        <f t="shared" si="1"/>
        <v>20000</v>
      </c>
      <c r="S245" s="57"/>
    </row>
    <row r="246" spans="13:19" x14ac:dyDescent="0.25">
      <c r="M246" s="11"/>
      <c r="N246" s="5">
        <v>238</v>
      </c>
      <c r="O246" s="4">
        <v>20000</v>
      </c>
      <c r="P246" s="4"/>
      <c r="Q246" s="4"/>
      <c r="R246" s="4">
        <f t="shared" si="1"/>
        <v>20000</v>
      </c>
      <c r="S246" s="57"/>
    </row>
    <row r="247" spans="13:19" x14ac:dyDescent="0.25">
      <c r="M247" s="11"/>
      <c r="N247" s="5">
        <v>239</v>
      </c>
      <c r="O247" s="4">
        <v>20000</v>
      </c>
      <c r="P247" s="4"/>
      <c r="Q247" s="4"/>
      <c r="R247" s="4">
        <f t="shared" si="1"/>
        <v>20000</v>
      </c>
      <c r="S247" s="57"/>
    </row>
    <row r="248" spans="13:19" x14ac:dyDescent="0.25">
      <c r="M248" s="11"/>
      <c r="N248" s="5">
        <v>240</v>
      </c>
      <c r="O248" s="4">
        <v>20000</v>
      </c>
      <c r="P248" s="4"/>
      <c r="Q248" s="4"/>
      <c r="R248" s="4">
        <f t="shared" si="1"/>
        <v>20000</v>
      </c>
      <c r="S248" s="57"/>
    </row>
    <row r="249" spans="13:19" x14ac:dyDescent="0.25">
      <c r="M249" s="11"/>
      <c r="N249" s="5">
        <v>241</v>
      </c>
      <c r="O249" s="4">
        <v>20000</v>
      </c>
      <c r="P249" s="4"/>
      <c r="Q249" s="4"/>
      <c r="R249" s="4">
        <f t="shared" si="1"/>
        <v>20000</v>
      </c>
      <c r="S249" s="57"/>
    </row>
    <row r="250" spans="13:19" x14ac:dyDescent="0.25">
      <c r="M250" s="11"/>
      <c r="N250" s="5">
        <v>242</v>
      </c>
      <c r="O250" s="4">
        <v>20000</v>
      </c>
      <c r="P250" s="4"/>
      <c r="Q250" s="4"/>
      <c r="R250" s="4">
        <f t="shared" si="1"/>
        <v>20000</v>
      </c>
      <c r="S250" s="57"/>
    </row>
    <row r="251" spans="13:19" x14ac:dyDescent="0.25">
      <c r="M251" s="11"/>
      <c r="N251" s="5">
        <v>243</v>
      </c>
      <c r="O251" s="4">
        <v>20000</v>
      </c>
      <c r="P251" s="4"/>
      <c r="Q251" s="4"/>
      <c r="R251" s="4">
        <f t="shared" si="1"/>
        <v>20000</v>
      </c>
      <c r="S251" s="57"/>
    </row>
    <row r="252" spans="13:19" x14ac:dyDescent="0.25">
      <c r="M252" s="11"/>
      <c r="N252" s="5">
        <v>244</v>
      </c>
      <c r="O252" s="4">
        <v>20000</v>
      </c>
      <c r="P252" s="4"/>
      <c r="Q252" s="4"/>
      <c r="R252" s="4">
        <f t="shared" si="1"/>
        <v>20000</v>
      </c>
      <c r="S252" s="57"/>
    </row>
    <row r="253" spans="13:19" x14ac:dyDescent="0.25">
      <c r="M253" s="11"/>
      <c r="N253" s="5">
        <v>245</v>
      </c>
      <c r="O253" s="4">
        <v>20000</v>
      </c>
      <c r="P253" s="4"/>
      <c r="Q253" s="4"/>
      <c r="R253" s="4">
        <f t="shared" si="1"/>
        <v>20000</v>
      </c>
      <c r="S253" s="57"/>
    </row>
    <row r="254" spans="13:19" x14ac:dyDescent="0.25">
      <c r="M254" s="11"/>
      <c r="N254" s="5">
        <v>246</v>
      </c>
      <c r="O254" s="4">
        <v>20000</v>
      </c>
      <c r="P254" s="4"/>
      <c r="Q254" s="4"/>
      <c r="R254" s="4">
        <f t="shared" si="1"/>
        <v>20000</v>
      </c>
      <c r="S254" s="57"/>
    </row>
    <row r="255" spans="13:19" x14ac:dyDescent="0.25">
      <c r="M255" s="11"/>
      <c r="N255" s="5">
        <v>247</v>
      </c>
      <c r="O255" s="4">
        <v>20000</v>
      </c>
      <c r="P255" s="4"/>
      <c r="Q255" s="4"/>
      <c r="R255" s="4">
        <f t="shared" si="1"/>
        <v>20000</v>
      </c>
      <c r="S255" s="57"/>
    </row>
    <row r="256" spans="13:19" x14ac:dyDescent="0.25">
      <c r="M256" s="11"/>
      <c r="N256" s="5">
        <v>248</v>
      </c>
      <c r="O256" s="4">
        <v>20000</v>
      </c>
      <c r="P256" s="4"/>
      <c r="Q256" s="4"/>
      <c r="R256" s="4">
        <f t="shared" si="1"/>
        <v>20000</v>
      </c>
      <c r="S256" s="57"/>
    </row>
    <row r="257" spans="13:19" x14ac:dyDescent="0.25">
      <c r="M257" s="11"/>
      <c r="N257" s="5">
        <v>249</v>
      </c>
      <c r="O257" s="4">
        <v>20000</v>
      </c>
      <c r="P257" s="4"/>
      <c r="Q257" s="4"/>
      <c r="R257" s="4">
        <f t="shared" si="1"/>
        <v>20000</v>
      </c>
      <c r="S257" s="57"/>
    </row>
    <row r="258" spans="13:19" x14ac:dyDescent="0.25">
      <c r="M258" s="11"/>
      <c r="N258" s="5">
        <v>250</v>
      </c>
      <c r="O258" s="4">
        <v>20000</v>
      </c>
      <c r="P258" s="4"/>
      <c r="Q258" s="4"/>
      <c r="R258" s="4">
        <f t="shared" si="1"/>
        <v>20000</v>
      </c>
      <c r="S258" s="57"/>
    </row>
    <row r="259" spans="13:19" x14ac:dyDescent="0.25">
      <c r="M259" s="11"/>
      <c r="N259" s="5">
        <v>251</v>
      </c>
      <c r="O259" s="4">
        <v>20000</v>
      </c>
      <c r="P259" s="4"/>
      <c r="Q259" s="4"/>
      <c r="R259" s="4">
        <f t="shared" si="1"/>
        <v>20000</v>
      </c>
      <c r="S259" s="57"/>
    </row>
    <row r="260" spans="13:19" x14ac:dyDescent="0.25">
      <c r="M260" s="11"/>
      <c r="N260" s="5">
        <v>252</v>
      </c>
      <c r="O260" s="4">
        <v>20000</v>
      </c>
      <c r="P260" s="4"/>
      <c r="Q260" s="4"/>
      <c r="R260" s="4">
        <f t="shared" si="1"/>
        <v>20000</v>
      </c>
      <c r="S260" s="57"/>
    </row>
    <row r="261" spans="13:19" x14ac:dyDescent="0.25">
      <c r="M261" s="11"/>
      <c r="N261" s="5">
        <v>253</v>
      </c>
      <c r="O261" s="4">
        <v>20000</v>
      </c>
      <c r="P261" s="4"/>
      <c r="Q261" s="4"/>
      <c r="R261" s="4">
        <f t="shared" si="1"/>
        <v>20000</v>
      </c>
      <c r="S261" s="57"/>
    </row>
    <row r="262" spans="13:19" x14ac:dyDescent="0.25">
      <c r="M262" s="11"/>
      <c r="N262" s="5">
        <v>254</v>
      </c>
      <c r="O262" s="4">
        <v>20000</v>
      </c>
      <c r="P262" s="4"/>
      <c r="Q262" s="4"/>
      <c r="R262" s="4">
        <f t="shared" si="1"/>
        <v>20000</v>
      </c>
      <c r="S262" s="57"/>
    </row>
    <row r="263" spans="13:19" x14ac:dyDescent="0.25">
      <c r="M263" s="11"/>
      <c r="N263" s="5">
        <v>255</v>
      </c>
      <c r="O263" s="4">
        <v>20000</v>
      </c>
      <c r="P263" s="4"/>
      <c r="Q263" s="4"/>
      <c r="R263" s="4">
        <f t="shared" si="1"/>
        <v>20000</v>
      </c>
      <c r="S263" s="57"/>
    </row>
    <row r="264" spans="13:19" x14ac:dyDescent="0.25">
      <c r="M264" s="11"/>
      <c r="N264" s="5">
        <v>256</v>
      </c>
      <c r="O264" s="4">
        <v>20000</v>
      </c>
      <c r="P264" s="4"/>
      <c r="Q264" s="4"/>
      <c r="R264" s="4">
        <f t="shared" si="1"/>
        <v>20000</v>
      </c>
      <c r="S264" s="57"/>
    </row>
    <row r="265" spans="13:19" x14ac:dyDescent="0.25">
      <c r="M265" s="11"/>
      <c r="N265" s="5">
        <v>257</v>
      </c>
      <c r="O265" s="4">
        <v>20000</v>
      </c>
      <c r="P265" s="4"/>
      <c r="Q265" s="4"/>
      <c r="R265" s="4">
        <f t="shared" ref="R265:R360" si="3">O265-P265-Q265</f>
        <v>20000</v>
      </c>
      <c r="S265" s="57"/>
    </row>
    <row r="266" spans="13:19" x14ac:dyDescent="0.25">
      <c r="M266" s="11"/>
      <c r="N266" s="5">
        <v>258</v>
      </c>
      <c r="O266" s="4">
        <v>20000</v>
      </c>
      <c r="P266" s="4"/>
      <c r="Q266" s="4"/>
      <c r="R266" s="4">
        <f t="shared" si="3"/>
        <v>20000</v>
      </c>
      <c r="S266" s="57"/>
    </row>
    <row r="267" spans="13:19" x14ac:dyDescent="0.25">
      <c r="M267" s="11"/>
      <c r="N267" s="5">
        <v>259</v>
      </c>
      <c r="O267" s="4">
        <v>20000</v>
      </c>
      <c r="P267" s="4"/>
      <c r="Q267" s="4"/>
      <c r="R267" s="4">
        <f t="shared" si="3"/>
        <v>20000</v>
      </c>
      <c r="S267" s="57"/>
    </row>
    <row r="268" spans="13:19" x14ac:dyDescent="0.25">
      <c r="M268" s="11"/>
      <c r="N268" s="5">
        <v>260</v>
      </c>
      <c r="O268" s="4">
        <v>20000</v>
      </c>
      <c r="P268" s="4"/>
      <c r="Q268" s="4"/>
      <c r="R268" s="4">
        <f t="shared" si="3"/>
        <v>20000</v>
      </c>
      <c r="S268" s="57"/>
    </row>
    <row r="269" spans="13:19" x14ac:dyDescent="0.25">
      <c r="M269" s="11"/>
      <c r="N269" s="5">
        <v>261</v>
      </c>
      <c r="O269" s="4">
        <v>20000</v>
      </c>
      <c r="P269" s="4"/>
      <c r="Q269" s="4"/>
      <c r="R269" s="4">
        <f t="shared" si="3"/>
        <v>20000</v>
      </c>
      <c r="S269" s="57"/>
    </row>
    <row r="270" spans="13:19" x14ac:dyDescent="0.25">
      <c r="M270" s="11"/>
      <c r="N270" s="5">
        <v>262</v>
      </c>
      <c r="O270" s="4">
        <v>20000</v>
      </c>
      <c r="P270" s="4"/>
      <c r="Q270" s="4"/>
      <c r="R270" s="4">
        <f t="shared" si="3"/>
        <v>20000</v>
      </c>
      <c r="S270" s="57"/>
    </row>
    <row r="271" spans="13:19" x14ac:dyDescent="0.25">
      <c r="M271" s="11"/>
      <c r="N271" s="5">
        <v>263</v>
      </c>
      <c r="O271" s="4">
        <v>20000</v>
      </c>
      <c r="P271" s="4"/>
      <c r="Q271" s="4"/>
      <c r="R271" s="4">
        <f t="shared" si="3"/>
        <v>20000</v>
      </c>
      <c r="S271" s="57"/>
    </row>
    <row r="272" spans="13:19" x14ac:dyDescent="0.25">
      <c r="M272" s="11"/>
      <c r="N272" s="5">
        <v>264</v>
      </c>
      <c r="O272" s="4">
        <v>20000</v>
      </c>
      <c r="P272" s="4"/>
      <c r="Q272" s="4"/>
      <c r="R272" s="4">
        <f t="shared" si="3"/>
        <v>20000</v>
      </c>
      <c r="S272" s="57"/>
    </row>
    <row r="273" spans="13:19" x14ac:dyDescent="0.25">
      <c r="M273" s="11"/>
      <c r="N273" s="5">
        <v>265</v>
      </c>
      <c r="O273" s="4">
        <v>20000</v>
      </c>
      <c r="P273" s="4"/>
      <c r="Q273" s="4"/>
      <c r="R273" s="4">
        <f t="shared" si="3"/>
        <v>20000</v>
      </c>
      <c r="S273" s="57"/>
    </row>
    <row r="274" spans="13:19" x14ac:dyDescent="0.25">
      <c r="M274" s="11"/>
      <c r="N274" s="5">
        <v>266</v>
      </c>
      <c r="O274" s="4">
        <v>20000</v>
      </c>
      <c r="P274" s="4"/>
      <c r="Q274" s="4"/>
      <c r="R274" s="4">
        <f t="shared" si="3"/>
        <v>20000</v>
      </c>
      <c r="S274" s="57"/>
    </row>
    <row r="275" spans="13:19" x14ac:dyDescent="0.25">
      <c r="M275" s="11"/>
      <c r="N275" s="5">
        <v>267</v>
      </c>
      <c r="O275" s="4">
        <v>20000</v>
      </c>
      <c r="P275" s="4"/>
      <c r="Q275" s="4"/>
      <c r="R275" s="4">
        <f t="shared" si="3"/>
        <v>20000</v>
      </c>
      <c r="S275" s="57"/>
    </row>
    <row r="276" spans="13:19" x14ac:dyDescent="0.25">
      <c r="M276" s="11"/>
      <c r="N276" s="5">
        <v>268</v>
      </c>
      <c r="O276" s="4">
        <v>20000</v>
      </c>
      <c r="P276" s="4"/>
      <c r="Q276" s="4"/>
      <c r="R276" s="4">
        <f t="shared" si="3"/>
        <v>20000</v>
      </c>
      <c r="S276" s="57"/>
    </row>
    <row r="277" spans="13:19" x14ac:dyDescent="0.25">
      <c r="M277" s="11"/>
      <c r="N277" s="5">
        <v>269</v>
      </c>
      <c r="O277" s="4">
        <v>20000</v>
      </c>
      <c r="P277" s="4"/>
      <c r="Q277" s="4"/>
      <c r="R277" s="4">
        <f t="shared" si="3"/>
        <v>20000</v>
      </c>
      <c r="S277" s="57"/>
    </row>
    <row r="278" spans="13:19" x14ac:dyDescent="0.25">
      <c r="M278" s="11"/>
      <c r="N278" s="5">
        <v>270</v>
      </c>
      <c r="O278" s="4">
        <v>20000</v>
      </c>
      <c r="P278" s="4"/>
      <c r="Q278" s="4"/>
      <c r="R278" s="4">
        <f t="shared" si="3"/>
        <v>20000</v>
      </c>
      <c r="S278" s="57"/>
    </row>
    <row r="279" spans="13:19" x14ac:dyDescent="0.25">
      <c r="M279" s="11"/>
      <c r="N279" s="5">
        <v>271</v>
      </c>
      <c r="O279" s="4">
        <v>20000</v>
      </c>
      <c r="P279" s="4"/>
      <c r="Q279" s="4"/>
      <c r="R279" s="4">
        <f t="shared" si="3"/>
        <v>20000</v>
      </c>
      <c r="S279" s="57"/>
    </row>
    <row r="280" spans="13:19" x14ac:dyDescent="0.25">
      <c r="M280" s="11"/>
      <c r="N280" s="5">
        <v>272</v>
      </c>
      <c r="O280" s="4">
        <v>20000</v>
      </c>
      <c r="P280" s="4"/>
      <c r="Q280" s="4"/>
      <c r="R280" s="4">
        <f t="shared" si="3"/>
        <v>20000</v>
      </c>
      <c r="S280" s="57"/>
    </row>
    <row r="281" spans="13:19" x14ac:dyDescent="0.25">
      <c r="M281" s="11"/>
      <c r="N281" s="5">
        <v>273</v>
      </c>
      <c r="O281" s="4">
        <v>20000</v>
      </c>
      <c r="P281" s="4"/>
      <c r="Q281" s="4"/>
      <c r="R281" s="4">
        <f t="shared" si="3"/>
        <v>20000</v>
      </c>
      <c r="S281" s="57"/>
    </row>
    <row r="282" spans="13:19" x14ac:dyDescent="0.25">
      <c r="M282" s="11"/>
      <c r="N282" s="5">
        <v>274</v>
      </c>
      <c r="O282" s="4">
        <v>20000</v>
      </c>
      <c r="P282" s="4"/>
      <c r="Q282" s="4"/>
      <c r="R282" s="4">
        <f t="shared" si="3"/>
        <v>20000</v>
      </c>
      <c r="S282" s="57"/>
    </row>
    <row r="283" spans="13:19" x14ac:dyDescent="0.25">
      <c r="M283" s="11"/>
      <c r="N283" s="5">
        <v>275</v>
      </c>
      <c r="O283" s="4">
        <v>20000</v>
      </c>
      <c r="P283" s="4"/>
      <c r="Q283" s="4"/>
      <c r="R283" s="4">
        <f t="shared" si="3"/>
        <v>20000</v>
      </c>
      <c r="S283" s="57"/>
    </row>
    <row r="284" spans="13:19" x14ac:dyDescent="0.25">
      <c r="M284" s="11"/>
      <c r="N284" s="5">
        <v>276</v>
      </c>
      <c r="O284" s="4">
        <v>20000</v>
      </c>
      <c r="P284" s="4"/>
      <c r="Q284" s="4"/>
      <c r="R284" s="4">
        <f t="shared" si="3"/>
        <v>20000</v>
      </c>
      <c r="S284" s="57"/>
    </row>
    <row r="285" spans="13:19" x14ac:dyDescent="0.25">
      <c r="M285" s="11"/>
      <c r="N285" s="5">
        <v>277</v>
      </c>
      <c r="O285" s="4">
        <v>20000</v>
      </c>
      <c r="P285" s="4"/>
      <c r="Q285" s="4"/>
      <c r="R285" s="4">
        <f t="shared" si="3"/>
        <v>20000</v>
      </c>
      <c r="S285" s="57"/>
    </row>
    <row r="286" spans="13:19" x14ac:dyDescent="0.25">
      <c r="M286" s="11"/>
      <c r="N286" s="5">
        <v>278</v>
      </c>
      <c r="O286" s="4">
        <v>20000</v>
      </c>
      <c r="P286" s="4"/>
      <c r="Q286" s="4"/>
      <c r="R286" s="4">
        <f t="shared" si="3"/>
        <v>20000</v>
      </c>
      <c r="S286" s="57"/>
    </row>
    <row r="287" spans="13:19" x14ac:dyDescent="0.25">
      <c r="M287" s="11"/>
      <c r="N287" s="5">
        <v>279</v>
      </c>
      <c r="O287" s="4">
        <v>20000</v>
      </c>
      <c r="P287" s="4"/>
      <c r="Q287" s="4"/>
      <c r="R287" s="4">
        <f t="shared" si="3"/>
        <v>20000</v>
      </c>
      <c r="S287" s="57"/>
    </row>
    <row r="288" spans="13:19" x14ac:dyDescent="0.25">
      <c r="M288" s="11"/>
      <c r="N288" s="5">
        <v>280</v>
      </c>
      <c r="O288" s="4">
        <v>20000</v>
      </c>
      <c r="P288" s="4"/>
      <c r="Q288" s="4"/>
      <c r="R288" s="4">
        <f t="shared" si="3"/>
        <v>20000</v>
      </c>
      <c r="S288" s="57"/>
    </row>
    <row r="289" spans="13:19" x14ac:dyDescent="0.25">
      <c r="M289" s="11"/>
      <c r="N289" s="5">
        <v>281</v>
      </c>
      <c r="O289" s="4">
        <v>20000</v>
      </c>
      <c r="P289" s="4"/>
      <c r="Q289" s="4"/>
      <c r="R289" s="4">
        <f t="shared" si="3"/>
        <v>20000</v>
      </c>
      <c r="S289" s="57"/>
    </row>
    <row r="290" spans="13:19" x14ac:dyDescent="0.25">
      <c r="M290" s="11"/>
      <c r="N290" s="5">
        <v>282</v>
      </c>
      <c r="O290" s="4">
        <v>20000</v>
      </c>
      <c r="P290" s="4"/>
      <c r="Q290" s="4"/>
      <c r="R290" s="4">
        <f t="shared" si="3"/>
        <v>20000</v>
      </c>
      <c r="S290" s="57"/>
    </row>
    <row r="291" spans="13:19" x14ac:dyDescent="0.25">
      <c r="M291" s="11"/>
      <c r="N291" s="5">
        <v>283</v>
      </c>
      <c r="O291" s="4">
        <v>20000</v>
      </c>
      <c r="P291" s="4"/>
      <c r="Q291" s="4"/>
      <c r="R291" s="4">
        <f t="shared" si="3"/>
        <v>20000</v>
      </c>
      <c r="S291" s="57"/>
    </row>
    <row r="292" spans="13:19" x14ac:dyDescent="0.25">
      <c r="M292" s="11"/>
      <c r="N292" s="5">
        <v>284</v>
      </c>
      <c r="O292" s="4">
        <v>20000</v>
      </c>
      <c r="P292" s="4"/>
      <c r="Q292" s="4"/>
      <c r="R292" s="4">
        <f t="shared" si="3"/>
        <v>20000</v>
      </c>
      <c r="S292" s="57"/>
    </row>
    <row r="293" spans="13:19" x14ac:dyDescent="0.25">
      <c r="M293" s="11"/>
      <c r="N293" s="5">
        <v>285</v>
      </c>
      <c r="O293" s="4">
        <v>20000</v>
      </c>
      <c r="P293" s="4"/>
      <c r="Q293" s="4"/>
      <c r="R293" s="4">
        <f t="shared" si="3"/>
        <v>20000</v>
      </c>
      <c r="S293" s="57"/>
    </row>
    <row r="294" spans="13:19" x14ac:dyDescent="0.25">
      <c r="M294" s="11"/>
      <c r="N294" s="5">
        <v>286</v>
      </c>
      <c r="O294" s="4">
        <v>20000</v>
      </c>
      <c r="P294" s="4"/>
      <c r="Q294" s="4"/>
      <c r="R294" s="4">
        <f t="shared" si="3"/>
        <v>20000</v>
      </c>
      <c r="S294" s="57"/>
    </row>
    <row r="295" spans="13:19" x14ac:dyDescent="0.25">
      <c r="M295" s="11"/>
      <c r="N295" s="5">
        <v>287</v>
      </c>
      <c r="O295" s="4">
        <v>20000</v>
      </c>
      <c r="P295" s="4"/>
      <c r="Q295" s="4"/>
      <c r="R295" s="4">
        <f t="shared" si="3"/>
        <v>20000</v>
      </c>
      <c r="S295" s="57"/>
    </row>
    <row r="296" spans="13:19" x14ac:dyDescent="0.25">
      <c r="M296" s="11"/>
      <c r="N296" s="5">
        <v>288</v>
      </c>
      <c r="O296" s="4">
        <v>20000</v>
      </c>
      <c r="P296" s="4"/>
      <c r="Q296" s="4"/>
      <c r="R296" s="4">
        <f t="shared" si="3"/>
        <v>20000</v>
      </c>
      <c r="S296" s="57"/>
    </row>
    <row r="297" spans="13:19" x14ac:dyDescent="0.25">
      <c r="M297" s="11"/>
      <c r="N297" s="5">
        <v>289</v>
      </c>
      <c r="O297" s="4">
        <v>20000</v>
      </c>
      <c r="P297" s="4"/>
      <c r="Q297" s="4"/>
      <c r="R297" s="4">
        <f t="shared" si="3"/>
        <v>20000</v>
      </c>
      <c r="S297" s="57"/>
    </row>
    <row r="298" spans="13:19" x14ac:dyDescent="0.25">
      <c r="M298" s="11"/>
      <c r="N298" s="5">
        <v>290</v>
      </c>
      <c r="O298" s="4">
        <v>20000</v>
      </c>
      <c r="P298" s="4"/>
      <c r="Q298" s="4"/>
      <c r="R298" s="4">
        <f t="shared" si="3"/>
        <v>20000</v>
      </c>
      <c r="S298" s="57"/>
    </row>
    <row r="299" spans="13:19" x14ac:dyDescent="0.25">
      <c r="M299" s="11"/>
      <c r="N299" s="5">
        <v>291</v>
      </c>
      <c r="O299" s="4">
        <v>20000</v>
      </c>
      <c r="P299" s="4"/>
      <c r="Q299" s="4"/>
      <c r="R299" s="4">
        <f t="shared" si="3"/>
        <v>20000</v>
      </c>
      <c r="S299" s="57"/>
    </row>
    <row r="300" spans="13:19" x14ac:dyDescent="0.25">
      <c r="M300" s="11"/>
      <c r="N300" s="5">
        <v>292</v>
      </c>
      <c r="O300" s="4">
        <v>20000</v>
      </c>
      <c r="P300" s="4"/>
      <c r="Q300" s="4"/>
      <c r="R300" s="4">
        <f t="shared" si="3"/>
        <v>20000</v>
      </c>
      <c r="S300" s="57"/>
    </row>
    <row r="301" spans="13:19" x14ac:dyDescent="0.25">
      <c r="M301" s="11"/>
      <c r="N301" s="5">
        <v>293</v>
      </c>
      <c r="O301" s="4">
        <v>20000</v>
      </c>
      <c r="P301" s="4"/>
      <c r="Q301" s="4"/>
      <c r="R301" s="4">
        <f t="shared" si="3"/>
        <v>20000</v>
      </c>
      <c r="S301" s="57"/>
    </row>
    <row r="302" spans="13:19" x14ac:dyDescent="0.25">
      <c r="M302" s="11"/>
      <c r="N302" s="5">
        <v>294</v>
      </c>
      <c r="O302" s="4">
        <v>20000</v>
      </c>
      <c r="P302" s="4"/>
      <c r="Q302" s="4"/>
      <c r="R302" s="4">
        <f t="shared" si="3"/>
        <v>20000</v>
      </c>
      <c r="S302" s="57"/>
    </row>
    <row r="303" spans="13:19" x14ac:dyDescent="0.25">
      <c r="M303" s="11"/>
      <c r="N303" s="5">
        <v>295</v>
      </c>
      <c r="O303" s="4">
        <v>20000</v>
      </c>
      <c r="P303" s="4"/>
      <c r="Q303" s="4"/>
      <c r="R303" s="4">
        <f t="shared" si="3"/>
        <v>20000</v>
      </c>
      <c r="S303" s="57"/>
    </row>
    <row r="304" spans="13:19" x14ac:dyDescent="0.25">
      <c r="M304" s="11"/>
      <c r="N304" s="5">
        <v>296</v>
      </c>
      <c r="O304" s="4">
        <v>20000</v>
      </c>
      <c r="P304" s="4"/>
      <c r="Q304" s="4"/>
      <c r="R304" s="4">
        <f t="shared" si="3"/>
        <v>20000</v>
      </c>
      <c r="S304" s="57"/>
    </row>
    <row r="305" spans="13:19" x14ac:dyDescent="0.25">
      <c r="M305" s="11"/>
      <c r="N305" s="5">
        <v>297</v>
      </c>
      <c r="O305" s="4">
        <v>20000</v>
      </c>
      <c r="P305" s="4"/>
      <c r="Q305" s="4"/>
      <c r="R305" s="4">
        <f t="shared" si="3"/>
        <v>20000</v>
      </c>
      <c r="S305" s="57"/>
    </row>
    <row r="306" spans="13:19" x14ac:dyDescent="0.25">
      <c r="M306" s="11"/>
      <c r="N306" s="5">
        <v>298</v>
      </c>
      <c r="O306" s="4">
        <v>20000</v>
      </c>
      <c r="P306" s="4"/>
      <c r="Q306" s="4"/>
      <c r="R306" s="4">
        <f t="shared" si="3"/>
        <v>20000</v>
      </c>
      <c r="S306" s="57"/>
    </row>
    <row r="307" spans="13:19" x14ac:dyDescent="0.25">
      <c r="M307" s="11"/>
      <c r="N307" s="5">
        <v>299</v>
      </c>
      <c r="O307" s="4">
        <v>20000</v>
      </c>
      <c r="P307" s="4"/>
      <c r="Q307" s="4"/>
      <c r="R307" s="4">
        <f t="shared" si="3"/>
        <v>20000</v>
      </c>
      <c r="S307" s="57"/>
    </row>
    <row r="308" spans="13:19" x14ac:dyDescent="0.25">
      <c r="M308" s="11"/>
      <c r="N308" s="5">
        <v>300</v>
      </c>
      <c r="O308" s="4">
        <v>20000</v>
      </c>
      <c r="P308" s="4"/>
      <c r="Q308" s="4"/>
      <c r="R308" s="4">
        <f t="shared" si="3"/>
        <v>20000</v>
      </c>
      <c r="S308" s="57"/>
    </row>
    <row r="309" spans="13:19" x14ac:dyDescent="0.25">
      <c r="M309" s="11"/>
      <c r="N309" s="5">
        <v>301</v>
      </c>
      <c r="O309" s="4">
        <v>20000</v>
      </c>
      <c r="P309" s="4"/>
      <c r="Q309" s="4"/>
      <c r="R309" s="4">
        <f t="shared" si="3"/>
        <v>20000</v>
      </c>
      <c r="S309" s="57"/>
    </row>
    <row r="310" spans="13:19" x14ac:dyDescent="0.25">
      <c r="M310" s="11"/>
      <c r="N310" s="5">
        <v>302</v>
      </c>
      <c r="O310" s="4">
        <v>20000</v>
      </c>
      <c r="P310" s="4"/>
      <c r="Q310" s="4"/>
      <c r="R310" s="4">
        <f t="shared" si="3"/>
        <v>20000</v>
      </c>
      <c r="S310" s="57"/>
    </row>
    <row r="311" spans="13:19" x14ac:dyDescent="0.25">
      <c r="M311" s="11"/>
      <c r="N311" s="5">
        <v>303</v>
      </c>
      <c r="O311" s="4">
        <v>20000</v>
      </c>
      <c r="P311" s="4"/>
      <c r="Q311" s="4"/>
      <c r="R311" s="4">
        <f t="shared" si="3"/>
        <v>20000</v>
      </c>
      <c r="S311" s="57"/>
    </row>
    <row r="312" spans="13:19" x14ac:dyDescent="0.25">
      <c r="M312" s="11"/>
      <c r="N312" s="5">
        <v>304</v>
      </c>
      <c r="O312" s="4">
        <v>20000</v>
      </c>
      <c r="P312" s="4"/>
      <c r="Q312" s="4"/>
      <c r="R312" s="4">
        <f t="shared" si="3"/>
        <v>20000</v>
      </c>
      <c r="S312" s="57"/>
    </row>
    <row r="313" spans="13:19" x14ac:dyDescent="0.25">
      <c r="M313" s="11"/>
      <c r="N313" s="5">
        <v>305</v>
      </c>
      <c r="O313" s="4">
        <v>20000</v>
      </c>
      <c r="P313" s="4"/>
      <c r="Q313" s="4"/>
      <c r="R313" s="4">
        <f t="shared" si="3"/>
        <v>20000</v>
      </c>
      <c r="S313" s="57"/>
    </row>
    <row r="314" spans="13:19" x14ac:dyDescent="0.25">
      <c r="M314" s="11"/>
      <c r="N314" s="5">
        <v>306</v>
      </c>
      <c r="O314" s="4">
        <v>20000</v>
      </c>
      <c r="P314" s="4"/>
      <c r="Q314" s="4"/>
      <c r="R314" s="4">
        <f t="shared" si="3"/>
        <v>20000</v>
      </c>
      <c r="S314" s="57"/>
    </row>
    <row r="315" spans="13:19" x14ac:dyDescent="0.25">
      <c r="M315" s="11"/>
      <c r="N315" s="5">
        <v>307</v>
      </c>
      <c r="O315" s="4">
        <v>20000</v>
      </c>
      <c r="P315" s="4"/>
      <c r="Q315" s="4"/>
      <c r="R315" s="4">
        <f t="shared" si="3"/>
        <v>20000</v>
      </c>
      <c r="S315" s="57"/>
    </row>
    <row r="316" spans="13:19" x14ac:dyDescent="0.25">
      <c r="M316" s="11"/>
      <c r="N316" s="5">
        <v>308</v>
      </c>
      <c r="O316" s="4">
        <v>20000</v>
      </c>
      <c r="P316" s="4"/>
      <c r="Q316" s="4"/>
      <c r="R316" s="4">
        <f t="shared" si="3"/>
        <v>20000</v>
      </c>
      <c r="S316" s="57"/>
    </row>
    <row r="317" spans="13:19" x14ac:dyDescent="0.25">
      <c r="M317" s="11"/>
      <c r="N317" s="5">
        <v>309</v>
      </c>
      <c r="O317" s="4">
        <v>20000</v>
      </c>
      <c r="P317" s="4"/>
      <c r="Q317" s="4"/>
      <c r="R317" s="4">
        <f t="shared" si="3"/>
        <v>20000</v>
      </c>
      <c r="S317" s="57"/>
    </row>
    <row r="318" spans="13:19" x14ac:dyDescent="0.25">
      <c r="M318" s="11"/>
      <c r="N318" s="5">
        <v>310</v>
      </c>
      <c r="O318" s="4">
        <v>20000</v>
      </c>
      <c r="P318" s="4"/>
      <c r="Q318" s="4"/>
      <c r="R318" s="4">
        <f t="shared" si="3"/>
        <v>20000</v>
      </c>
      <c r="S318" s="57"/>
    </row>
    <row r="319" spans="13:19" x14ac:dyDescent="0.25">
      <c r="M319" s="11"/>
      <c r="N319" s="5">
        <v>311</v>
      </c>
      <c r="O319" s="4">
        <v>20000</v>
      </c>
      <c r="P319" s="4"/>
      <c r="Q319" s="4"/>
      <c r="R319" s="4">
        <f t="shared" si="3"/>
        <v>20000</v>
      </c>
      <c r="S319" s="57"/>
    </row>
    <row r="320" spans="13:19" x14ac:dyDescent="0.25">
      <c r="M320" s="11"/>
      <c r="N320" s="5">
        <v>312</v>
      </c>
      <c r="O320" s="4">
        <v>20000</v>
      </c>
      <c r="P320" s="4"/>
      <c r="Q320" s="4"/>
      <c r="R320" s="4">
        <f t="shared" si="3"/>
        <v>20000</v>
      </c>
      <c r="S320" s="57"/>
    </row>
    <row r="321" spans="13:19" x14ac:dyDescent="0.25">
      <c r="M321" s="11"/>
      <c r="N321" s="5">
        <v>313</v>
      </c>
      <c r="O321" s="4">
        <v>20000</v>
      </c>
      <c r="P321" s="4"/>
      <c r="Q321" s="4"/>
      <c r="R321" s="4">
        <f t="shared" si="3"/>
        <v>20000</v>
      </c>
      <c r="S321" s="57"/>
    </row>
    <row r="322" spans="13:19" x14ac:dyDescent="0.25">
      <c r="M322" s="11"/>
      <c r="N322" s="5">
        <v>314</v>
      </c>
      <c r="O322" s="4">
        <v>20000</v>
      </c>
      <c r="P322" s="4"/>
      <c r="Q322" s="4"/>
      <c r="R322" s="4">
        <f t="shared" si="3"/>
        <v>20000</v>
      </c>
      <c r="S322" s="57"/>
    </row>
    <row r="323" spans="13:19" x14ac:dyDescent="0.25">
      <c r="M323" s="11"/>
      <c r="N323" s="5">
        <v>315</v>
      </c>
      <c r="O323" s="4">
        <v>20000</v>
      </c>
      <c r="P323" s="4"/>
      <c r="Q323" s="4"/>
      <c r="R323" s="4">
        <f t="shared" si="3"/>
        <v>20000</v>
      </c>
      <c r="S323" s="57"/>
    </row>
    <row r="324" spans="13:19" x14ac:dyDescent="0.25">
      <c r="M324" s="11"/>
      <c r="N324" s="5">
        <v>316</v>
      </c>
      <c r="O324" s="4">
        <v>20000</v>
      </c>
      <c r="P324" s="4"/>
      <c r="Q324" s="4"/>
      <c r="R324" s="4">
        <f t="shared" si="3"/>
        <v>20000</v>
      </c>
      <c r="S324" s="57"/>
    </row>
    <row r="325" spans="13:19" x14ac:dyDescent="0.25">
      <c r="M325" s="11"/>
      <c r="N325" s="5">
        <v>317</v>
      </c>
      <c r="O325" s="4">
        <v>20000</v>
      </c>
      <c r="P325" s="4"/>
      <c r="Q325" s="4"/>
      <c r="R325" s="4">
        <f t="shared" si="3"/>
        <v>20000</v>
      </c>
      <c r="S325" s="57"/>
    </row>
    <row r="326" spans="13:19" x14ac:dyDescent="0.25">
      <c r="M326" s="11"/>
      <c r="N326" s="5">
        <v>318</v>
      </c>
      <c r="O326" s="4">
        <v>20000</v>
      </c>
      <c r="P326" s="4"/>
      <c r="Q326" s="4"/>
      <c r="R326" s="4">
        <f t="shared" si="3"/>
        <v>20000</v>
      </c>
      <c r="S326" s="57"/>
    </row>
    <row r="327" spans="13:19" x14ac:dyDescent="0.25">
      <c r="M327" s="11"/>
      <c r="N327" s="5">
        <v>319</v>
      </c>
      <c r="O327" s="4">
        <v>20000</v>
      </c>
      <c r="P327" s="4"/>
      <c r="Q327" s="4"/>
      <c r="R327" s="4">
        <f t="shared" si="3"/>
        <v>20000</v>
      </c>
      <c r="S327" s="57"/>
    </row>
    <row r="328" spans="13:19" x14ac:dyDescent="0.25">
      <c r="M328" s="11"/>
      <c r="N328" s="5">
        <v>320</v>
      </c>
      <c r="O328" s="4">
        <v>20000</v>
      </c>
      <c r="P328" s="4"/>
      <c r="Q328" s="4"/>
      <c r="R328" s="4">
        <f t="shared" si="3"/>
        <v>20000</v>
      </c>
      <c r="S328" s="57"/>
    </row>
    <row r="329" spans="13:19" x14ac:dyDescent="0.25">
      <c r="M329" s="11"/>
      <c r="N329" s="5">
        <v>321</v>
      </c>
      <c r="O329" s="4">
        <v>20000</v>
      </c>
      <c r="P329" s="4"/>
      <c r="Q329" s="4"/>
      <c r="R329" s="4">
        <f t="shared" si="3"/>
        <v>20000</v>
      </c>
      <c r="S329" s="57"/>
    </row>
    <row r="330" spans="13:19" x14ac:dyDescent="0.25">
      <c r="M330" s="11"/>
      <c r="N330" s="5">
        <v>322</v>
      </c>
      <c r="O330" s="4">
        <v>20000</v>
      </c>
      <c r="P330" s="4"/>
      <c r="Q330" s="4"/>
      <c r="R330" s="4">
        <f t="shared" si="3"/>
        <v>20000</v>
      </c>
      <c r="S330" s="57"/>
    </row>
    <row r="331" spans="13:19" x14ac:dyDescent="0.25">
      <c r="M331" s="11"/>
      <c r="N331" s="5">
        <v>323</v>
      </c>
      <c r="O331" s="4">
        <v>20000</v>
      </c>
      <c r="P331" s="4"/>
      <c r="Q331" s="4"/>
      <c r="R331" s="4">
        <f t="shared" si="3"/>
        <v>20000</v>
      </c>
      <c r="S331" s="57"/>
    </row>
    <row r="332" spans="13:19" x14ac:dyDescent="0.25">
      <c r="M332" s="11"/>
      <c r="N332" s="5">
        <v>324</v>
      </c>
      <c r="O332" s="4">
        <v>20000</v>
      </c>
      <c r="P332" s="4"/>
      <c r="Q332" s="4"/>
      <c r="R332" s="4">
        <f t="shared" si="3"/>
        <v>20000</v>
      </c>
      <c r="S332" s="57"/>
    </row>
    <row r="333" spans="13:19" x14ac:dyDescent="0.25">
      <c r="M333" s="11"/>
      <c r="N333" s="5">
        <v>325</v>
      </c>
      <c r="O333" s="4">
        <v>20000</v>
      </c>
      <c r="P333" s="4"/>
      <c r="Q333" s="4"/>
      <c r="R333" s="4">
        <f t="shared" si="3"/>
        <v>20000</v>
      </c>
      <c r="S333" s="57"/>
    </row>
    <row r="334" spans="13:19" x14ac:dyDescent="0.25">
      <c r="M334" s="11"/>
      <c r="N334" s="5">
        <v>326</v>
      </c>
      <c r="O334" s="4">
        <v>20000</v>
      </c>
      <c r="P334" s="4"/>
      <c r="Q334" s="4"/>
      <c r="R334" s="4">
        <f t="shared" si="3"/>
        <v>20000</v>
      </c>
      <c r="S334" s="57"/>
    </row>
    <row r="335" spans="13:19" x14ac:dyDescent="0.25">
      <c r="M335" s="11"/>
      <c r="N335" s="5">
        <v>327</v>
      </c>
      <c r="O335" s="4">
        <v>20000</v>
      </c>
      <c r="P335" s="4"/>
      <c r="Q335" s="4"/>
      <c r="R335" s="4">
        <f t="shared" si="3"/>
        <v>20000</v>
      </c>
      <c r="S335" s="57"/>
    </row>
    <row r="336" spans="13:19" x14ac:dyDescent="0.25">
      <c r="M336" s="11"/>
      <c r="N336" s="5">
        <v>328</v>
      </c>
      <c r="O336" s="4">
        <v>20000</v>
      </c>
      <c r="P336" s="4"/>
      <c r="Q336" s="4"/>
      <c r="R336" s="4">
        <f t="shared" si="3"/>
        <v>20000</v>
      </c>
      <c r="S336" s="57"/>
    </row>
    <row r="337" spans="13:19" x14ac:dyDescent="0.25">
      <c r="M337" s="11"/>
      <c r="N337" s="5">
        <v>329</v>
      </c>
      <c r="O337" s="4">
        <v>20000</v>
      </c>
      <c r="P337" s="4"/>
      <c r="Q337" s="4"/>
      <c r="R337" s="4">
        <f t="shared" si="3"/>
        <v>20000</v>
      </c>
      <c r="S337" s="57"/>
    </row>
    <row r="338" spans="13:19" x14ac:dyDescent="0.25">
      <c r="M338" s="11"/>
      <c r="N338" s="5">
        <v>330</v>
      </c>
      <c r="O338" s="4">
        <v>20000</v>
      </c>
      <c r="P338" s="4"/>
      <c r="Q338" s="4"/>
      <c r="R338" s="4">
        <f t="shared" si="3"/>
        <v>20000</v>
      </c>
      <c r="S338" s="57"/>
    </row>
    <row r="339" spans="13:19" x14ac:dyDescent="0.25">
      <c r="M339" s="11"/>
      <c r="N339" s="5">
        <v>331</v>
      </c>
      <c r="O339" s="4">
        <v>20000</v>
      </c>
      <c r="P339" s="4"/>
      <c r="Q339" s="4"/>
      <c r="R339" s="4">
        <f t="shared" si="3"/>
        <v>20000</v>
      </c>
      <c r="S339" s="57"/>
    </row>
    <row r="340" spans="13:19" x14ac:dyDescent="0.25">
      <c r="M340" s="11"/>
      <c r="N340" s="5">
        <v>332</v>
      </c>
      <c r="O340" s="4">
        <v>20000</v>
      </c>
      <c r="P340" s="4"/>
      <c r="Q340" s="4"/>
      <c r="R340" s="4">
        <f t="shared" si="3"/>
        <v>20000</v>
      </c>
      <c r="S340" s="57"/>
    </row>
    <row r="341" spans="13:19" x14ac:dyDescent="0.25">
      <c r="M341" s="11"/>
      <c r="N341" s="5">
        <v>333</v>
      </c>
      <c r="O341" s="4">
        <v>20000</v>
      </c>
      <c r="P341" s="4"/>
      <c r="Q341" s="4"/>
      <c r="R341" s="4">
        <f t="shared" si="3"/>
        <v>20000</v>
      </c>
      <c r="S341" s="57"/>
    </row>
    <row r="342" spans="13:19" x14ac:dyDescent="0.25">
      <c r="M342" s="11"/>
      <c r="N342" s="5">
        <v>334</v>
      </c>
      <c r="O342" s="4">
        <v>20000</v>
      </c>
      <c r="P342" s="4"/>
      <c r="Q342" s="4"/>
      <c r="R342" s="4">
        <f t="shared" si="3"/>
        <v>20000</v>
      </c>
      <c r="S342" s="57"/>
    </row>
    <row r="343" spans="13:19" x14ac:dyDescent="0.25">
      <c r="M343" s="11"/>
      <c r="N343" s="5">
        <v>335</v>
      </c>
      <c r="O343" s="4">
        <v>20000</v>
      </c>
      <c r="P343" s="4"/>
      <c r="Q343" s="4"/>
      <c r="R343" s="4">
        <f t="shared" si="3"/>
        <v>20000</v>
      </c>
      <c r="S343" s="57"/>
    </row>
    <row r="344" spans="13:19" x14ac:dyDescent="0.25">
      <c r="M344" s="11"/>
      <c r="N344" s="5">
        <v>336</v>
      </c>
      <c r="O344" s="4">
        <v>20000</v>
      </c>
      <c r="P344" s="4"/>
      <c r="Q344" s="4"/>
      <c r="R344" s="4">
        <f t="shared" si="3"/>
        <v>20000</v>
      </c>
      <c r="S344" s="57"/>
    </row>
    <row r="345" spans="13:19" x14ac:dyDescent="0.25">
      <c r="M345" s="11"/>
      <c r="N345" s="5">
        <v>337</v>
      </c>
      <c r="O345" s="4">
        <v>20000</v>
      </c>
      <c r="P345" s="4"/>
      <c r="Q345" s="4"/>
      <c r="R345" s="4">
        <f t="shared" si="3"/>
        <v>20000</v>
      </c>
      <c r="S345" s="57"/>
    </row>
    <row r="346" spans="13:19" x14ac:dyDescent="0.25">
      <c r="M346" s="11"/>
      <c r="N346" s="5">
        <v>338</v>
      </c>
      <c r="O346" s="4">
        <v>20000</v>
      </c>
      <c r="P346" s="4"/>
      <c r="Q346" s="4"/>
      <c r="R346" s="4">
        <f t="shared" si="3"/>
        <v>20000</v>
      </c>
      <c r="S346" s="57"/>
    </row>
    <row r="347" spans="13:19" x14ac:dyDescent="0.25">
      <c r="M347" s="11"/>
      <c r="N347" s="5">
        <v>339</v>
      </c>
      <c r="O347" s="4">
        <v>20000</v>
      </c>
      <c r="P347" s="4"/>
      <c r="Q347" s="4"/>
      <c r="R347" s="4">
        <f t="shared" si="3"/>
        <v>20000</v>
      </c>
      <c r="S347" s="57"/>
    </row>
    <row r="348" spans="13:19" x14ac:dyDescent="0.25">
      <c r="M348" s="11"/>
      <c r="N348" s="5">
        <v>340</v>
      </c>
      <c r="O348" s="4">
        <v>20000</v>
      </c>
      <c r="P348" s="4"/>
      <c r="Q348" s="4"/>
      <c r="R348" s="4">
        <f t="shared" si="3"/>
        <v>20000</v>
      </c>
      <c r="S348" s="57"/>
    </row>
    <row r="349" spans="13:19" x14ac:dyDescent="0.25">
      <c r="M349" s="11"/>
      <c r="N349" s="5">
        <v>341</v>
      </c>
      <c r="O349" s="4">
        <v>20000</v>
      </c>
      <c r="P349" s="4"/>
      <c r="Q349" s="4"/>
      <c r="R349" s="4">
        <f t="shared" si="3"/>
        <v>20000</v>
      </c>
      <c r="S349" s="57"/>
    </row>
    <row r="350" spans="13:19" x14ac:dyDescent="0.25">
      <c r="M350" s="11"/>
      <c r="N350" s="5">
        <v>342</v>
      </c>
      <c r="O350" s="4">
        <v>20000</v>
      </c>
      <c r="P350" s="4"/>
      <c r="Q350" s="4"/>
      <c r="R350" s="4">
        <f t="shared" si="3"/>
        <v>20000</v>
      </c>
      <c r="S350" s="57"/>
    </row>
    <row r="351" spans="13:19" x14ac:dyDescent="0.25">
      <c r="M351" s="11"/>
      <c r="N351" s="5">
        <v>343</v>
      </c>
      <c r="O351" s="4">
        <v>20000</v>
      </c>
      <c r="P351" s="4"/>
      <c r="Q351" s="4"/>
      <c r="R351" s="4">
        <f t="shared" si="3"/>
        <v>20000</v>
      </c>
      <c r="S351" s="57"/>
    </row>
    <row r="352" spans="13:19" x14ac:dyDescent="0.25">
      <c r="M352" s="11"/>
      <c r="N352" s="5">
        <v>344</v>
      </c>
      <c r="O352" s="4">
        <v>20000</v>
      </c>
      <c r="P352" s="4"/>
      <c r="Q352" s="4"/>
      <c r="R352" s="4">
        <f t="shared" si="3"/>
        <v>20000</v>
      </c>
      <c r="S352" s="57"/>
    </row>
    <row r="353" spans="13:23" x14ac:dyDescent="0.25">
      <c r="M353" s="11"/>
      <c r="N353" s="5">
        <v>345</v>
      </c>
      <c r="O353" s="4">
        <v>20000</v>
      </c>
      <c r="P353" s="4"/>
      <c r="Q353" s="4"/>
      <c r="R353" s="4">
        <f t="shared" si="3"/>
        <v>20000</v>
      </c>
      <c r="S353" s="57"/>
    </row>
    <row r="354" spans="13:23" x14ac:dyDescent="0.25">
      <c r="M354" s="11"/>
      <c r="N354" s="5">
        <v>346</v>
      </c>
      <c r="O354" s="4">
        <v>20000</v>
      </c>
      <c r="P354" s="4"/>
      <c r="Q354" s="4"/>
      <c r="R354" s="4">
        <f t="shared" si="3"/>
        <v>20000</v>
      </c>
      <c r="S354" s="57"/>
    </row>
    <row r="355" spans="13:23" x14ac:dyDescent="0.25">
      <c r="M355" s="11"/>
      <c r="N355" s="5">
        <v>347</v>
      </c>
      <c r="O355" s="4">
        <v>20000</v>
      </c>
      <c r="P355" s="4"/>
      <c r="Q355" s="4"/>
      <c r="R355" s="4">
        <f t="shared" si="3"/>
        <v>20000</v>
      </c>
      <c r="S355" s="57"/>
    </row>
    <row r="356" spans="13:23" x14ac:dyDescent="0.25">
      <c r="M356" s="11"/>
      <c r="N356" s="5">
        <v>348</v>
      </c>
      <c r="O356" s="4">
        <v>20000</v>
      </c>
      <c r="P356" s="4"/>
      <c r="Q356" s="4"/>
      <c r="R356" s="4">
        <f t="shared" si="3"/>
        <v>20000</v>
      </c>
      <c r="S356" s="57"/>
    </row>
    <row r="357" spans="13:23" x14ac:dyDescent="0.25">
      <c r="M357" s="11"/>
      <c r="N357" s="5">
        <v>349</v>
      </c>
      <c r="O357" s="4">
        <v>20000</v>
      </c>
      <c r="P357" s="4"/>
      <c r="Q357" s="4"/>
      <c r="R357" s="4">
        <f t="shared" si="3"/>
        <v>20000</v>
      </c>
      <c r="S357" s="57"/>
    </row>
    <row r="358" spans="13:23" x14ac:dyDescent="0.25">
      <c r="M358" s="11"/>
      <c r="N358" s="5">
        <v>350</v>
      </c>
      <c r="O358" s="4">
        <v>20000</v>
      </c>
      <c r="P358" s="4"/>
      <c r="Q358" s="4"/>
      <c r="R358" s="4">
        <f t="shared" si="3"/>
        <v>20000</v>
      </c>
      <c r="S358" s="57"/>
    </row>
    <row r="359" spans="13:23" x14ac:dyDescent="0.25">
      <c r="M359" s="11"/>
      <c r="N359" s="5">
        <v>351</v>
      </c>
      <c r="O359" s="4">
        <v>20000</v>
      </c>
      <c r="P359" s="4"/>
      <c r="Q359" s="4"/>
      <c r="R359" s="4">
        <f t="shared" si="3"/>
        <v>20000</v>
      </c>
      <c r="S359" s="57"/>
    </row>
    <row r="360" spans="13:23" x14ac:dyDescent="0.25">
      <c r="M360" s="11"/>
      <c r="N360" s="5">
        <v>352</v>
      </c>
      <c r="O360" s="4">
        <v>6434</v>
      </c>
      <c r="P360" s="4"/>
      <c r="Q360" s="4"/>
      <c r="R360" s="4">
        <f t="shared" si="3"/>
        <v>6434</v>
      </c>
      <c r="S360" s="57"/>
    </row>
    <row r="361" spans="13:23" x14ac:dyDescent="0.25">
      <c r="M361" s="6" t="s">
        <v>333</v>
      </c>
      <c r="N361" s="50"/>
      <c r="O361" s="51">
        <f>SUM(O362:O362)</f>
        <v>2</v>
      </c>
      <c r="P361" s="24"/>
      <c r="Q361" s="24"/>
      <c r="R361" s="24"/>
      <c r="S361" s="24"/>
    </row>
    <row r="362" spans="13:23" x14ac:dyDescent="0.25">
      <c r="M362" s="11"/>
      <c r="N362" s="5">
        <v>1</v>
      </c>
      <c r="O362" s="4">
        <v>2</v>
      </c>
      <c r="P362" s="4"/>
      <c r="Q362" s="4"/>
      <c r="R362" s="4">
        <f>O362-P362-Q362</f>
        <v>2</v>
      </c>
      <c r="S362" s="4"/>
    </row>
    <row r="363" spans="13:23" x14ac:dyDescent="0.25">
      <c r="M363" s="6" t="s">
        <v>93</v>
      </c>
      <c r="N363" s="50"/>
      <c r="O363" s="51">
        <f>SUM(O364:O364)</f>
        <v>174</v>
      </c>
      <c r="P363" s="24"/>
      <c r="Q363" s="24"/>
      <c r="R363" s="24"/>
      <c r="S363" s="24"/>
    </row>
    <row r="364" spans="13:23" x14ac:dyDescent="0.25">
      <c r="M364" s="11"/>
      <c r="N364" s="5">
        <v>1</v>
      </c>
      <c r="O364" s="4">
        <v>174</v>
      </c>
      <c r="P364" s="4"/>
      <c r="Q364" s="4"/>
      <c r="R364" s="4">
        <f>O364-P364-Q364</f>
        <v>174</v>
      </c>
      <c r="S364" s="4"/>
    </row>
    <row r="366" spans="13:23" ht="15.75" thickBot="1" x14ac:dyDescent="0.3">
      <c r="O366" s="21">
        <f>O368+O521</f>
        <v>3028064</v>
      </c>
      <c r="P366" s="21">
        <f>SUM(P369:P522)</f>
        <v>2139.794450333342</v>
      </c>
      <c r="Q366" s="21">
        <f>SUM(Q369:Q522)</f>
        <v>0</v>
      </c>
      <c r="R366" s="21">
        <f>SUMIF(S369:S522, "&gt;0", R369:R522)</f>
        <v>0</v>
      </c>
      <c r="S366" s="22">
        <f>(SUM(S369:S522))/60</f>
        <v>0</v>
      </c>
      <c r="T366" s="21">
        <f>SUM(T369:T522)</f>
        <v>0</v>
      </c>
      <c r="U366" s="21">
        <f>SUM(U369:U522)</f>
        <v>0</v>
      </c>
      <c r="V366" s="21">
        <f>SUMIF(W369:W522, "&gt;0", V369:V522)</f>
        <v>0</v>
      </c>
      <c r="W366" s="22">
        <f>(SUM(W369:W522))/60</f>
        <v>0</v>
      </c>
    </row>
    <row r="367" spans="13:23" ht="15.75" thickBot="1" x14ac:dyDescent="0.3">
      <c r="N367" s="2" t="s">
        <v>1</v>
      </c>
      <c r="O367" s="2" t="s">
        <v>5</v>
      </c>
      <c r="P367" s="2" t="s">
        <v>39</v>
      </c>
      <c r="Q367" s="60" t="s">
        <v>12</v>
      </c>
      <c r="R367" s="60" t="s">
        <v>7</v>
      </c>
      <c r="S367" s="60" t="s">
        <v>27</v>
      </c>
      <c r="T367" s="8" t="s">
        <v>3</v>
      </c>
      <c r="U367" s="8" t="s">
        <v>8</v>
      </c>
      <c r="V367" s="8" t="s">
        <v>7</v>
      </c>
      <c r="W367" s="8" t="s">
        <v>10</v>
      </c>
    </row>
    <row r="368" spans="13:23" x14ac:dyDescent="0.25">
      <c r="M368" s="6" t="s">
        <v>32</v>
      </c>
      <c r="N368" s="48"/>
      <c r="O368" s="49">
        <f>SUM(O369:O520)</f>
        <v>3028064</v>
      </c>
      <c r="P368" s="24"/>
      <c r="Q368" s="24"/>
      <c r="R368" s="24"/>
      <c r="S368" s="24"/>
      <c r="T368" s="24"/>
      <c r="U368" s="24"/>
      <c r="V368" s="24"/>
      <c r="W368" s="24"/>
    </row>
    <row r="369" spans="13:23" x14ac:dyDescent="0.25">
      <c r="N369" s="69">
        <v>1</v>
      </c>
      <c r="O369" s="4">
        <v>20000</v>
      </c>
      <c r="P369" s="56">
        <v>3.593813150189817</v>
      </c>
      <c r="Q369" s="4"/>
      <c r="R369" s="4">
        <f>O369-Q369</f>
        <v>20000</v>
      </c>
      <c r="S369" s="4"/>
      <c r="T369" s="81"/>
      <c r="U369" s="4"/>
      <c r="V369" s="4">
        <f t="shared" ref="V369:V400" si="4">O369-T369-U369</f>
        <v>20000</v>
      </c>
      <c r="W369" s="57"/>
    </row>
    <row r="370" spans="13:23" x14ac:dyDescent="0.25">
      <c r="N370" s="69">
        <v>2</v>
      </c>
      <c r="O370" s="4">
        <v>20000</v>
      </c>
      <c r="P370" s="56">
        <v>17.91945153940469</v>
      </c>
      <c r="Q370" s="4"/>
      <c r="R370" s="4">
        <f t="shared" ref="R370:R377" si="5">O370-Q370</f>
        <v>20000</v>
      </c>
      <c r="S370" s="57"/>
      <c r="T370" s="4"/>
      <c r="U370" s="4"/>
      <c r="V370" s="4">
        <f t="shared" si="4"/>
        <v>20000</v>
      </c>
      <c r="W370" s="57"/>
    </row>
    <row r="371" spans="13:23" x14ac:dyDescent="0.25">
      <c r="M371" s="78"/>
      <c r="N371" s="69">
        <v>3</v>
      </c>
      <c r="O371" s="4">
        <v>20000</v>
      </c>
      <c r="P371" s="56">
        <v>30.548866254277531</v>
      </c>
      <c r="Q371" s="4"/>
      <c r="R371" s="4">
        <f t="shared" si="5"/>
        <v>20000</v>
      </c>
      <c r="S371" s="57"/>
      <c r="T371" s="4"/>
      <c r="U371" s="4"/>
      <c r="V371" s="4">
        <f t="shared" si="4"/>
        <v>20000</v>
      </c>
      <c r="W371" s="57"/>
    </row>
    <row r="372" spans="13:23" x14ac:dyDescent="0.25">
      <c r="M372" s="78"/>
      <c r="N372" s="69">
        <v>4</v>
      </c>
      <c r="O372" s="4">
        <v>20000</v>
      </c>
      <c r="P372" s="56">
        <v>23.592468655668199</v>
      </c>
      <c r="Q372" s="4"/>
      <c r="R372" s="4">
        <f t="shared" si="5"/>
        <v>20000</v>
      </c>
      <c r="S372" s="57"/>
      <c r="T372" s="4"/>
      <c r="U372" s="4"/>
      <c r="V372" s="4">
        <f t="shared" si="4"/>
        <v>20000</v>
      </c>
      <c r="W372" s="57"/>
    </row>
    <row r="373" spans="13:23" x14ac:dyDescent="0.25">
      <c r="N373" s="69">
        <v>5</v>
      </c>
      <c r="O373" s="4">
        <v>20000</v>
      </c>
      <c r="P373" s="56">
        <v>2.7671385826542969</v>
      </c>
      <c r="Q373" s="4"/>
      <c r="R373" s="4">
        <f t="shared" si="5"/>
        <v>20000</v>
      </c>
      <c r="S373" s="57"/>
      <c r="T373" s="4"/>
      <c r="U373" s="4"/>
      <c r="V373" s="4">
        <f t="shared" si="4"/>
        <v>20000</v>
      </c>
      <c r="W373" s="57"/>
    </row>
    <row r="374" spans="13:23" x14ac:dyDescent="0.25">
      <c r="N374" s="69">
        <v>6</v>
      </c>
      <c r="O374" s="4">
        <v>20000</v>
      </c>
      <c r="P374" s="56">
        <v>0.73855207022279501</v>
      </c>
      <c r="Q374" s="4"/>
      <c r="R374" s="4">
        <f t="shared" si="5"/>
        <v>20000</v>
      </c>
      <c r="S374" s="57"/>
      <c r="T374" s="4"/>
      <c r="U374" s="4"/>
      <c r="V374" s="4">
        <f t="shared" si="4"/>
        <v>20000</v>
      </c>
      <c r="W374" s="57"/>
    </row>
    <row r="375" spans="13:23" x14ac:dyDescent="0.25">
      <c r="N375" s="69">
        <v>7</v>
      </c>
      <c r="O375" s="4">
        <v>20000</v>
      </c>
      <c r="P375" s="56">
        <v>0.50369511172175407</v>
      </c>
      <c r="Q375" s="4"/>
      <c r="R375" s="4">
        <f t="shared" si="5"/>
        <v>20000</v>
      </c>
      <c r="S375" s="57"/>
      <c r="T375" s="4"/>
      <c r="U375" s="4"/>
      <c r="V375" s="4">
        <f t="shared" si="4"/>
        <v>20000</v>
      </c>
      <c r="W375" s="57"/>
    </row>
    <row r="376" spans="13:23" x14ac:dyDescent="0.25">
      <c r="N376" s="69">
        <v>8</v>
      </c>
      <c r="O376" s="4">
        <v>20000</v>
      </c>
      <c r="P376" s="56">
        <v>12.776650423184041</v>
      </c>
      <c r="Q376" s="4"/>
      <c r="R376" s="4">
        <f t="shared" si="5"/>
        <v>20000</v>
      </c>
      <c r="S376" s="57"/>
      <c r="T376" s="4"/>
      <c r="U376" s="4"/>
      <c r="V376" s="4">
        <f t="shared" si="4"/>
        <v>20000</v>
      </c>
      <c r="W376" s="57"/>
    </row>
    <row r="377" spans="13:23" x14ac:dyDescent="0.25">
      <c r="N377" s="69">
        <v>9</v>
      </c>
      <c r="O377" s="4">
        <v>20000</v>
      </c>
      <c r="P377" s="56">
        <v>4.2844916917383671</v>
      </c>
      <c r="Q377" s="4"/>
      <c r="R377" s="4">
        <f t="shared" si="5"/>
        <v>20000</v>
      </c>
      <c r="S377" s="57"/>
      <c r="T377" s="4"/>
      <c r="U377" s="4"/>
      <c r="V377" s="4">
        <f t="shared" si="4"/>
        <v>20000</v>
      </c>
      <c r="W377" s="57"/>
    </row>
    <row r="378" spans="13:23" x14ac:dyDescent="0.25">
      <c r="N378" s="69">
        <v>10</v>
      </c>
      <c r="O378" s="4">
        <v>20000</v>
      </c>
      <c r="P378" s="56">
        <v>8.9604170303791761</v>
      </c>
      <c r="Q378" s="4"/>
      <c r="R378" s="4">
        <f>O378-Q378</f>
        <v>20000</v>
      </c>
      <c r="S378" s="57"/>
      <c r="T378" s="4"/>
      <c r="U378" s="4"/>
      <c r="V378" s="4">
        <f t="shared" si="4"/>
        <v>20000</v>
      </c>
      <c r="W378" s="57"/>
    </row>
    <row r="379" spans="13:23" x14ac:dyDescent="0.25">
      <c r="N379" s="69">
        <v>11</v>
      </c>
      <c r="O379" s="4">
        <v>20000</v>
      </c>
      <c r="P379" s="56">
        <v>9.9253705693408847</v>
      </c>
      <c r="Q379" s="4"/>
      <c r="R379" s="4">
        <f t="shared" ref="R379:R399" si="6">O379-Q379</f>
        <v>20000</v>
      </c>
      <c r="S379" s="57"/>
      <c r="T379" s="4"/>
      <c r="U379" s="4"/>
      <c r="V379" s="4">
        <f t="shared" si="4"/>
        <v>20000</v>
      </c>
      <c r="W379" s="57"/>
    </row>
    <row r="380" spans="13:23" x14ac:dyDescent="0.25">
      <c r="N380" s="69">
        <v>12</v>
      </c>
      <c r="O380" s="4">
        <v>20000</v>
      </c>
      <c r="P380" s="56">
        <v>6.7748880526050934</v>
      </c>
      <c r="Q380" s="4"/>
      <c r="R380" s="4">
        <f t="shared" si="6"/>
        <v>20000</v>
      </c>
      <c r="S380" s="57"/>
      <c r="T380" s="4"/>
      <c r="U380" s="4"/>
      <c r="V380" s="4">
        <f t="shared" si="4"/>
        <v>20000</v>
      </c>
      <c r="W380" s="57"/>
    </row>
    <row r="381" spans="13:23" x14ac:dyDescent="0.25">
      <c r="N381" s="69">
        <v>13</v>
      </c>
      <c r="O381" s="4">
        <v>20000</v>
      </c>
      <c r="P381" s="56">
        <v>9.0190701931715012</v>
      </c>
      <c r="Q381" s="4"/>
      <c r="R381" s="4">
        <f t="shared" si="6"/>
        <v>20000</v>
      </c>
      <c r="S381" s="57"/>
      <c r="T381" s="4"/>
      <c r="U381" s="4"/>
      <c r="V381" s="4">
        <f t="shared" si="4"/>
        <v>20000</v>
      </c>
      <c r="W381" s="57"/>
    </row>
    <row r="382" spans="13:23" x14ac:dyDescent="0.25">
      <c r="N382" s="69">
        <v>14</v>
      </c>
      <c r="O382" s="4">
        <v>20000</v>
      </c>
      <c r="P382" s="56">
        <v>7.0884862132370472</v>
      </c>
      <c r="Q382" s="4"/>
      <c r="R382" s="4">
        <f t="shared" si="6"/>
        <v>20000</v>
      </c>
      <c r="S382" s="57"/>
      <c r="T382" s="4"/>
      <c r="U382" s="4"/>
      <c r="V382" s="4">
        <f t="shared" si="4"/>
        <v>20000</v>
      </c>
      <c r="W382" s="57"/>
    </row>
    <row r="383" spans="13:23" x14ac:dyDescent="0.25">
      <c r="N383" s="69">
        <v>15</v>
      </c>
      <c r="O383" s="4">
        <v>20000</v>
      </c>
      <c r="P383" s="56">
        <v>0.76991817820817232</v>
      </c>
      <c r="Q383" s="4"/>
      <c r="R383" s="4">
        <f t="shared" si="6"/>
        <v>20000</v>
      </c>
      <c r="S383" s="57"/>
      <c r="T383" s="4"/>
      <c r="U383" s="4"/>
      <c r="V383" s="4">
        <f t="shared" si="4"/>
        <v>20000</v>
      </c>
      <c r="W383" s="57"/>
    </row>
    <row r="384" spans="13:23" x14ac:dyDescent="0.25">
      <c r="N384" s="69">
        <v>16</v>
      </c>
      <c r="O384" s="4">
        <v>20000</v>
      </c>
      <c r="P384" s="56">
        <v>0.90782603528350592</v>
      </c>
      <c r="Q384" s="4"/>
      <c r="R384" s="4">
        <f t="shared" si="6"/>
        <v>20000</v>
      </c>
      <c r="S384" s="57"/>
      <c r="T384" s="4"/>
      <c r="U384" s="4"/>
      <c r="V384" s="4">
        <f t="shared" si="4"/>
        <v>20000</v>
      </c>
      <c r="W384" s="57"/>
    </row>
    <row r="385" spans="13:23" x14ac:dyDescent="0.25">
      <c r="N385" s="69">
        <v>17</v>
      </c>
      <c r="O385" s="4">
        <v>20000</v>
      </c>
      <c r="P385" s="56">
        <v>0.50722527876496315</v>
      </c>
      <c r="Q385" s="4"/>
      <c r="R385" s="4">
        <f t="shared" si="6"/>
        <v>20000</v>
      </c>
      <c r="S385" s="57"/>
      <c r="T385" s="4"/>
      <c r="U385" s="4"/>
      <c r="V385" s="4">
        <f t="shared" si="4"/>
        <v>20000</v>
      </c>
      <c r="W385" s="57"/>
    </row>
    <row r="386" spans="13:23" x14ac:dyDescent="0.25">
      <c r="N386" s="69">
        <v>18</v>
      </c>
      <c r="O386" s="4">
        <v>20000</v>
      </c>
      <c r="P386" s="56">
        <v>0.43524256534874439</v>
      </c>
      <c r="Q386" s="4"/>
      <c r="R386" s="4">
        <f t="shared" si="6"/>
        <v>20000</v>
      </c>
      <c r="S386" s="57"/>
      <c r="T386" s="4"/>
      <c r="U386" s="4"/>
      <c r="V386" s="4">
        <f t="shared" si="4"/>
        <v>20000</v>
      </c>
      <c r="W386" s="57"/>
    </row>
    <row r="387" spans="13:23" x14ac:dyDescent="0.25">
      <c r="N387" s="69">
        <v>19</v>
      </c>
      <c r="O387" s="4">
        <v>20000</v>
      </c>
      <c r="P387" s="56">
        <v>0.42952730506658549</v>
      </c>
      <c r="Q387" s="4"/>
      <c r="R387" s="4">
        <f t="shared" si="6"/>
        <v>20000</v>
      </c>
      <c r="S387" s="57"/>
      <c r="T387" s="4"/>
      <c r="U387" s="4"/>
      <c r="V387" s="4">
        <f t="shared" si="4"/>
        <v>20000</v>
      </c>
      <c r="W387" s="57"/>
    </row>
    <row r="388" spans="13:23" x14ac:dyDescent="0.25">
      <c r="N388" s="69">
        <v>20</v>
      </c>
      <c r="O388" s="57">
        <v>20000</v>
      </c>
      <c r="P388" s="70">
        <v>0.40006185695528979</v>
      </c>
      <c r="Q388" s="57"/>
      <c r="R388" s="57">
        <f t="shared" si="6"/>
        <v>20000</v>
      </c>
      <c r="S388" s="57"/>
      <c r="T388" s="57"/>
      <c r="U388" s="57"/>
      <c r="V388" s="57">
        <f t="shared" si="4"/>
        <v>20000</v>
      </c>
      <c r="W388" s="57"/>
    </row>
    <row r="389" spans="13:23" x14ac:dyDescent="0.25">
      <c r="N389" s="69">
        <v>21</v>
      </c>
      <c r="O389" s="57">
        <v>20000</v>
      </c>
      <c r="P389" s="70">
        <v>0.40284608583897352</v>
      </c>
      <c r="Q389" s="57"/>
      <c r="R389" s="57">
        <f t="shared" si="6"/>
        <v>20000</v>
      </c>
      <c r="S389" s="57"/>
      <c r="T389" s="57"/>
      <c r="U389" s="57"/>
      <c r="V389" s="57">
        <f t="shared" si="4"/>
        <v>20000</v>
      </c>
      <c r="W389" s="57"/>
    </row>
    <row r="390" spans="13:23" x14ac:dyDescent="0.25">
      <c r="M390" s="77"/>
      <c r="N390" s="69">
        <v>22</v>
      </c>
      <c r="O390" s="57">
        <v>20000</v>
      </c>
      <c r="P390" s="75">
        <v>0.40511471405625338</v>
      </c>
      <c r="Q390" s="76"/>
      <c r="R390" s="57">
        <f t="shared" si="6"/>
        <v>20000</v>
      </c>
      <c r="S390" s="57"/>
      <c r="T390" s="57"/>
      <c r="U390" s="57"/>
      <c r="V390" s="57">
        <f t="shared" si="4"/>
        <v>20000</v>
      </c>
      <c r="W390" s="57"/>
    </row>
    <row r="391" spans="13:23" x14ac:dyDescent="0.25">
      <c r="N391" s="69">
        <v>23</v>
      </c>
      <c r="O391" s="4">
        <v>20000</v>
      </c>
      <c r="P391" s="56">
        <v>2.2693416140973568</v>
      </c>
      <c r="Q391" s="4"/>
      <c r="R391" s="4">
        <f t="shared" si="6"/>
        <v>20000</v>
      </c>
      <c r="S391" s="57"/>
      <c r="T391" s="4"/>
      <c r="U391" s="4"/>
      <c r="V391" s="4">
        <f t="shared" si="4"/>
        <v>20000</v>
      </c>
      <c r="W391" s="57"/>
    </row>
    <row r="392" spans="13:23" x14ac:dyDescent="0.25">
      <c r="N392" s="69">
        <v>24</v>
      </c>
      <c r="O392" s="4">
        <v>20000</v>
      </c>
      <c r="P392" s="56">
        <v>2.2730696434155111</v>
      </c>
      <c r="Q392" s="4"/>
      <c r="R392" s="4">
        <f t="shared" si="6"/>
        <v>20000</v>
      </c>
      <c r="S392" s="57"/>
      <c r="T392" s="4"/>
      <c r="U392" s="4"/>
      <c r="V392" s="4">
        <f t="shared" si="4"/>
        <v>20000</v>
      </c>
      <c r="W392" s="57"/>
    </row>
    <row r="393" spans="13:23" x14ac:dyDescent="0.25">
      <c r="M393" s="78"/>
      <c r="N393" s="69">
        <v>25</v>
      </c>
      <c r="O393" s="4">
        <v>20000</v>
      </c>
      <c r="P393" s="56">
        <v>0.84506441839039326</v>
      </c>
      <c r="Q393" s="4"/>
      <c r="R393" s="4">
        <f t="shared" si="6"/>
        <v>20000</v>
      </c>
      <c r="S393" s="57"/>
      <c r="T393" s="4"/>
      <c r="U393" s="4"/>
      <c r="V393" s="4">
        <f t="shared" si="4"/>
        <v>20000</v>
      </c>
      <c r="W393" s="57"/>
    </row>
    <row r="394" spans="13:23" x14ac:dyDescent="0.25">
      <c r="M394" s="78"/>
      <c r="N394" s="69">
        <v>26</v>
      </c>
      <c r="O394" s="4">
        <v>20000</v>
      </c>
      <c r="P394" s="56">
        <v>7.7909118132665753</v>
      </c>
      <c r="Q394" s="4"/>
      <c r="R394" s="4">
        <f t="shared" si="6"/>
        <v>20000</v>
      </c>
      <c r="S394" s="57"/>
      <c r="T394" s="4"/>
      <c r="U394" s="4"/>
      <c r="V394" s="4">
        <f t="shared" si="4"/>
        <v>20000</v>
      </c>
      <c r="W394" s="57"/>
    </row>
    <row r="395" spans="13:23" x14ac:dyDescent="0.25">
      <c r="N395" s="69">
        <v>27</v>
      </c>
      <c r="O395" s="4">
        <v>20000</v>
      </c>
      <c r="P395" s="56">
        <v>10.92586243711412</v>
      </c>
      <c r="Q395" s="4"/>
      <c r="R395" s="4">
        <f t="shared" si="6"/>
        <v>20000</v>
      </c>
      <c r="S395" s="57"/>
      <c r="T395" s="4"/>
      <c r="U395" s="4"/>
      <c r="V395" s="4">
        <f t="shared" si="4"/>
        <v>20000</v>
      </c>
      <c r="W395" s="57"/>
    </row>
    <row r="396" spans="13:23" x14ac:dyDescent="0.25">
      <c r="N396" s="69">
        <v>28</v>
      </c>
      <c r="O396" s="4">
        <v>20000</v>
      </c>
      <c r="P396" s="56">
        <v>1.2632994009181859</v>
      </c>
      <c r="Q396" s="4"/>
      <c r="R396" s="4">
        <f t="shared" si="6"/>
        <v>20000</v>
      </c>
      <c r="S396" s="57"/>
      <c r="T396" s="4"/>
      <c r="U396" s="4"/>
      <c r="V396" s="4">
        <f t="shared" si="4"/>
        <v>20000</v>
      </c>
      <c r="W396" s="57"/>
    </row>
    <row r="397" spans="13:23" x14ac:dyDescent="0.25">
      <c r="N397" s="69">
        <v>29</v>
      </c>
      <c r="O397" s="4">
        <v>20000</v>
      </c>
      <c r="P397" s="56">
        <v>0.61446094047278166</v>
      </c>
      <c r="Q397" s="4"/>
      <c r="R397" s="4">
        <f t="shared" si="6"/>
        <v>20000</v>
      </c>
      <c r="S397" s="57"/>
      <c r="T397" s="4"/>
      <c r="U397" s="4"/>
      <c r="V397" s="4">
        <f t="shared" si="4"/>
        <v>20000</v>
      </c>
      <c r="W397" s="57"/>
    </row>
    <row r="398" spans="13:23" x14ac:dyDescent="0.25">
      <c r="N398" s="69">
        <v>30</v>
      </c>
      <c r="O398" s="4">
        <v>20000</v>
      </c>
      <c r="P398" s="56">
        <v>6.0967596927657723</v>
      </c>
      <c r="Q398" s="4"/>
      <c r="R398" s="4">
        <f t="shared" si="6"/>
        <v>20000</v>
      </c>
      <c r="S398" s="57"/>
      <c r="T398" s="4"/>
      <c r="U398" s="4"/>
      <c r="V398" s="4">
        <f t="shared" si="4"/>
        <v>20000</v>
      </c>
      <c r="W398" s="57"/>
    </row>
    <row r="399" spans="13:23" x14ac:dyDescent="0.25">
      <c r="N399" s="69">
        <v>31</v>
      </c>
      <c r="O399" s="4">
        <v>20000</v>
      </c>
      <c r="P399" s="56">
        <v>3.4943008050322528</v>
      </c>
      <c r="Q399" s="4"/>
      <c r="R399" s="4">
        <f t="shared" si="6"/>
        <v>20000</v>
      </c>
      <c r="S399" s="57"/>
      <c r="T399" s="4"/>
      <c r="U399" s="4"/>
      <c r="V399" s="4">
        <f t="shared" si="4"/>
        <v>20000</v>
      </c>
      <c r="W399" s="57"/>
    </row>
    <row r="400" spans="13:23" x14ac:dyDescent="0.25">
      <c r="N400" s="69">
        <v>32</v>
      </c>
      <c r="O400" s="4">
        <v>20000</v>
      </c>
      <c r="P400" s="56">
        <v>3.3148891478776932</v>
      </c>
      <c r="Q400" s="4"/>
      <c r="R400" s="4">
        <f>O400-Q400</f>
        <v>20000</v>
      </c>
      <c r="S400" s="57"/>
      <c r="T400" s="4"/>
      <c r="U400" s="4"/>
      <c r="V400" s="4">
        <f t="shared" si="4"/>
        <v>20000</v>
      </c>
      <c r="W400" s="57"/>
    </row>
    <row r="401" spans="13:23" x14ac:dyDescent="0.25">
      <c r="N401" s="69">
        <v>33</v>
      </c>
      <c r="O401" s="4">
        <v>20000</v>
      </c>
      <c r="P401" s="56">
        <v>0.49389518890529871</v>
      </c>
      <c r="Q401" s="4"/>
      <c r="R401" s="4">
        <f t="shared" ref="R401:R421" si="7">O401-Q401</f>
        <v>20000</v>
      </c>
      <c r="S401" s="57"/>
      <c r="T401" s="4"/>
      <c r="U401" s="4"/>
      <c r="V401" s="4">
        <f t="shared" ref="V401:V432" si="8">O401-T401-U401</f>
        <v>20000</v>
      </c>
      <c r="W401" s="57"/>
    </row>
    <row r="402" spans="13:23" x14ac:dyDescent="0.25">
      <c r="N402" s="69">
        <v>34</v>
      </c>
      <c r="O402" s="4">
        <v>20000</v>
      </c>
      <c r="P402" s="56">
        <v>0.47008770797401672</v>
      </c>
      <c r="Q402" s="4"/>
      <c r="R402" s="4">
        <f t="shared" si="7"/>
        <v>20000</v>
      </c>
      <c r="S402" s="57"/>
      <c r="T402" s="4"/>
      <c r="U402" s="4"/>
      <c r="V402" s="4">
        <f t="shared" si="8"/>
        <v>20000</v>
      </c>
      <c r="W402" s="57"/>
    </row>
    <row r="403" spans="13:23" x14ac:dyDescent="0.25">
      <c r="N403" s="69">
        <v>35</v>
      </c>
      <c r="O403" s="4">
        <v>20000</v>
      </c>
      <c r="P403" s="56">
        <v>0.52144979313015938</v>
      </c>
      <c r="Q403" s="4"/>
      <c r="R403" s="4">
        <f t="shared" si="7"/>
        <v>20000</v>
      </c>
      <c r="S403" s="57"/>
      <c r="T403" s="4"/>
      <c r="U403" s="4"/>
      <c r="V403" s="4">
        <f t="shared" si="8"/>
        <v>20000</v>
      </c>
      <c r="W403" s="57"/>
    </row>
    <row r="404" spans="13:23" x14ac:dyDescent="0.25">
      <c r="N404" s="69">
        <v>36</v>
      </c>
      <c r="O404" s="4">
        <v>20000</v>
      </c>
      <c r="P404" s="56">
        <v>0.70442903786897659</v>
      </c>
      <c r="Q404" s="4"/>
      <c r="R404" s="4">
        <f t="shared" si="7"/>
        <v>20000</v>
      </c>
      <c r="S404" s="57"/>
      <c r="T404" s="4"/>
      <c r="U404" s="4"/>
      <c r="V404" s="4">
        <f t="shared" si="8"/>
        <v>20000</v>
      </c>
      <c r="W404" s="57"/>
    </row>
    <row r="405" spans="13:23" x14ac:dyDescent="0.25">
      <c r="N405" s="69">
        <v>37</v>
      </c>
      <c r="O405" s="4">
        <v>20000</v>
      </c>
      <c r="P405" s="56">
        <v>3.1669971374794841</v>
      </c>
      <c r="Q405" s="4"/>
      <c r="R405" s="4">
        <f t="shared" si="7"/>
        <v>20000</v>
      </c>
      <c r="S405" s="57"/>
      <c r="T405" s="4"/>
      <c r="U405" s="4"/>
      <c r="V405" s="4">
        <f t="shared" si="8"/>
        <v>20000</v>
      </c>
      <c r="W405" s="57"/>
    </row>
    <row r="406" spans="13:23" x14ac:dyDescent="0.25">
      <c r="N406" s="69">
        <v>38</v>
      </c>
      <c r="O406" s="4">
        <v>20000</v>
      </c>
      <c r="P406" s="56">
        <v>1.714036878198385</v>
      </c>
      <c r="Q406" s="4"/>
      <c r="R406" s="4">
        <f t="shared" si="7"/>
        <v>20000</v>
      </c>
      <c r="S406" s="57"/>
      <c r="T406" s="4"/>
      <c r="U406" s="4"/>
      <c r="V406" s="4">
        <f t="shared" si="8"/>
        <v>20000</v>
      </c>
      <c r="W406" s="57"/>
    </row>
    <row r="407" spans="13:23" x14ac:dyDescent="0.25">
      <c r="N407" s="69">
        <v>39</v>
      </c>
      <c r="O407" s="4">
        <v>20000</v>
      </c>
      <c r="P407" s="56">
        <v>2.3035612376406789</v>
      </c>
      <c r="Q407" s="4"/>
      <c r="R407" s="4">
        <f t="shared" si="7"/>
        <v>20000</v>
      </c>
      <c r="S407" s="57"/>
      <c r="T407" s="4"/>
      <c r="U407" s="4"/>
      <c r="V407" s="4">
        <f t="shared" si="8"/>
        <v>20000</v>
      </c>
      <c r="W407" s="57"/>
    </row>
    <row r="408" spans="13:23" x14ac:dyDescent="0.25">
      <c r="N408" s="69">
        <v>40</v>
      </c>
      <c r="O408" s="4">
        <v>20000</v>
      </c>
      <c r="P408" s="56">
        <v>7.0715963253751397</v>
      </c>
      <c r="Q408" s="4"/>
      <c r="R408" s="4">
        <f t="shared" si="7"/>
        <v>20000</v>
      </c>
      <c r="S408" s="57"/>
      <c r="T408" s="4"/>
      <c r="U408" s="4"/>
      <c r="V408" s="4">
        <f t="shared" si="8"/>
        <v>20000</v>
      </c>
      <c r="W408" s="57"/>
    </row>
    <row r="409" spans="13:23" x14ac:dyDescent="0.25">
      <c r="N409" s="69">
        <v>41</v>
      </c>
      <c r="O409" s="4">
        <v>20000</v>
      </c>
      <c r="P409" s="56">
        <v>20.30339731276035</v>
      </c>
      <c r="Q409" s="4"/>
      <c r="R409" s="4">
        <f t="shared" si="7"/>
        <v>20000</v>
      </c>
      <c r="S409" s="57"/>
      <c r="T409" s="4"/>
      <c r="U409" s="4"/>
      <c r="V409" s="4">
        <f t="shared" si="8"/>
        <v>20000</v>
      </c>
      <c r="W409" s="57"/>
    </row>
    <row r="410" spans="13:23" x14ac:dyDescent="0.25">
      <c r="N410" s="69">
        <v>42</v>
      </c>
      <c r="O410" s="57">
        <v>20000</v>
      </c>
      <c r="P410" s="70">
        <v>7.1366195445880294</v>
      </c>
      <c r="Q410" s="57"/>
      <c r="R410" s="57">
        <f t="shared" si="7"/>
        <v>20000</v>
      </c>
      <c r="S410" s="57"/>
      <c r="T410" s="57"/>
      <c r="U410" s="57"/>
      <c r="V410" s="57">
        <f t="shared" si="8"/>
        <v>20000</v>
      </c>
      <c r="W410" s="57"/>
    </row>
    <row r="411" spans="13:23" x14ac:dyDescent="0.25">
      <c r="N411" s="69">
        <v>43</v>
      </c>
      <c r="O411" s="57">
        <v>20000</v>
      </c>
      <c r="P411" s="70">
        <v>6.6261641411110759</v>
      </c>
      <c r="Q411" s="57"/>
      <c r="R411" s="57">
        <f t="shared" si="7"/>
        <v>20000</v>
      </c>
      <c r="S411" s="57"/>
      <c r="T411" s="57"/>
      <c r="U411" s="57"/>
      <c r="V411" s="57">
        <f t="shared" si="8"/>
        <v>20000</v>
      </c>
      <c r="W411" s="57"/>
    </row>
    <row r="412" spans="13:23" x14ac:dyDescent="0.25">
      <c r="M412" s="77"/>
      <c r="N412" s="69">
        <v>44</v>
      </c>
      <c r="O412" s="57">
        <v>20000</v>
      </c>
      <c r="P412" s="75">
        <v>7.8189241336658597</v>
      </c>
      <c r="Q412" s="76"/>
      <c r="R412" s="57">
        <f t="shared" si="7"/>
        <v>20000</v>
      </c>
      <c r="S412" s="57"/>
      <c r="T412" s="57"/>
      <c r="U412" s="57"/>
      <c r="V412" s="57">
        <f t="shared" si="8"/>
        <v>20000</v>
      </c>
      <c r="W412" s="57"/>
    </row>
    <row r="413" spans="13:23" x14ac:dyDescent="0.25">
      <c r="N413" s="69">
        <v>45</v>
      </c>
      <c r="O413" s="4">
        <v>20000</v>
      </c>
      <c r="P413" s="56">
        <v>5.9600778808817267</v>
      </c>
      <c r="Q413" s="4"/>
      <c r="R413" s="4">
        <f t="shared" si="7"/>
        <v>20000</v>
      </c>
      <c r="S413" s="57"/>
      <c r="T413" s="4"/>
      <c r="U413" s="4"/>
      <c r="V413" s="4">
        <f t="shared" si="8"/>
        <v>20000</v>
      </c>
      <c r="W413" s="57"/>
    </row>
    <row r="414" spans="13:23" x14ac:dyDescent="0.25">
      <c r="N414" s="69">
        <v>46</v>
      </c>
      <c r="O414" s="4">
        <v>20000</v>
      </c>
      <c r="P414" s="56">
        <v>5.5690133841708302</v>
      </c>
      <c r="Q414" s="4"/>
      <c r="R414" s="4">
        <f t="shared" si="7"/>
        <v>20000</v>
      </c>
      <c r="S414" s="57"/>
      <c r="T414" s="4"/>
      <c r="U414" s="4"/>
      <c r="V414" s="4">
        <f t="shared" si="8"/>
        <v>20000</v>
      </c>
      <c r="W414" s="57"/>
    </row>
    <row r="415" spans="13:23" x14ac:dyDescent="0.25">
      <c r="M415" s="78"/>
      <c r="N415" s="69">
        <v>47</v>
      </c>
      <c r="O415" s="4">
        <v>20000</v>
      </c>
      <c r="P415" s="56">
        <v>7.3939197827130556</v>
      </c>
      <c r="Q415" s="4"/>
      <c r="R415" s="4">
        <f t="shared" si="7"/>
        <v>20000</v>
      </c>
      <c r="S415" s="57"/>
      <c r="T415" s="4"/>
      <c r="U415" s="4"/>
      <c r="V415" s="4">
        <f t="shared" si="8"/>
        <v>20000</v>
      </c>
      <c r="W415" s="57"/>
    </row>
    <row r="416" spans="13:23" x14ac:dyDescent="0.25">
      <c r="M416" s="78"/>
      <c r="N416" s="69">
        <v>48</v>
      </c>
      <c r="O416" s="4">
        <v>20000</v>
      </c>
      <c r="P416" s="56">
        <v>6.8956482941284776</v>
      </c>
      <c r="Q416" s="4"/>
      <c r="R416" s="4">
        <f t="shared" si="7"/>
        <v>20000</v>
      </c>
      <c r="S416" s="57"/>
      <c r="T416" s="4"/>
      <c r="U416" s="4"/>
      <c r="V416" s="4">
        <f t="shared" si="8"/>
        <v>20000</v>
      </c>
      <c r="W416" s="57"/>
    </row>
    <row r="417" spans="14:23" x14ac:dyDescent="0.25">
      <c r="N417" s="69">
        <v>49</v>
      </c>
      <c r="O417" s="4">
        <v>20000</v>
      </c>
      <c r="P417" s="56">
        <v>7.496304270811379</v>
      </c>
      <c r="Q417" s="4"/>
      <c r="R417" s="4">
        <f t="shared" si="7"/>
        <v>20000</v>
      </c>
      <c r="S417" s="57"/>
      <c r="T417" s="4"/>
      <c r="U417" s="4"/>
      <c r="V417" s="4">
        <f t="shared" si="8"/>
        <v>20000</v>
      </c>
      <c r="W417" s="57"/>
    </row>
    <row r="418" spans="14:23" x14ac:dyDescent="0.25">
      <c r="N418" s="69">
        <v>50</v>
      </c>
      <c r="O418" s="4">
        <v>20000</v>
      </c>
      <c r="P418" s="56">
        <v>5.6847054176032543</v>
      </c>
      <c r="Q418" s="4"/>
      <c r="R418" s="4">
        <f t="shared" si="7"/>
        <v>20000</v>
      </c>
      <c r="S418" s="57"/>
      <c r="T418" s="4"/>
      <c r="U418" s="4"/>
      <c r="V418" s="4">
        <f t="shared" si="8"/>
        <v>20000</v>
      </c>
      <c r="W418" s="57"/>
    </row>
    <row r="419" spans="14:23" x14ac:dyDescent="0.25">
      <c r="N419" s="69">
        <v>51</v>
      </c>
      <c r="O419" s="4">
        <v>20000</v>
      </c>
      <c r="P419" s="56">
        <v>6.275292968377471</v>
      </c>
      <c r="Q419" s="4"/>
      <c r="R419" s="4">
        <f t="shared" si="7"/>
        <v>20000</v>
      </c>
      <c r="S419" s="57"/>
      <c r="T419" s="4"/>
      <c r="U419" s="4"/>
      <c r="V419" s="4">
        <f t="shared" si="8"/>
        <v>20000</v>
      </c>
      <c r="W419" s="57"/>
    </row>
    <row r="420" spans="14:23" x14ac:dyDescent="0.25">
      <c r="N420" s="69">
        <v>52</v>
      </c>
      <c r="O420" s="4">
        <v>20000</v>
      </c>
      <c r="P420" s="56">
        <v>5.0647366549819708</v>
      </c>
      <c r="Q420" s="4"/>
      <c r="R420" s="4">
        <f t="shared" si="7"/>
        <v>20000</v>
      </c>
      <c r="S420" s="57"/>
      <c r="T420" s="4"/>
      <c r="U420" s="4"/>
      <c r="V420" s="4">
        <f t="shared" si="8"/>
        <v>20000</v>
      </c>
      <c r="W420" s="57"/>
    </row>
    <row r="421" spans="14:23" x14ac:dyDescent="0.25">
      <c r="N421" s="69">
        <v>53</v>
      </c>
      <c r="O421" s="4">
        <v>20000</v>
      </c>
      <c r="P421" s="56">
        <v>2.092205373570323</v>
      </c>
      <c r="Q421" s="4"/>
      <c r="R421" s="4">
        <f t="shared" si="7"/>
        <v>20000</v>
      </c>
      <c r="S421" s="57"/>
      <c r="T421" s="4"/>
      <c r="U421" s="4"/>
      <c r="V421" s="4">
        <f t="shared" si="8"/>
        <v>20000</v>
      </c>
      <c r="W421" s="57"/>
    </row>
    <row r="422" spans="14:23" x14ac:dyDescent="0.25">
      <c r="N422" s="69">
        <v>54</v>
      </c>
      <c r="O422" s="4">
        <v>20000</v>
      </c>
      <c r="P422" s="56">
        <v>0.79613881930708885</v>
      </c>
      <c r="Q422" s="4"/>
      <c r="R422" s="4">
        <f>O422-Q422</f>
        <v>20000</v>
      </c>
      <c r="S422" s="57"/>
      <c r="T422" s="4"/>
      <c r="U422" s="4"/>
      <c r="V422" s="4">
        <f t="shared" si="8"/>
        <v>20000</v>
      </c>
      <c r="W422" s="57"/>
    </row>
    <row r="423" spans="14:23" x14ac:dyDescent="0.25">
      <c r="N423" s="69">
        <v>55</v>
      </c>
      <c r="O423" s="4">
        <v>20000</v>
      </c>
      <c r="P423" s="56">
        <v>11.634438165463511</v>
      </c>
      <c r="Q423" s="4"/>
      <c r="R423" s="4">
        <f t="shared" ref="R423:R436" si="9">O423-Q423</f>
        <v>20000</v>
      </c>
      <c r="S423" s="57"/>
      <c r="T423" s="4"/>
      <c r="U423" s="4"/>
      <c r="V423" s="4">
        <f t="shared" si="8"/>
        <v>20000</v>
      </c>
      <c r="W423" s="57"/>
    </row>
    <row r="424" spans="14:23" x14ac:dyDescent="0.25">
      <c r="N424" s="69">
        <v>56</v>
      </c>
      <c r="O424" s="4">
        <v>20000</v>
      </c>
      <c r="P424" s="56">
        <v>14.70388271473348</v>
      </c>
      <c r="Q424" s="4"/>
      <c r="R424" s="4">
        <f t="shared" si="9"/>
        <v>20000</v>
      </c>
      <c r="S424" s="57"/>
      <c r="T424" s="4"/>
      <c r="U424" s="4"/>
      <c r="V424" s="4">
        <f t="shared" si="8"/>
        <v>20000</v>
      </c>
      <c r="W424" s="57"/>
    </row>
    <row r="425" spans="14:23" x14ac:dyDescent="0.25">
      <c r="N425" s="69">
        <v>57</v>
      </c>
      <c r="O425" s="4">
        <v>20000</v>
      </c>
      <c r="P425" s="56">
        <v>9.8885957850143313</v>
      </c>
      <c r="Q425" s="4"/>
      <c r="R425" s="4">
        <f t="shared" si="9"/>
        <v>20000</v>
      </c>
      <c r="S425" s="57"/>
      <c r="T425" s="4"/>
      <c r="U425" s="4"/>
      <c r="V425" s="4">
        <f t="shared" si="8"/>
        <v>20000</v>
      </c>
      <c r="W425" s="57"/>
    </row>
    <row r="426" spans="14:23" x14ac:dyDescent="0.25">
      <c r="N426" s="69">
        <v>58</v>
      </c>
      <c r="O426" s="4">
        <v>20000</v>
      </c>
      <c r="P426" s="56">
        <v>11.323923779651521</v>
      </c>
      <c r="Q426" s="4"/>
      <c r="R426" s="4">
        <f t="shared" si="9"/>
        <v>20000</v>
      </c>
      <c r="S426" s="57"/>
      <c r="T426" s="4"/>
      <c r="U426" s="4"/>
      <c r="V426" s="4">
        <f t="shared" si="8"/>
        <v>20000</v>
      </c>
      <c r="W426" s="57"/>
    </row>
    <row r="427" spans="14:23" x14ac:dyDescent="0.25">
      <c r="N427" s="69">
        <v>59</v>
      </c>
      <c r="O427" s="4">
        <v>20000</v>
      </c>
      <c r="P427" s="56">
        <v>13.83161104563624</v>
      </c>
      <c r="Q427" s="4"/>
      <c r="R427" s="4">
        <f t="shared" si="9"/>
        <v>20000</v>
      </c>
      <c r="S427" s="57"/>
      <c r="T427" s="4"/>
      <c r="U427" s="4"/>
      <c r="V427" s="4">
        <f t="shared" si="8"/>
        <v>20000</v>
      </c>
      <c r="W427" s="57"/>
    </row>
    <row r="428" spans="14:23" x14ac:dyDescent="0.25">
      <c r="N428" s="69">
        <v>60</v>
      </c>
      <c r="O428" s="4">
        <v>20000</v>
      </c>
      <c r="P428" s="56">
        <v>16.493283296003941</v>
      </c>
      <c r="Q428" s="4"/>
      <c r="R428" s="4">
        <f t="shared" si="9"/>
        <v>20000</v>
      </c>
      <c r="S428" s="57"/>
      <c r="T428" s="4"/>
      <c r="U428" s="4"/>
      <c r="V428" s="4">
        <f t="shared" si="8"/>
        <v>20000</v>
      </c>
      <c r="W428" s="57"/>
    </row>
    <row r="429" spans="14:23" x14ac:dyDescent="0.25">
      <c r="N429" s="69">
        <v>61</v>
      </c>
      <c r="O429" s="4">
        <v>20000</v>
      </c>
      <c r="P429" s="56">
        <v>13.21627121511847</v>
      </c>
      <c r="Q429" s="4"/>
      <c r="R429" s="4">
        <f t="shared" si="9"/>
        <v>20000</v>
      </c>
      <c r="S429" s="57"/>
      <c r="T429" s="4"/>
      <c r="U429" s="4"/>
      <c r="V429" s="4">
        <f t="shared" si="8"/>
        <v>20000</v>
      </c>
      <c r="W429" s="57"/>
    </row>
    <row r="430" spans="14:23" x14ac:dyDescent="0.25">
      <c r="N430" s="69">
        <v>62</v>
      </c>
      <c r="O430" s="4">
        <v>20000</v>
      </c>
      <c r="P430" s="56">
        <v>14.096122077666219</v>
      </c>
      <c r="Q430" s="4"/>
      <c r="R430" s="4">
        <f t="shared" si="9"/>
        <v>20000</v>
      </c>
      <c r="S430" s="57"/>
      <c r="T430" s="4"/>
      <c r="U430" s="4"/>
      <c r="V430" s="4">
        <f t="shared" si="8"/>
        <v>20000</v>
      </c>
      <c r="W430" s="57"/>
    </row>
    <row r="431" spans="14:23" x14ac:dyDescent="0.25">
      <c r="N431" s="69">
        <v>63</v>
      </c>
      <c r="O431" s="4">
        <v>20000</v>
      </c>
      <c r="P431" s="56">
        <v>14.660192253068089</v>
      </c>
      <c r="Q431" s="4"/>
      <c r="R431" s="4">
        <f t="shared" si="9"/>
        <v>20000</v>
      </c>
      <c r="S431" s="57"/>
      <c r="T431" s="4"/>
      <c r="U431" s="4"/>
      <c r="V431" s="4">
        <f t="shared" si="8"/>
        <v>20000</v>
      </c>
      <c r="W431" s="57"/>
    </row>
    <row r="432" spans="14:23" x14ac:dyDescent="0.25">
      <c r="N432" s="69">
        <v>64</v>
      </c>
      <c r="O432" s="57">
        <v>20000</v>
      </c>
      <c r="P432" s="70">
        <v>14.48476176522672</v>
      </c>
      <c r="Q432" s="57"/>
      <c r="R432" s="57">
        <f t="shared" si="9"/>
        <v>20000</v>
      </c>
      <c r="S432" s="57"/>
      <c r="T432" s="57"/>
      <c r="U432" s="57"/>
      <c r="V432" s="57">
        <f t="shared" si="8"/>
        <v>20000</v>
      </c>
      <c r="W432" s="57"/>
    </row>
    <row r="433" spans="13:23" x14ac:dyDescent="0.25">
      <c r="N433" s="69">
        <v>65</v>
      </c>
      <c r="O433" s="57">
        <v>20000</v>
      </c>
      <c r="P433" s="70">
        <v>18.23018811643124</v>
      </c>
      <c r="Q433" s="57"/>
      <c r="R433" s="57">
        <f t="shared" si="9"/>
        <v>20000</v>
      </c>
      <c r="S433" s="57"/>
      <c r="T433" s="57"/>
      <c r="U433" s="57"/>
      <c r="V433" s="57">
        <f t="shared" ref="V433:V464" si="10">O433-T433-U433</f>
        <v>20000</v>
      </c>
      <c r="W433" s="57"/>
    </row>
    <row r="434" spans="13:23" x14ac:dyDescent="0.25">
      <c r="M434" s="77"/>
      <c r="N434" s="69">
        <v>66</v>
      </c>
      <c r="O434" s="57">
        <v>20000</v>
      </c>
      <c r="P434" s="75">
        <v>14.007194363512101</v>
      </c>
      <c r="Q434" s="76"/>
      <c r="R434" s="57">
        <f t="shared" si="9"/>
        <v>20000</v>
      </c>
      <c r="S434" s="57"/>
      <c r="T434" s="57"/>
      <c r="U434" s="57"/>
      <c r="V434" s="57">
        <f t="shared" si="10"/>
        <v>20000</v>
      </c>
      <c r="W434" s="57"/>
    </row>
    <row r="435" spans="13:23" x14ac:dyDescent="0.25">
      <c r="N435" s="69">
        <v>67</v>
      </c>
      <c r="O435" s="4">
        <v>20000</v>
      </c>
      <c r="P435" s="56">
        <v>20.653411975130439</v>
      </c>
      <c r="Q435" s="4"/>
      <c r="R435" s="4">
        <f t="shared" si="9"/>
        <v>20000</v>
      </c>
      <c r="S435" s="57"/>
      <c r="T435" s="4"/>
      <c r="U435" s="4"/>
      <c r="V435" s="4">
        <f t="shared" si="10"/>
        <v>20000</v>
      </c>
      <c r="W435" s="57"/>
    </row>
    <row r="436" spans="13:23" x14ac:dyDescent="0.25">
      <c r="N436" s="69">
        <v>68</v>
      </c>
      <c r="O436" s="4">
        <v>20000</v>
      </c>
      <c r="P436" s="56">
        <v>17.076294688507911</v>
      </c>
      <c r="Q436" s="4"/>
      <c r="R436" s="4">
        <f t="shared" si="9"/>
        <v>20000</v>
      </c>
      <c r="S436" s="57"/>
      <c r="T436" s="4"/>
      <c r="U436" s="4"/>
      <c r="V436" s="4">
        <f t="shared" si="10"/>
        <v>20000</v>
      </c>
      <c r="W436" s="57"/>
    </row>
    <row r="437" spans="13:23" x14ac:dyDescent="0.25">
      <c r="N437" s="69">
        <v>69</v>
      </c>
      <c r="O437" s="4">
        <v>20000</v>
      </c>
      <c r="P437" s="56">
        <v>22.74447352252901</v>
      </c>
      <c r="Q437" s="4"/>
      <c r="R437" s="4">
        <f>O437-Q437</f>
        <v>20000</v>
      </c>
      <c r="S437" s="4"/>
      <c r="T437" s="56"/>
      <c r="U437" s="4"/>
      <c r="V437" s="4">
        <f t="shared" si="10"/>
        <v>20000</v>
      </c>
      <c r="W437" s="57"/>
    </row>
    <row r="438" spans="13:23" x14ac:dyDescent="0.25">
      <c r="N438" s="69">
        <v>70</v>
      </c>
      <c r="O438" s="4">
        <v>20000</v>
      </c>
      <c r="P438" s="56">
        <v>17.102652247995142</v>
      </c>
      <c r="Q438" s="4"/>
      <c r="R438" s="4">
        <f t="shared" ref="R438:R445" si="11">O438-Q438</f>
        <v>20000</v>
      </c>
      <c r="S438" s="57"/>
      <c r="T438" s="4"/>
      <c r="U438" s="4"/>
      <c r="V438" s="4">
        <f t="shared" si="10"/>
        <v>20000</v>
      </c>
      <c r="W438" s="57"/>
    </row>
    <row r="439" spans="13:23" x14ac:dyDescent="0.25">
      <c r="M439" s="78"/>
      <c r="N439" s="69">
        <v>71</v>
      </c>
      <c r="O439" s="4">
        <v>20000</v>
      </c>
      <c r="P439" s="56">
        <v>14.111095082014799</v>
      </c>
      <c r="Q439" s="4"/>
      <c r="R439" s="4">
        <f t="shared" si="11"/>
        <v>20000</v>
      </c>
      <c r="S439" s="57"/>
      <c r="T439" s="4"/>
      <c r="U439" s="4"/>
      <c r="V439" s="4">
        <f t="shared" si="10"/>
        <v>20000</v>
      </c>
      <c r="W439" s="57"/>
    </row>
    <row r="440" spans="13:23" x14ac:dyDescent="0.25">
      <c r="M440" s="78"/>
      <c r="N440" s="69">
        <v>72</v>
      </c>
      <c r="O440" s="4">
        <v>20000</v>
      </c>
      <c r="P440" s="56">
        <v>15.44644052535295</v>
      </c>
      <c r="Q440" s="4"/>
      <c r="R440" s="4">
        <f t="shared" si="11"/>
        <v>20000</v>
      </c>
      <c r="S440" s="57"/>
      <c r="T440" s="4"/>
      <c r="U440" s="4"/>
      <c r="V440" s="4">
        <f t="shared" si="10"/>
        <v>20000</v>
      </c>
      <c r="W440" s="57"/>
    </row>
    <row r="441" spans="13:23" x14ac:dyDescent="0.25">
      <c r="N441" s="69">
        <v>73</v>
      </c>
      <c r="O441" s="4">
        <v>20000</v>
      </c>
      <c r="P441" s="56">
        <v>27.718588526360691</v>
      </c>
      <c r="Q441" s="4"/>
      <c r="R441" s="4">
        <f t="shared" si="11"/>
        <v>20000</v>
      </c>
      <c r="S441" s="57"/>
      <c r="T441" s="4"/>
      <c r="U441" s="4"/>
      <c r="V441" s="4">
        <f t="shared" si="10"/>
        <v>20000</v>
      </c>
      <c r="W441" s="57"/>
    </row>
    <row r="442" spans="13:23" x14ac:dyDescent="0.25">
      <c r="N442" s="69">
        <v>74</v>
      </c>
      <c r="O442" s="4">
        <v>20000</v>
      </c>
      <c r="P442" s="56">
        <v>22.298213785514239</v>
      </c>
      <c r="Q442" s="4"/>
      <c r="R442" s="4">
        <f t="shared" si="11"/>
        <v>20000</v>
      </c>
      <c r="S442" s="57"/>
      <c r="T442" s="4"/>
      <c r="U442" s="4"/>
      <c r="V442" s="4">
        <f t="shared" si="10"/>
        <v>20000</v>
      </c>
      <c r="W442" s="57"/>
    </row>
    <row r="443" spans="13:23" x14ac:dyDescent="0.25">
      <c r="N443" s="69">
        <v>75</v>
      </c>
      <c r="O443" s="4">
        <v>20000</v>
      </c>
      <c r="P443" s="56">
        <v>18.020806161686782</v>
      </c>
      <c r="Q443" s="4"/>
      <c r="R443" s="4">
        <f t="shared" si="11"/>
        <v>20000</v>
      </c>
      <c r="S443" s="57"/>
      <c r="T443" s="4"/>
      <c r="U443" s="4"/>
      <c r="V443" s="4">
        <f t="shared" si="10"/>
        <v>20000</v>
      </c>
      <c r="W443" s="57"/>
    </row>
    <row r="444" spans="13:23" x14ac:dyDescent="0.25">
      <c r="N444" s="69">
        <v>76</v>
      </c>
      <c r="O444" s="4">
        <v>20000</v>
      </c>
      <c r="P444" s="56">
        <v>18.568345094099641</v>
      </c>
      <c r="Q444" s="4"/>
      <c r="R444" s="4">
        <f t="shared" si="11"/>
        <v>20000</v>
      </c>
      <c r="S444" s="57"/>
      <c r="T444" s="4"/>
      <c r="U444" s="4"/>
      <c r="V444" s="4">
        <f t="shared" si="10"/>
        <v>20000</v>
      </c>
      <c r="W444" s="57"/>
    </row>
    <row r="445" spans="13:23" x14ac:dyDescent="0.25">
      <c r="N445" s="69">
        <v>77</v>
      </c>
      <c r="O445" s="4">
        <v>20000</v>
      </c>
      <c r="P445" s="56">
        <v>18.534677655436099</v>
      </c>
      <c r="Q445" s="4"/>
      <c r="R445" s="4">
        <f t="shared" si="11"/>
        <v>20000</v>
      </c>
      <c r="S445" s="57"/>
      <c r="T445" s="4"/>
      <c r="U445" s="4"/>
      <c r="V445" s="4">
        <f t="shared" si="10"/>
        <v>20000</v>
      </c>
      <c r="W445" s="57"/>
    </row>
    <row r="446" spans="13:23" x14ac:dyDescent="0.25">
      <c r="N446" s="69">
        <v>78</v>
      </c>
      <c r="O446" s="4">
        <v>20000</v>
      </c>
      <c r="P446" s="56">
        <v>20.45633144211024</v>
      </c>
      <c r="Q446" s="4"/>
      <c r="R446" s="4">
        <f>O446-Q446</f>
        <v>20000</v>
      </c>
      <c r="S446" s="57"/>
      <c r="T446" s="4"/>
      <c r="U446" s="4"/>
      <c r="V446" s="4">
        <f t="shared" si="10"/>
        <v>20000</v>
      </c>
      <c r="W446" s="57"/>
    </row>
    <row r="447" spans="13:23" x14ac:dyDescent="0.25">
      <c r="N447" s="69">
        <v>79</v>
      </c>
      <c r="O447" s="4">
        <v>20000</v>
      </c>
      <c r="P447" s="56">
        <v>22.365941083990041</v>
      </c>
      <c r="Q447" s="4"/>
      <c r="R447" s="4">
        <f t="shared" ref="R447:R467" si="12">O447-Q447</f>
        <v>20000</v>
      </c>
      <c r="S447" s="57"/>
      <c r="T447" s="4"/>
      <c r="U447" s="4"/>
      <c r="V447" s="4">
        <f t="shared" si="10"/>
        <v>20000</v>
      </c>
      <c r="W447" s="57"/>
    </row>
    <row r="448" spans="13:23" x14ac:dyDescent="0.25">
      <c r="N448" s="69">
        <v>80</v>
      </c>
      <c r="O448" s="4">
        <v>20000</v>
      </c>
      <c r="P448" s="56">
        <v>19.50959863234311</v>
      </c>
      <c r="Q448" s="4"/>
      <c r="R448" s="4">
        <f t="shared" si="12"/>
        <v>20000</v>
      </c>
      <c r="S448" s="57"/>
      <c r="T448" s="4"/>
      <c r="U448" s="4"/>
      <c r="V448" s="4">
        <f t="shared" si="10"/>
        <v>20000</v>
      </c>
      <c r="W448" s="57"/>
    </row>
    <row r="449" spans="13:23" x14ac:dyDescent="0.25">
      <c r="N449" s="69">
        <v>81</v>
      </c>
      <c r="O449" s="4">
        <v>20000</v>
      </c>
      <c r="P449" s="56">
        <v>15.98814000654966</v>
      </c>
      <c r="Q449" s="4"/>
      <c r="R449" s="4">
        <f t="shared" si="12"/>
        <v>20000</v>
      </c>
      <c r="S449" s="57"/>
      <c r="T449" s="4"/>
      <c r="U449" s="4"/>
      <c r="V449" s="4">
        <f t="shared" si="10"/>
        <v>20000</v>
      </c>
      <c r="W449" s="57"/>
    </row>
    <row r="450" spans="13:23" x14ac:dyDescent="0.25">
      <c r="N450" s="69">
        <v>82</v>
      </c>
      <c r="O450" s="4">
        <v>20000</v>
      </c>
      <c r="P450" s="56">
        <v>25.795579681172971</v>
      </c>
      <c r="Q450" s="4"/>
      <c r="R450" s="4">
        <f t="shared" si="12"/>
        <v>20000</v>
      </c>
      <c r="S450" s="57"/>
      <c r="T450" s="4"/>
      <c r="U450" s="4"/>
      <c r="V450" s="4">
        <f t="shared" si="10"/>
        <v>20000</v>
      </c>
      <c r="W450" s="57"/>
    </row>
    <row r="451" spans="13:23" x14ac:dyDescent="0.25">
      <c r="N451" s="69">
        <v>83</v>
      </c>
      <c r="O451" s="4">
        <v>20000</v>
      </c>
      <c r="P451" s="56">
        <v>17.65236798953265</v>
      </c>
      <c r="Q451" s="4"/>
      <c r="R451" s="4">
        <f t="shared" si="12"/>
        <v>20000</v>
      </c>
      <c r="S451" s="57"/>
      <c r="T451" s="4"/>
      <c r="U451" s="4"/>
      <c r="V451" s="4">
        <f t="shared" si="10"/>
        <v>20000</v>
      </c>
      <c r="W451" s="57"/>
    </row>
    <row r="452" spans="13:23" x14ac:dyDescent="0.25">
      <c r="N452" s="69">
        <v>84</v>
      </c>
      <c r="O452" s="4">
        <v>20000</v>
      </c>
      <c r="P452" s="56">
        <v>17.666277496144179</v>
      </c>
      <c r="Q452" s="4"/>
      <c r="R452" s="4">
        <f t="shared" si="12"/>
        <v>20000</v>
      </c>
      <c r="S452" s="57"/>
      <c r="T452" s="4"/>
      <c r="U452" s="4"/>
      <c r="V452" s="4">
        <f t="shared" si="10"/>
        <v>20000</v>
      </c>
      <c r="W452" s="57"/>
    </row>
    <row r="453" spans="13:23" x14ac:dyDescent="0.25">
      <c r="N453" s="69">
        <v>85</v>
      </c>
      <c r="O453" s="4">
        <v>20000</v>
      </c>
      <c r="P453" s="56">
        <v>19.699957842007279</v>
      </c>
      <c r="Q453" s="4"/>
      <c r="R453" s="4">
        <f t="shared" si="12"/>
        <v>20000</v>
      </c>
      <c r="S453" s="57"/>
      <c r="T453" s="4"/>
      <c r="U453" s="4"/>
      <c r="V453" s="4">
        <f t="shared" si="10"/>
        <v>20000</v>
      </c>
      <c r="W453" s="57"/>
    </row>
    <row r="454" spans="13:23" x14ac:dyDescent="0.25">
      <c r="N454" s="69">
        <v>86</v>
      </c>
      <c r="O454" s="4">
        <v>20000</v>
      </c>
      <c r="P454" s="56">
        <v>18.887416543439031</v>
      </c>
      <c r="Q454" s="4"/>
      <c r="R454" s="4">
        <f t="shared" si="12"/>
        <v>20000</v>
      </c>
      <c r="S454" s="57"/>
      <c r="T454" s="4"/>
      <c r="U454" s="4"/>
      <c r="V454" s="4">
        <f t="shared" si="10"/>
        <v>20000</v>
      </c>
      <c r="W454" s="57"/>
    </row>
    <row r="455" spans="13:23" x14ac:dyDescent="0.25">
      <c r="N455" s="69">
        <v>87</v>
      </c>
      <c r="O455" s="4">
        <v>20000</v>
      </c>
      <c r="P455" s="56">
        <v>15.40661784727126</v>
      </c>
      <c r="Q455" s="4"/>
      <c r="R455" s="4">
        <f t="shared" si="12"/>
        <v>20000</v>
      </c>
      <c r="S455" s="57"/>
      <c r="T455" s="4"/>
      <c r="U455" s="4"/>
      <c r="V455" s="4">
        <f t="shared" si="10"/>
        <v>20000</v>
      </c>
      <c r="W455" s="57"/>
    </row>
    <row r="456" spans="13:23" x14ac:dyDescent="0.25">
      <c r="N456" s="69">
        <v>88</v>
      </c>
      <c r="O456" s="57">
        <v>20000</v>
      </c>
      <c r="P456" s="70">
        <v>24.350880458951</v>
      </c>
      <c r="Q456" s="57"/>
      <c r="R456" s="57">
        <f t="shared" si="12"/>
        <v>20000</v>
      </c>
      <c r="S456" s="57"/>
      <c r="T456" s="57"/>
      <c r="U456" s="57"/>
      <c r="V456" s="57">
        <f t="shared" si="10"/>
        <v>20000</v>
      </c>
      <c r="W456" s="57"/>
    </row>
    <row r="457" spans="13:23" x14ac:dyDescent="0.25">
      <c r="N457" s="69">
        <v>89</v>
      </c>
      <c r="O457" s="57">
        <v>20000</v>
      </c>
      <c r="P457" s="70">
        <v>16.53063914552331</v>
      </c>
      <c r="Q457" s="57"/>
      <c r="R457" s="57">
        <f t="shared" si="12"/>
        <v>20000</v>
      </c>
      <c r="S457" s="57"/>
      <c r="T457" s="57"/>
      <c r="U457" s="57"/>
      <c r="V457" s="57">
        <f t="shared" si="10"/>
        <v>20000</v>
      </c>
      <c r="W457" s="57"/>
    </row>
    <row r="458" spans="13:23" x14ac:dyDescent="0.25">
      <c r="M458" s="77"/>
      <c r="N458" s="69">
        <v>90</v>
      </c>
      <c r="O458" s="57">
        <v>20000</v>
      </c>
      <c r="P458" s="75">
        <v>27.264152999036011</v>
      </c>
      <c r="Q458" s="76"/>
      <c r="R458" s="57">
        <f t="shared" si="12"/>
        <v>20000</v>
      </c>
      <c r="S458" s="57"/>
      <c r="T458" s="57"/>
      <c r="U458" s="57"/>
      <c r="V458" s="57">
        <f t="shared" si="10"/>
        <v>20000</v>
      </c>
      <c r="W458" s="57"/>
    </row>
    <row r="459" spans="13:23" x14ac:dyDescent="0.25">
      <c r="N459" s="69">
        <v>91</v>
      </c>
      <c r="O459" s="4">
        <v>20000</v>
      </c>
      <c r="P459" s="56">
        <v>14.98861536569893</v>
      </c>
      <c r="Q459" s="4"/>
      <c r="R459" s="4">
        <f t="shared" si="12"/>
        <v>20000</v>
      </c>
      <c r="S459" s="57"/>
      <c r="T459" s="4"/>
      <c r="U459" s="4"/>
      <c r="V459" s="4">
        <f t="shared" si="10"/>
        <v>20000</v>
      </c>
      <c r="W459" s="57"/>
    </row>
    <row r="460" spans="13:23" x14ac:dyDescent="0.25">
      <c r="N460" s="69">
        <v>92</v>
      </c>
      <c r="O460" s="4">
        <v>20000</v>
      </c>
      <c r="P460" s="56">
        <v>39.288725822232657</v>
      </c>
      <c r="Q460" s="4"/>
      <c r="R460" s="4">
        <f t="shared" si="12"/>
        <v>20000</v>
      </c>
      <c r="S460" s="57"/>
      <c r="T460" s="4"/>
      <c r="U460" s="4"/>
      <c r="V460" s="4">
        <f t="shared" si="10"/>
        <v>20000</v>
      </c>
      <c r="W460" s="57"/>
    </row>
    <row r="461" spans="13:23" x14ac:dyDescent="0.25">
      <c r="M461" s="78"/>
      <c r="N461" s="69">
        <v>93</v>
      </c>
      <c r="O461" s="4">
        <v>20000</v>
      </c>
      <c r="P461" s="56">
        <v>19.324672674760219</v>
      </c>
      <c r="Q461" s="4"/>
      <c r="R461" s="4">
        <f t="shared" si="12"/>
        <v>20000</v>
      </c>
      <c r="S461" s="57"/>
      <c r="T461" s="4"/>
      <c r="U461" s="4"/>
      <c r="V461" s="4">
        <f t="shared" si="10"/>
        <v>20000</v>
      </c>
      <c r="W461" s="57"/>
    </row>
    <row r="462" spans="13:23" x14ac:dyDescent="0.25">
      <c r="M462" s="78"/>
      <c r="N462" s="69">
        <v>94</v>
      </c>
      <c r="O462" s="4">
        <v>20000</v>
      </c>
      <c r="P462" s="56">
        <v>21.07426698692143</v>
      </c>
      <c r="Q462" s="4"/>
      <c r="R462" s="4">
        <f t="shared" si="12"/>
        <v>20000</v>
      </c>
      <c r="S462" s="57"/>
      <c r="T462" s="4"/>
      <c r="U462" s="4"/>
      <c r="V462" s="4">
        <f t="shared" si="10"/>
        <v>20000</v>
      </c>
      <c r="W462" s="57"/>
    </row>
    <row r="463" spans="13:23" x14ac:dyDescent="0.25">
      <c r="N463" s="69">
        <v>95</v>
      </c>
      <c r="O463" s="4">
        <v>20000</v>
      </c>
      <c r="P463" s="56">
        <v>21.651089465245601</v>
      </c>
      <c r="Q463" s="4"/>
      <c r="R463" s="4">
        <f t="shared" si="12"/>
        <v>20000</v>
      </c>
      <c r="S463" s="57"/>
      <c r="T463" s="4"/>
      <c r="U463" s="4"/>
      <c r="V463" s="4">
        <f t="shared" si="10"/>
        <v>20000</v>
      </c>
      <c r="W463" s="57"/>
    </row>
    <row r="464" spans="13:23" x14ac:dyDescent="0.25">
      <c r="N464" s="69">
        <v>96</v>
      </c>
      <c r="O464" s="4">
        <v>20000</v>
      </c>
      <c r="P464" s="56">
        <v>22.270610845647749</v>
      </c>
      <c r="Q464" s="4"/>
      <c r="R464" s="4">
        <f t="shared" si="12"/>
        <v>20000</v>
      </c>
      <c r="S464" s="57"/>
      <c r="T464" s="4"/>
      <c r="U464" s="4"/>
      <c r="V464" s="4">
        <f t="shared" si="10"/>
        <v>20000</v>
      </c>
      <c r="W464" s="57"/>
    </row>
    <row r="465" spans="13:23" x14ac:dyDescent="0.25">
      <c r="N465" s="69">
        <v>97</v>
      </c>
      <c r="O465" s="4">
        <v>20000</v>
      </c>
      <c r="P465" s="56">
        <v>23.239817250519991</v>
      </c>
      <c r="Q465" s="4"/>
      <c r="R465" s="4">
        <f t="shared" si="12"/>
        <v>20000</v>
      </c>
      <c r="S465" s="57"/>
      <c r="T465" s="4"/>
      <c r="U465" s="4"/>
      <c r="V465" s="4">
        <f t="shared" ref="V465:V496" si="13">O465-T465-U465</f>
        <v>20000</v>
      </c>
      <c r="W465" s="57"/>
    </row>
    <row r="466" spans="13:23" x14ac:dyDescent="0.25">
      <c r="N466" s="69">
        <v>98</v>
      </c>
      <c r="O466" s="4">
        <v>20000</v>
      </c>
      <c r="P466" s="56">
        <v>27.828450295142829</v>
      </c>
      <c r="Q466" s="4"/>
      <c r="R466" s="4">
        <f t="shared" si="12"/>
        <v>20000</v>
      </c>
      <c r="S466" s="57"/>
      <c r="T466" s="4"/>
      <c r="U466" s="4"/>
      <c r="V466" s="4">
        <f t="shared" si="13"/>
        <v>20000</v>
      </c>
      <c r="W466" s="57"/>
    </row>
    <row r="467" spans="13:23" x14ac:dyDescent="0.25">
      <c r="N467" s="69">
        <v>99</v>
      </c>
      <c r="O467" s="4">
        <v>20000</v>
      </c>
      <c r="P467" s="56">
        <v>18.090648432262238</v>
      </c>
      <c r="Q467" s="4"/>
      <c r="R467" s="4">
        <f t="shared" si="12"/>
        <v>20000</v>
      </c>
      <c r="S467" s="57"/>
      <c r="T467" s="4"/>
      <c r="U467" s="4"/>
      <c r="V467" s="4">
        <f t="shared" si="13"/>
        <v>20000</v>
      </c>
      <c r="W467" s="57"/>
    </row>
    <row r="468" spans="13:23" x14ac:dyDescent="0.25">
      <c r="N468" s="69">
        <v>100</v>
      </c>
      <c r="O468" s="4">
        <v>20000</v>
      </c>
      <c r="P468" s="56">
        <v>25.981269945390519</v>
      </c>
      <c r="Q468" s="4"/>
      <c r="R468" s="4">
        <f>O468-Q468</f>
        <v>20000</v>
      </c>
      <c r="S468" s="57"/>
      <c r="T468" s="4"/>
      <c r="U468" s="4"/>
      <c r="V468" s="4">
        <f t="shared" si="13"/>
        <v>20000</v>
      </c>
      <c r="W468" s="57"/>
    </row>
    <row r="469" spans="13:23" x14ac:dyDescent="0.25">
      <c r="N469" s="69">
        <v>101</v>
      </c>
      <c r="O469" s="4">
        <v>20000</v>
      </c>
      <c r="P469" s="56">
        <v>13.865378352813419</v>
      </c>
      <c r="Q469" s="4"/>
      <c r="R469" s="4">
        <f t="shared" ref="R469:R489" si="14">O469-Q469</f>
        <v>20000</v>
      </c>
      <c r="S469" s="57"/>
      <c r="T469" s="4"/>
      <c r="U469" s="4"/>
      <c r="V469" s="4">
        <f t="shared" si="13"/>
        <v>20000</v>
      </c>
      <c r="W469" s="57"/>
    </row>
    <row r="470" spans="13:23" x14ac:dyDescent="0.25">
      <c r="N470" s="69">
        <v>102</v>
      </c>
      <c r="O470" s="4">
        <v>20000</v>
      </c>
      <c r="P470" s="56">
        <v>12.33403549157083</v>
      </c>
      <c r="Q470" s="4"/>
      <c r="R470" s="4">
        <f t="shared" si="14"/>
        <v>20000</v>
      </c>
      <c r="S470" s="57"/>
      <c r="T470" s="4"/>
      <c r="U470" s="4"/>
      <c r="V470" s="4">
        <f t="shared" si="13"/>
        <v>20000</v>
      </c>
      <c r="W470" s="57"/>
    </row>
    <row r="471" spans="13:23" x14ac:dyDescent="0.25">
      <c r="N471" s="69">
        <v>103</v>
      </c>
      <c r="O471" s="4">
        <v>20000</v>
      </c>
      <c r="P471" s="56">
        <v>15.86242919880897</v>
      </c>
      <c r="Q471" s="4"/>
      <c r="R471" s="4">
        <f t="shared" si="14"/>
        <v>20000</v>
      </c>
      <c r="S471" s="57"/>
      <c r="T471" s="4"/>
      <c r="U471" s="4"/>
      <c r="V471" s="4">
        <f t="shared" si="13"/>
        <v>20000</v>
      </c>
      <c r="W471" s="57"/>
    </row>
    <row r="472" spans="13:23" x14ac:dyDescent="0.25">
      <c r="N472" s="69">
        <v>104</v>
      </c>
      <c r="O472" s="4">
        <v>20000</v>
      </c>
      <c r="P472" s="56">
        <v>11.464027587324381</v>
      </c>
      <c r="Q472" s="4"/>
      <c r="R472" s="4">
        <f t="shared" si="14"/>
        <v>20000</v>
      </c>
      <c r="S472" s="57"/>
      <c r="T472" s="4"/>
      <c r="U472" s="4"/>
      <c r="V472" s="4">
        <f t="shared" si="13"/>
        <v>20000</v>
      </c>
      <c r="W472" s="57"/>
    </row>
    <row r="473" spans="13:23" x14ac:dyDescent="0.25">
      <c r="N473" s="69">
        <v>105</v>
      </c>
      <c r="O473" s="4">
        <v>20000</v>
      </c>
      <c r="P473" s="56">
        <v>14.03913412429392</v>
      </c>
      <c r="Q473" s="4"/>
      <c r="R473" s="4">
        <f t="shared" si="14"/>
        <v>20000</v>
      </c>
      <c r="S473" s="57"/>
      <c r="T473" s="4"/>
      <c r="U473" s="4"/>
      <c r="V473" s="4">
        <f t="shared" si="13"/>
        <v>20000</v>
      </c>
      <c r="W473" s="57"/>
    </row>
    <row r="474" spans="13:23" x14ac:dyDescent="0.25">
      <c r="N474" s="69">
        <v>106</v>
      </c>
      <c r="O474" s="4">
        <v>20000</v>
      </c>
      <c r="P474" s="56">
        <v>15.909658489748839</v>
      </c>
      <c r="Q474" s="4"/>
      <c r="R474" s="4">
        <f t="shared" si="14"/>
        <v>20000</v>
      </c>
      <c r="S474" s="57"/>
      <c r="T474" s="4"/>
      <c r="U474" s="4"/>
      <c r="V474" s="4">
        <f t="shared" si="13"/>
        <v>20000</v>
      </c>
      <c r="W474" s="57"/>
    </row>
    <row r="475" spans="13:23" x14ac:dyDescent="0.25">
      <c r="N475" s="69">
        <v>107</v>
      </c>
      <c r="O475" s="4">
        <v>20000</v>
      </c>
      <c r="P475" s="56">
        <v>12.66766919475049</v>
      </c>
      <c r="Q475" s="4"/>
      <c r="R475" s="4">
        <f t="shared" si="14"/>
        <v>20000</v>
      </c>
      <c r="S475" s="57"/>
      <c r="T475" s="4"/>
      <c r="U475" s="4"/>
      <c r="V475" s="4">
        <f t="shared" si="13"/>
        <v>20000</v>
      </c>
      <c r="W475" s="57"/>
    </row>
    <row r="476" spans="13:23" x14ac:dyDescent="0.25">
      <c r="N476" s="69">
        <v>108</v>
      </c>
      <c r="O476" s="4">
        <v>20000</v>
      </c>
      <c r="P476" s="56">
        <v>10.00834694970399</v>
      </c>
      <c r="Q476" s="4"/>
      <c r="R476" s="4">
        <f t="shared" si="14"/>
        <v>20000</v>
      </c>
      <c r="S476" s="57"/>
      <c r="T476" s="4"/>
      <c r="U476" s="4"/>
      <c r="V476" s="4">
        <f t="shared" si="13"/>
        <v>20000</v>
      </c>
      <c r="W476" s="57"/>
    </row>
    <row r="477" spans="13:23" x14ac:dyDescent="0.25">
      <c r="N477" s="69">
        <v>109</v>
      </c>
      <c r="O477" s="4">
        <v>20000</v>
      </c>
      <c r="P477" s="56">
        <v>7.1117569245398036</v>
      </c>
      <c r="Q477" s="4"/>
      <c r="R477" s="4">
        <f t="shared" si="14"/>
        <v>20000</v>
      </c>
      <c r="S477" s="57"/>
      <c r="T477" s="4"/>
      <c r="U477" s="4"/>
      <c r="V477" s="4">
        <f t="shared" si="13"/>
        <v>20000</v>
      </c>
      <c r="W477" s="57"/>
    </row>
    <row r="478" spans="13:23" x14ac:dyDescent="0.25">
      <c r="N478" s="69">
        <v>110</v>
      </c>
      <c r="O478" s="57">
        <v>20000</v>
      </c>
      <c r="P478" s="70">
        <v>1.061513233929873</v>
      </c>
      <c r="Q478" s="57"/>
      <c r="R478" s="57">
        <f t="shared" si="14"/>
        <v>20000</v>
      </c>
      <c r="S478" s="57"/>
      <c r="T478" s="57"/>
      <c r="U478" s="57"/>
      <c r="V478" s="57">
        <f t="shared" si="13"/>
        <v>20000</v>
      </c>
      <c r="W478" s="57"/>
    </row>
    <row r="479" spans="13:23" x14ac:dyDescent="0.25">
      <c r="N479" s="69">
        <v>111</v>
      </c>
      <c r="O479" s="57">
        <v>20000</v>
      </c>
      <c r="P479" s="70">
        <v>1.0672003421932461</v>
      </c>
      <c r="Q479" s="57"/>
      <c r="R479" s="57">
        <f t="shared" si="14"/>
        <v>20000</v>
      </c>
      <c r="S479" s="57"/>
      <c r="T479" s="57"/>
      <c r="U479" s="57"/>
      <c r="V479" s="57">
        <f t="shared" si="13"/>
        <v>20000</v>
      </c>
      <c r="W479" s="57"/>
    </row>
    <row r="480" spans="13:23" x14ac:dyDescent="0.25">
      <c r="M480" s="77"/>
      <c r="N480" s="69">
        <v>112</v>
      </c>
      <c r="O480" s="57">
        <v>20000</v>
      </c>
      <c r="P480" s="75">
        <v>1.3039698861539359</v>
      </c>
      <c r="Q480" s="76"/>
      <c r="R480" s="57">
        <f t="shared" si="14"/>
        <v>20000</v>
      </c>
      <c r="S480" s="57"/>
      <c r="T480" s="57"/>
      <c r="U480" s="57"/>
      <c r="V480" s="57">
        <f t="shared" si="13"/>
        <v>20000</v>
      </c>
      <c r="W480" s="57"/>
    </row>
    <row r="481" spans="13:23" x14ac:dyDescent="0.25">
      <c r="N481" s="69">
        <v>113</v>
      </c>
      <c r="O481" s="4">
        <v>20000</v>
      </c>
      <c r="P481" s="56">
        <v>1.961817416362464</v>
      </c>
      <c r="Q481" s="4"/>
      <c r="R481" s="4">
        <f t="shared" si="14"/>
        <v>20000</v>
      </c>
      <c r="S481" s="57"/>
      <c r="T481" s="4"/>
      <c r="U481" s="4"/>
      <c r="V481" s="4">
        <f t="shared" si="13"/>
        <v>20000</v>
      </c>
      <c r="W481" s="57"/>
    </row>
    <row r="482" spans="13:23" x14ac:dyDescent="0.25">
      <c r="N482" s="69">
        <v>114</v>
      </c>
      <c r="O482" s="4">
        <v>20000</v>
      </c>
      <c r="P482" s="56">
        <v>1.801031434908509</v>
      </c>
      <c r="Q482" s="4"/>
      <c r="R482" s="4">
        <f t="shared" si="14"/>
        <v>20000</v>
      </c>
      <c r="S482" s="57"/>
      <c r="T482" s="4"/>
      <c r="U482" s="4"/>
      <c r="V482" s="4">
        <f t="shared" si="13"/>
        <v>20000</v>
      </c>
      <c r="W482" s="57"/>
    </row>
    <row r="483" spans="13:23" x14ac:dyDescent="0.25">
      <c r="M483" s="78"/>
      <c r="N483" s="69">
        <v>115</v>
      </c>
      <c r="O483" s="4">
        <v>20000</v>
      </c>
      <c r="P483" s="56">
        <v>1.947239913977683</v>
      </c>
      <c r="Q483" s="4"/>
      <c r="R483" s="4">
        <f t="shared" si="14"/>
        <v>20000</v>
      </c>
      <c r="S483" s="57"/>
      <c r="T483" s="4"/>
      <c r="U483" s="4"/>
      <c r="V483" s="4">
        <f t="shared" si="13"/>
        <v>20000</v>
      </c>
      <c r="W483" s="57"/>
    </row>
    <row r="484" spans="13:23" x14ac:dyDescent="0.25">
      <c r="M484" s="78"/>
      <c r="N484" s="69">
        <v>116</v>
      </c>
      <c r="O484" s="4">
        <v>20000</v>
      </c>
      <c r="P484" s="56">
        <v>1.9819607678800819</v>
      </c>
      <c r="Q484" s="4"/>
      <c r="R484" s="4">
        <f t="shared" si="14"/>
        <v>20000</v>
      </c>
      <c r="S484" s="57"/>
      <c r="T484" s="4"/>
      <c r="U484" s="4"/>
      <c r="V484" s="4">
        <f t="shared" si="13"/>
        <v>20000</v>
      </c>
      <c r="W484" s="57"/>
    </row>
    <row r="485" spans="13:23" x14ac:dyDescent="0.25">
      <c r="N485" s="69">
        <v>117</v>
      </c>
      <c r="O485" s="4">
        <v>20000</v>
      </c>
      <c r="P485" s="56">
        <v>1.7321237437427039</v>
      </c>
      <c r="Q485" s="4"/>
      <c r="R485" s="4">
        <f t="shared" si="14"/>
        <v>20000</v>
      </c>
      <c r="S485" s="57"/>
      <c r="T485" s="4"/>
      <c r="U485" s="4"/>
      <c r="V485" s="4">
        <f t="shared" si="13"/>
        <v>20000</v>
      </c>
      <c r="W485" s="57"/>
    </row>
    <row r="486" spans="13:23" x14ac:dyDescent="0.25">
      <c r="N486" s="69">
        <v>118</v>
      </c>
      <c r="O486" s="4">
        <v>20000</v>
      </c>
      <c r="P486" s="56">
        <v>1.5641353446990249</v>
      </c>
      <c r="Q486" s="4"/>
      <c r="R486" s="4">
        <f t="shared" si="14"/>
        <v>20000</v>
      </c>
      <c r="S486" s="57"/>
      <c r="T486" s="4"/>
      <c r="U486" s="4"/>
      <c r="V486" s="4">
        <f t="shared" si="13"/>
        <v>20000</v>
      </c>
      <c r="W486" s="57"/>
    </row>
    <row r="487" spans="13:23" x14ac:dyDescent="0.25">
      <c r="N487" s="69">
        <v>119</v>
      </c>
      <c r="O487" s="4">
        <v>20000</v>
      </c>
      <c r="P487" s="56">
        <v>1.744827223010361</v>
      </c>
      <c r="Q487" s="4"/>
      <c r="R487" s="4">
        <f t="shared" si="14"/>
        <v>20000</v>
      </c>
      <c r="S487" s="57"/>
      <c r="T487" s="4"/>
      <c r="U487" s="4"/>
      <c r="V487" s="4">
        <f t="shared" si="13"/>
        <v>20000</v>
      </c>
      <c r="W487" s="57"/>
    </row>
    <row r="488" spans="13:23" x14ac:dyDescent="0.25">
      <c r="N488" s="69">
        <v>120</v>
      </c>
      <c r="O488" s="4">
        <v>20000</v>
      </c>
      <c r="P488" s="56">
        <v>1.849530478008091</v>
      </c>
      <c r="Q488" s="4"/>
      <c r="R488" s="4">
        <f t="shared" si="14"/>
        <v>20000</v>
      </c>
      <c r="S488" s="57"/>
      <c r="T488" s="4"/>
      <c r="U488" s="4"/>
      <c r="V488" s="4">
        <f t="shared" si="13"/>
        <v>20000</v>
      </c>
      <c r="W488" s="57"/>
    </row>
    <row r="489" spans="13:23" x14ac:dyDescent="0.25">
      <c r="N489" s="69">
        <v>121</v>
      </c>
      <c r="O489" s="4">
        <v>20000</v>
      </c>
      <c r="P489" s="56">
        <v>1.7162157157436011</v>
      </c>
      <c r="Q489" s="4"/>
      <c r="R489" s="4">
        <f t="shared" si="14"/>
        <v>20000</v>
      </c>
      <c r="S489" s="57"/>
      <c r="T489" s="4"/>
      <c r="U489" s="4"/>
      <c r="V489" s="4">
        <f t="shared" si="13"/>
        <v>20000</v>
      </c>
      <c r="W489" s="57"/>
    </row>
    <row r="490" spans="13:23" x14ac:dyDescent="0.25">
      <c r="N490" s="69">
        <v>122</v>
      </c>
      <c r="O490" s="4">
        <v>20000</v>
      </c>
      <c r="P490" s="56">
        <v>1.496355514973402</v>
      </c>
      <c r="Q490" s="4"/>
      <c r="R490" s="4">
        <f>O490-Q490</f>
        <v>20000</v>
      </c>
      <c r="S490" s="57"/>
      <c r="T490" s="4"/>
      <c r="U490" s="4"/>
      <c r="V490" s="4">
        <f t="shared" si="13"/>
        <v>20000</v>
      </c>
      <c r="W490" s="57"/>
    </row>
    <row r="491" spans="13:23" x14ac:dyDescent="0.25">
      <c r="N491" s="69">
        <v>123</v>
      </c>
      <c r="O491" s="4">
        <v>20000</v>
      </c>
      <c r="P491" s="56">
        <v>1.2158495783805849</v>
      </c>
      <c r="Q491" s="4"/>
      <c r="R491" s="4">
        <f t="shared" ref="R491:R511" si="15">O491-Q491</f>
        <v>20000</v>
      </c>
      <c r="S491" s="57"/>
      <c r="T491" s="4"/>
      <c r="U491" s="4"/>
      <c r="V491" s="4">
        <f t="shared" si="13"/>
        <v>20000</v>
      </c>
      <c r="W491" s="57"/>
    </row>
    <row r="492" spans="13:23" x14ac:dyDescent="0.25">
      <c r="N492" s="69">
        <v>124</v>
      </c>
      <c r="O492" s="4">
        <v>20000</v>
      </c>
      <c r="P492" s="56">
        <v>1.224154204130173</v>
      </c>
      <c r="Q492" s="4"/>
      <c r="R492" s="4">
        <f t="shared" si="15"/>
        <v>20000</v>
      </c>
      <c r="S492" s="57"/>
      <c r="T492" s="4"/>
      <c r="U492" s="4"/>
      <c r="V492" s="4">
        <f t="shared" si="13"/>
        <v>20000</v>
      </c>
      <c r="W492" s="57"/>
    </row>
    <row r="493" spans="13:23" x14ac:dyDescent="0.25">
      <c r="N493" s="69">
        <v>125</v>
      </c>
      <c r="O493" s="4">
        <v>20000</v>
      </c>
      <c r="P493" s="56">
        <v>1.341479981318116</v>
      </c>
      <c r="Q493" s="4"/>
      <c r="R493" s="4">
        <f t="shared" si="15"/>
        <v>20000</v>
      </c>
      <c r="S493" s="57"/>
      <c r="T493" s="4"/>
      <c r="U493" s="4"/>
      <c r="V493" s="4">
        <f t="shared" si="13"/>
        <v>20000</v>
      </c>
      <c r="W493" s="57"/>
    </row>
    <row r="494" spans="13:23" x14ac:dyDescent="0.25">
      <c r="N494" s="69">
        <v>126</v>
      </c>
      <c r="O494" s="4">
        <v>20000</v>
      </c>
      <c r="P494" s="56">
        <v>1.1942753773182631</v>
      </c>
      <c r="Q494" s="4"/>
      <c r="R494" s="4">
        <f t="shared" si="15"/>
        <v>20000</v>
      </c>
      <c r="S494" s="57"/>
      <c r="T494" s="4"/>
      <c r="U494" s="4"/>
      <c r="V494" s="4">
        <f t="shared" si="13"/>
        <v>20000</v>
      </c>
      <c r="W494" s="57"/>
    </row>
    <row r="495" spans="13:23" x14ac:dyDescent="0.25">
      <c r="N495" s="69">
        <v>127</v>
      </c>
      <c r="O495" s="4">
        <v>20000</v>
      </c>
      <c r="P495" s="56">
        <v>1.3769148616120219</v>
      </c>
      <c r="Q495" s="4"/>
      <c r="R495" s="4">
        <f t="shared" si="15"/>
        <v>20000</v>
      </c>
      <c r="S495" s="57"/>
      <c r="T495" s="4"/>
      <c r="U495" s="4"/>
      <c r="V495" s="4">
        <f t="shared" si="13"/>
        <v>20000</v>
      </c>
      <c r="W495" s="57"/>
    </row>
    <row r="496" spans="13:23" x14ac:dyDescent="0.25">
      <c r="N496" s="69">
        <v>128</v>
      </c>
      <c r="O496" s="4">
        <v>20000</v>
      </c>
      <c r="P496" s="56">
        <v>1.3900241013616319</v>
      </c>
      <c r="Q496" s="4"/>
      <c r="R496" s="4">
        <f t="shared" si="15"/>
        <v>20000</v>
      </c>
      <c r="S496" s="57"/>
      <c r="T496" s="4"/>
      <c r="U496" s="4"/>
      <c r="V496" s="4">
        <f t="shared" si="13"/>
        <v>20000</v>
      </c>
      <c r="W496" s="57"/>
    </row>
    <row r="497" spans="13:23" x14ac:dyDescent="0.25">
      <c r="N497" s="69">
        <v>129</v>
      </c>
      <c r="O497" s="4">
        <v>20000</v>
      </c>
      <c r="P497" s="56">
        <v>8.7501863483339548</v>
      </c>
      <c r="Q497" s="4"/>
      <c r="R497" s="4">
        <f t="shared" si="15"/>
        <v>20000</v>
      </c>
      <c r="S497" s="57"/>
      <c r="T497" s="4"/>
      <c r="U497" s="4"/>
      <c r="V497" s="4">
        <f t="shared" ref="V497:V520" si="16">O497-T497-U497</f>
        <v>20000</v>
      </c>
      <c r="W497" s="57"/>
    </row>
    <row r="498" spans="13:23" x14ac:dyDescent="0.25">
      <c r="N498" s="69">
        <v>130</v>
      </c>
      <c r="O498" s="4">
        <v>20000</v>
      </c>
      <c r="P498" s="56">
        <v>41.227062542922788</v>
      </c>
      <c r="Q498" s="4"/>
      <c r="R498" s="4">
        <f t="shared" si="15"/>
        <v>20000</v>
      </c>
      <c r="S498" s="57"/>
      <c r="T498" s="4"/>
      <c r="U498" s="4"/>
      <c r="V498" s="4">
        <f t="shared" si="16"/>
        <v>20000</v>
      </c>
      <c r="W498" s="57"/>
    </row>
    <row r="499" spans="13:23" x14ac:dyDescent="0.25">
      <c r="N499" s="69">
        <v>131</v>
      </c>
      <c r="O499" s="4">
        <v>20000</v>
      </c>
      <c r="P499" s="56">
        <v>8.4917328916490078</v>
      </c>
      <c r="Q499" s="4"/>
      <c r="R499" s="4">
        <f t="shared" si="15"/>
        <v>20000</v>
      </c>
      <c r="S499" s="57"/>
      <c r="T499" s="4"/>
      <c r="U499" s="4"/>
      <c r="V499" s="4">
        <f t="shared" si="16"/>
        <v>20000</v>
      </c>
      <c r="W499" s="57"/>
    </row>
    <row r="500" spans="13:23" x14ac:dyDescent="0.25">
      <c r="N500" s="69">
        <v>132</v>
      </c>
      <c r="O500" s="57">
        <v>20000</v>
      </c>
      <c r="P500" s="70">
        <v>10.006473678164181</v>
      </c>
      <c r="Q500" s="57"/>
      <c r="R500" s="57">
        <f t="shared" si="15"/>
        <v>20000</v>
      </c>
      <c r="S500" s="57"/>
      <c r="T500" s="57"/>
      <c r="U500" s="57"/>
      <c r="V500" s="57">
        <f t="shared" si="16"/>
        <v>20000</v>
      </c>
      <c r="W500" s="57"/>
    </row>
    <row r="501" spans="13:23" x14ac:dyDescent="0.25">
      <c r="N501" s="69">
        <v>133</v>
      </c>
      <c r="O501" s="57">
        <v>20000</v>
      </c>
      <c r="P501" s="70">
        <v>6.2294607385993004</v>
      </c>
      <c r="Q501" s="57"/>
      <c r="R501" s="57">
        <f t="shared" si="15"/>
        <v>20000</v>
      </c>
      <c r="S501" s="57"/>
      <c r="T501" s="57"/>
      <c r="U501" s="57"/>
      <c r="V501" s="57">
        <f t="shared" si="16"/>
        <v>20000</v>
      </c>
      <c r="W501" s="57"/>
    </row>
    <row r="502" spans="13:23" x14ac:dyDescent="0.25">
      <c r="M502" s="77"/>
      <c r="N502" s="69">
        <v>134</v>
      </c>
      <c r="O502" s="57">
        <v>20000</v>
      </c>
      <c r="P502" s="75">
        <v>2.669114726595581</v>
      </c>
      <c r="Q502" s="76"/>
      <c r="R502" s="57">
        <f t="shared" si="15"/>
        <v>20000</v>
      </c>
      <c r="S502" s="57"/>
      <c r="T502" s="57"/>
      <c r="U502" s="57"/>
      <c r="V502" s="57">
        <f t="shared" si="16"/>
        <v>20000</v>
      </c>
      <c r="W502" s="57"/>
    </row>
    <row r="503" spans="13:23" x14ac:dyDescent="0.25">
      <c r="N503" s="69">
        <v>135</v>
      </c>
      <c r="O503" s="4">
        <v>20000</v>
      </c>
      <c r="P503" s="56">
        <v>23.45599417574704</v>
      </c>
      <c r="Q503" s="4"/>
      <c r="R503" s="4">
        <f t="shared" si="15"/>
        <v>20000</v>
      </c>
      <c r="S503" s="57"/>
      <c r="T503" s="4"/>
      <c r="U503" s="4"/>
      <c r="V503" s="4">
        <f t="shared" si="16"/>
        <v>20000</v>
      </c>
      <c r="W503" s="57"/>
    </row>
    <row r="504" spans="13:23" x14ac:dyDescent="0.25">
      <c r="N504" s="69">
        <v>136</v>
      </c>
      <c r="O504" s="4">
        <v>20000</v>
      </c>
      <c r="P504" s="56">
        <v>1.477273619733751</v>
      </c>
      <c r="Q504" s="4"/>
      <c r="R504" s="4">
        <f t="shared" si="15"/>
        <v>20000</v>
      </c>
      <c r="S504" s="57"/>
      <c r="T504" s="4"/>
      <c r="U504" s="4"/>
      <c r="V504" s="4">
        <f t="shared" si="16"/>
        <v>20000</v>
      </c>
      <c r="W504" s="57"/>
    </row>
    <row r="505" spans="13:23" x14ac:dyDescent="0.25">
      <c r="M505" s="78"/>
      <c r="N505" s="69">
        <v>137</v>
      </c>
      <c r="O505" s="4">
        <v>20000</v>
      </c>
      <c r="P505" s="56">
        <v>0.6859224671497941</v>
      </c>
      <c r="Q505" s="4"/>
      <c r="R505" s="4">
        <f t="shared" si="15"/>
        <v>20000</v>
      </c>
      <c r="S505" s="57"/>
      <c r="T505" s="4"/>
      <c r="U505" s="4"/>
      <c r="V505" s="4">
        <f t="shared" si="16"/>
        <v>20000</v>
      </c>
      <c r="W505" s="57"/>
    </row>
    <row r="506" spans="13:23" x14ac:dyDescent="0.25">
      <c r="M506" s="78"/>
      <c r="N506" s="69">
        <v>138</v>
      </c>
      <c r="O506" s="4">
        <v>20000</v>
      </c>
      <c r="P506" s="56">
        <v>0.94715566374361515</v>
      </c>
      <c r="Q506" s="4"/>
      <c r="R506" s="4">
        <f t="shared" si="15"/>
        <v>20000</v>
      </c>
      <c r="S506" s="57"/>
      <c r="T506" s="4"/>
      <c r="U506" s="4"/>
      <c r="V506" s="4">
        <f t="shared" si="16"/>
        <v>20000</v>
      </c>
      <c r="W506" s="57"/>
    </row>
    <row r="507" spans="13:23" x14ac:dyDescent="0.25">
      <c r="N507" s="69">
        <v>139</v>
      </c>
      <c r="O507" s="4">
        <v>20000</v>
      </c>
      <c r="P507" s="56">
        <v>9.9269382152706385</v>
      </c>
      <c r="Q507" s="4"/>
      <c r="R507" s="4">
        <f t="shared" si="15"/>
        <v>20000</v>
      </c>
      <c r="S507" s="57"/>
      <c r="T507" s="4"/>
      <c r="U507" s="4"/>
      <c r="V507" s="4">
        <f t="shared" si="16"/>
        <v>20000</v>
      </c>
      <c r="W507" s="57"/>
    </row>
    <row r="508" spans="13:23" x14ac:dyDescent="0.25">
      <c r="N508" s="69">
        <v>140</v>
      </c>
      <c r="O508" s="4">
        <v>20000</v>
      </c>
      <c r="P508" s="56">
        <v>10.0467285271734</v>
      </c>
      <c r="Q508" s="4"/>
      <c r="R508" s="4">
        <f t="shared" si="15"/>
        <v>20000</v>
      </c>
      <c r="S508" s="57"/>
      <c r="T508" s="4"/>
      <c r="U508" s="4"/>
      <c r="V508" s="4">
        <f t="shared" si="16"/>
        <v>20000</v>
      </c>
      <c r="W508" s="57"/>
    </row>
    <row r="509" spans="13:23" x14ac:dyDescent="0.25">
      <c r="N509" s="69">
        <v>141</v>
      </c>
      <c r="O509" s="4">
        <v>20000</v>
      </c>
      <c r="P509" s="56">
        <v>0.1975254528224468</v>
      </c>
      <c r="Q509" s="4"/>
      <c r="R509" s="4">
        <f t="shared" si="15"/>
        <v>20000</v>
      </c>
      <c r="S509" s="57"/>
      <c r="T509" s="4"/>
      <c r="U509" s="4"/>
      <c r="V509" s="4">
        <f t="shared" si="16"/>
        <v>20000</v>
      </c>
      <c r="W509" s="57"/>
    </row>
    <row r="510" spans="13:23" x14ac:dyDescent="0.25">
      <c r="N510" s="69">
        <v>142</v>
      </c>
      <c r="O510" s="4">
        <v>20000</v>
      </c>
      <c r="P510" s="56">
        <v>0.52795928064733744</v>
      </c>
      <c r="Q510" s="4"/>
      <c r="R510" s="4">
        <f t="shared" si="15"/>
        <v>20000</v>
      </c>
      <c r="S510" s="57"/>
      <c r="T510" s="4"/>
      <c r="U510" s="4"/>
      <c r="V510" s="4">
        <f t="shared" si="16"/>
        <v>20000</v>
      </c>
      <c r="W510" s="57"/>
    </row>
    <row r="511" spans="13:23" x14ac:dyDescent="0.25">
      <c r="N511" s="69">
        <v>143</v>
      </c>
      <c r="O511" s="4">
        <v>20000</v>
      </c>
      <c r="P511" s="56">
        <v>1.08175705652684</v>
      </c>
      <c r="Q511" s="4"/>
      <c r="R511" s="4">
        <f t="shared" si="15"/>
        <v>20000</v>
      </c>
      <c r="S511" s="57"/>
      <c r="T511" s="4"/>
      <c r="U511" s="4"/>
      <c r="V511" s="4">
        <f t="shared" si="16"/>
        <v>20000</v>
      </c>
      <c r="W511" s="57"/>
    </row>
    <row r="512" spans="13:23" x14ac:dyDescent="0.25">
      <c r="N512" s="69">
        <v>144</v>
      </c>
      <c r="O512" s="4">
        <v>20000</v>
      </c>
      <c r="P512" s="56">
        <v>0.47948935069143772</v>
      </c>
      <c r="Q512" s="4"/>
      <c r="R512" s="4">
        <f>O512-Q512</f>
        <v>20000</v>
      </c>
      <c r="S512" s="57"/>
      <c r="T512" s="4"/>
      <c r="U512" s="4"/>
      <c r="V512" s="4">
        <f t="shared" si="16"/>
        <v>20000</v>
      </c>
      <c r="W512" s="57"/>
    </row>
    <row r="513" spans="13:23" x14ac:dyDescent="0.25">
      <c r="N513" s="69">
        <v>145</v>
      </c>
      <c r="O513" s="4">
        <v>20000</v>
      </c>
      <c r="P513" s="56">
        <v>38.326850154437118</v>
      </c>
      <c r="Q513" s="4"/>
      <c r="R513" s="4">
        <f t="shared" ref="R513:R520" si="17">O513-Q513</f>
        <v>20000</v>
      </c>
      <c r="S513" s="57"/>
      <c r="T513" s="4"/>
      <c r="U513" s="4"/>
      <c r="V513" s="4">
        <f t="shared" si="16"/>
        <v>20000</v>
      </c>
      <c r="W513" s="57"/>
    </row>
    <row r="514" spans="13:23" x14ac:dyDescent="0.25">
      <c r="N514" s="69">
        <v>146</v>
      </c>
      <c r="O514" s="4">
        <v>20000</v>
      </c>
      <c r="P514" s="56">
        <v>5.9602510528638959</v>
      </c>
      <c r="Q514" s="4"/>
      <c r="R514" s="4">
        <f t="shared" si="17"/>
        <v>20000</v>
      </c>
      <c r="S514" s="57"/>
      <c r="T514" s="4"/>
      <c r="U514" s="4"/>
      <c r="V514" s="4">
        <f t="shared" si="16"/>
        <v>20000</v>
      </c>
      <c r="W514" s="57"/>
    </row>
    <row r="515" spans="13:23" x14ac:dyDescent="0.25">
      <c r="N515" s="69">
        <v>147</v>
      </c>
      <c r="O515" s="4">
        <v>20000</v>
      </c>
      <c r="P515" s="56">
        <v>34.47579231671989</v>
      </c>
      <c r="Q515" s="4"/>
      <c r="R515" s="4">
        <f t="shared" si="17"/>
        <v>20000</v>
      </c>
      <c r="S515" s="57"/>
      <c r="T515" s="4"/>
      <c r="U515" s="4"/>
      <c r="V515" s="4">
        <f t="shared" si="16"/>
        <v>20000</v>
      </c>
      <c r="W515" s="57"/>
    </row>
    <row r="516" spans="13:23" x14ac:dyDescent="0.25">
      <c r="N516" s="69">
        <v>148</v>
      </c>
      <c r="O516" s="4">
        <v>20000</v>
      </c>
      <c r="P516" s="56">
        <v>22.34781676903367</v>
      </c>
      <c r="Q516" s="4"/>
      <c r="R516" s="4">
        <f t="shared" si="17"/>
        <v>20000</v>
      </c>
      <c r="S516" s="57"/>
      <c r="T516" s="4"/>
      <c r="U516" s="4"/>
      <c r="V516" s="4">
        <f t="shared" si="16"/>
        <v>20000</v>
      </c>
      <c r="W516" s="57"/>
    </row>
    <row r="517" spans="13:23" x14ac:dyDescent="0.25">
      <c r="N517" s="69">
        <v>149</v>
      </c>
      <c r="O517" s="4">
        <v>20000</v>
      </c>
      <c r="P517" s="56">
        <v>8.3472270984202623</v>
      </c>
      <c r="Q517" s="4"/>
      <c r="R517" s="4">
        <f t="shared" si="17"/>
        <v>20000</v>
      </c>
      <c r="S517" s="57"/>
      <c r="T517" s="4"/>
      <c r="U517" s="4"/>
      <c r="V517" s="4">
        <f t="shared" si="16"/>
        <v>20000</v>
      </c>
      <c r="W517" s="57"/>
    </row>
    <row r="518" spans="13:23" x14ac:dyDescent="0.25">
      <c r="N518" s="69">
        <v>150</v>
      </c>
      <c r="O518" s="4">
        <v>20000</v>
      </c>
      <c r="P518" s="56">
        <v>161.73363580461589</v>
      </c>
      <c r="Q518" s="4"/>
      <c r="R518" s="4">
        <f t="shared" si="17"/>
        <v>20000</v>
      </c>
      <c r="S518" s="57"/>
      <c r="T518" s="4"/>
      <c r="U518" s="4"/>
      <c r="V518" s="4">
        <f t="shared" si="16"/>
        <v>20000</v>
      </c>
      <c r="W518" s="57"/>
    </row>
    <row r="519" spans="13:23" x14ac:dyDescent="0.25">
      <c r="N519" s="69">
        <v>151</v>
      </c>
      <c r="O519" s="4">
        <v>20000</v>
      </c>
      <c r="P519" s="56">
        <v>431.19338074605912</v>
      </c>
      <c r="Q519" s="4"/>
      <c r="R519" s="4">
        <f t="shared" si="17"/>
        <v>20000</v>
      </c>
      <c r="S519" s="57"/>
      <c r="T519" s="4"/>
      <c r="U519" s="4"/>
      <c r="V519" s="4">
        <f t="shared" si="16"/>
        <v>20000</v>
      </c>
      <c r="W519" s="57"/>
    </row>
    <row r="520" spans="13:23" x14ac:dyDescent="0.25">
      <c r="N520" s="69">
        <v>152</v>
      </c>
      <c r="O520" s="4">
        <v>8064</v>
      </c>
      <c r="P520" s="56">
        <v>1.619851372204721</v>
      </c>
      <c r="Q520" s="4"/>
      <c r="R520" s="4">
        <f t="shared" si="17"/>
        <v>8064</v>
      </c>
      <c r="S520" s="57"/>
      <c r="T520" s="4"/>
      <c r="U520" s="4"/>
      <c r="V520" s="4">
        <f t="shared" si="16"/>
        <v>8064</v>
      </c>
      <c r="W520" s="57"/>
    </row>
    <row r="521" spans="13:23" x14ac:dyDescent="0.25">
      <c r="M521" s="6" t="s">
        <v>33</v>
      </c>
      <c r="N521" s="50"/>
      <c r="O521" s="51">
        <f>SUM(O522:O522)</f>
        <v>0</v>
      </c>
      <c r="P521" s="24"/>
      <c r="Q521" s="58"/>
      <c r="R521" s="24"/>
      <c r="S521" s="24"/>
      <c r="T521" s="24"/>
      <c r="U521" s="24"/>
      <c r="V521" s="24"/>
      <c r="W521" s="24"/>
    </row>
    <row r="522" spans="13:23" x14ac:dyDescent="0.25">
      <c r="N522" s="5">
        <v>1</v>
      </c>
      <c r="O522" s="4">
        <v>0</v>
      </c>
      <c r="P522" s="56">
        <v>0</v>
      </c>
      <c r="Q522" s="4"/>
      <c r="R522" s="4">
        <f t="shared" ref="R522" si="18">O522-Q522</f>
        <v>0</v>
      </c>
      <c r="S522" s="4"/>
      <c r="T522" s="4"/>
      <c r="U522" s="4"/>
      <c r="V522" s="4">
        <f>O522-T522-U522</f>
        <v>0</v>
      </c>
      <c r="W522" s="57"/>
    </row>
    <row r="525" spans="13:23" x14ac:dyDescent="0.25">
      <c r="O525">
        <v>400</v>
      </c>
    </row>
    <row r="530" spans="13:13" x14ac:dyDescent="0.25">
      <c r="M530" s="11"/>
    </row>
  </sheetData>
  <mergeCells count="17">
    <mergeCell ref="E50:F50"/>
    <mergeCell ref="G50:H50"/>
    <mergeCell ref="E51:F51"/>
    <mergeCell ref="G51:H51"/>
    <mergeCell ref="E39:G39"/>
    <mergeCell ref="E47:F47"/>
    <mergeCell ref="G47:H47"/>
    <mergeCell ref="E48:F48"/>
    <mergeCell ref="G48:H48"/>
    <mergeCell ref="E49:F49"/>
    <mergeCell ref="G49:H49"/>
    <mergeCell ref="E30:F30"/>
    <mergeCell ref="E20:G20"/>
    <mergeCell ref="E26:F26"/>
    <mergeCell ref="E27:F27"/>
    <mergeCell ref="E28:F28"/>
    <mergeCell ref="E29:F29"/>
  </mergeCells>
  <conditionalFormatting sqref="E22 E24:E25 W515 O522 O362 I22 P519 T519:U519 P517 T517:U517 P513 T513:U513 P506 T506:U506 P511:Q511 T511:U511 T508:U509 O504:Q504 T504:U504 P515 T515:U515 W519 W517 W513 W506 W511 W508:W509 R522:S522 P508:P509 I41:J41 I43:J43 Q512:Q520 O437 O505:O520 E9:H12 O364 W504 R504:S520 V437:W437 W493 P497 T497:U497 P495 T495:U495 T502:U502 P491 T491:U491 P484 T484:U484 P489:Q489 T489:U489 T486:U487 O482:Q482 T482:U482 P499:P500 T499:U500 P493 T493:U493 W497 W495 W502 W499:W500 W491 W484 W489 W486:W487 P486:P487 P502 Q490:Q502 Q503:S503 O483:O503 W482 R482:S502 W471 P475 T475:U475 P473 T473:U473 T480:U480 P469 T469:U469 P462 T462:U462 P467:Q467 T467:U467 T464:U465 O460:Q460 T460:U460 P477:P478 T477:U478 P471 T471:U471 W475 W473 W480 W477:W478 W469 W462 W467 W464:W465 P464:P465 P480 Q468:Q480 Q481:S481 O461:O481 W460 R460:S480 W449 P453 T453:U453 P451 T451:U451 T458:U458 P447 T447:U447 P440 T440:U440 P445:Q445 T445:U445 T442:U443 O438:Q438 T438:U438 P455:P456 T455:U456 P449 T449:U449 W453 W451 W458 W455:W456 W447 W440 W445 W442:W443 P442:P443 P458 Q446:Q458 Q459:S459 O439:O459 W438 V438:V520 R437:S458 O9:S9 O360:Q360 S358 O354:Q354 O356:Q358 S356 S352 O348:Q348 O350:Q352 S350 S346 O342:Q342 O344:Q346 S344 S340 O336:Q336 O338:Q340 S338 S334 O330:Q330 O332:Q334 S332 S328 O324:Q324 O326:Q328 S326 S322 O318:Q318 O320:Q322 S320 S316 O312:Q312 O314:Q316 S314 S310 O306:Q306 O308:Q310 S308 S304 O300:Q300 O302:Q304 S302 S298 O294:Q294 O296:Q298 S296 S292 O288:Q288 O290:Q292 S290 S286 O282:Q282 O284:Q286 S284 S280 O276:Q276 O278:Q280 S278 S274 O270:Q270 O272:Q274 S272 S268 O264:Q264 O266:Q268 S266 S262 O258:Q258 O260:Q262 S260 S256 O252:Q252 O254:Q256 S254 S250 O246:Q246 O248:Q250 S248 S244 O240:Q240 O242:Q244 S242 S238 O234:Q234 O236:Q238 S236 S232 O228:Q228 O230:Q232 S230 S226 O222:Q222 O224:Q226 S224 S220 O216:Q216 O218:Q220 S218 S214 O210:Q210 O212:Q214 S212 S208 O204:Q204 O206:Q208 S206 S202 O198:Q198 O200:Q202 S200 S196 O192:Q192 O194:Q196 S194 S190 O186:Q186 O188:Q190 S188 S184 O180:Q180 O182:Q184 S182 S178 O174:Q174 O176:Q178 S176 S172 O168:Q168 O170:Q172 S170 S166 O162:Q162 O164:Q166 S164 S160 O156:Q156 O158:Q160 S158 S154 O150:Q150 O152:Q154 S152 S148 O144:Q144 O146:Q148 S146 S142 O138:Q138 O140:Q142 S140 S136 O132:Q132 O134:Q136 S134 S130 O126:Q126 O128:Q130 S128 S124 O120:Q120 O122:Q124 S122 S118 O114:Q114 O116:Q118 S116 S112 O108:Q108 O110:Q112 S110 S106 O102:Q102 O104:Q106 S104 S100 O96:Q96 O98:Q100 S98 S94 O90:Q90 O92:Q94 S92 S88 O84:Q84 O86:Q88 S86 S82 O78:Q78 O80:Q82 S80 S76 O72:Q72 O74:Q76 S74 S70 O66:Q66 O68:Q70 S68 S64 O60:Q60 O62:Q64 S62 S58 O54:Q54 O56:Q58 S56 S52 O48:Q48 O50:Q52 S50 S46 O42:Q42 O44:Q46 S44 S40 O36:Q36 O38:Q40 S38 S34 O30:Q30 O32:Q34 S32 S28 O24:Q24 O26:Q28 S26 S22 O18:Q18 O20:Q22 S20 S16 R10:R360 O12:Q12 O10:Q10 O14:Q16 S14 S10 O10:O360">
    <cfRule type="cellIs" dxfId="882" priority="734" operator="equal">
      <formula>""</formula>
    </cfRule>
  </conditionalFormatting>
  <conditionalFormatting sqref="E13">
    <cfRule type="cellIs" dxfId="881" priority="733" operator="equal">
      <formula>""</formula>
    </cfRule>
  </conditionalFormatting>
  <conditionalFormatting sqref="E27">
    <cfRule type="cellIs" dxfId="880" priority="732" operator="equal">
      <formula>""</formula>
    </cfRule>
  </conditionalFormatting>
  <conditionalFormatting sqref="E30">
    <cfRule type="cellIs" dxfId="879" priority="731" operator="equal">
      <formula>""</formula>
    </cfRule>
  </conditionalFormatting>
  <conditionalFormatting sqref="G13:H13">
    <cfRule type="cellIs" dxfId="878" priority="730" operator="equal">
      <formula>""</formula>
    </cfRule>
  </conditionalFormatting>
  <conditionalFormatting sqref="E28">
    <cfRule type="cellIs" dxfId="877" priority="729" operator="equal">
      <formula>""</formula>
    </cfRule>
  </conditionalFormatting>
  <conditionalFormatting sqref="G13">
    <cfRule type="cellIs" dxfId="876" priority="728" operator="equal">
      <formula>""</formula>
    </cfRule>
  </conditionalFormatting>
  <conditionalFormatting sqref="H13:I13">
    <cfRule type="cellIs" dxfId="875" priority="727" operator="equal">
      <formula>""</formula>
    </cfRule>
  </conditionalFormatting>
  <conditionalFormatting sqref="F22">
    <cfRule type="cellIs" dxfId="874" priority="726" operator="equal">
      <formula>""</formula>
    </cfRule>
  </conditionalFormatting>
  <conditionalFormatting sqref="F24">
    <cfRule type="cellIs" dxfId="873" priority="725" operator="equal">
      <formula>""</formula>
    </cfRule>
  </conditionalFormatting>
  <conditionalFormatting sqref="F25">
    <cfRule type="cellIs" dxfId="872" priority="724" operator="equal">
      <formula>""</formula>
    </cfRule>
  </conditionalFormatting>
  <conditionalFormatting sqref="H22">
    <cfRule type="cellIs" dxfId="871" priority="723" operator="equal">
      <formula>""</formula>
    </cfRule>
  </conditionalFormatting>
  <conditionalFormatting sqref="E29">
    <cfRule type="cellIs" dxfId="870" priority="722" operator="equal">
      <formula>""</formula>
    </cfRule>
  </conditionalFormatting>
  <conditionalFormatting sqref="E23">
    <cfRule type="cellIs" dxfId="869" priority="721" operator="equal">
      <formula>""</formula>
    </cfRule>
  </conditionalFormatting>
  <conditionalFormatting sqref="F23">
    <cfRule type="cellIs" dxfId="868" priority="720" operator="equal">
      <formula>""</formula>
    </cfRule>
  </conditionalFormatting>
  <conditionalFormatting sqref="T522:U522 W522">
    <cfRule type="cellIs" dxfId="867" priority="719" operator="equal">
      <formula>""</formula>
    </cfRule>
  </conditionalFormatting>
  <conditionalFormatting sqref="P522:Q522">
    <cfRule type="cellIs" dxfId="866" priority="718" operator="equal">
      <formula>""</formula>
    </cfRule>
  </conditionalFormatting>
  <conditionalFormatting sqref="P362:Q362 S362">
    <cfRule type="cellIs" dxfId="865" priority="717" operator="equal">
      <formula>""</formula>
    </cfRule>
  </conditionalFormatting>
  <conditionalFormatting sqref="U437">
    <cfRule type="cellIs" dxfId="864" priority="716" operator="equal">
      <formula>""</formula>
    </cfRule>
  </conditionalFormatting>
  <conditionalFormatting sqref="P437:Q437">
    <cfRule type="cellIs" dxfId="863" priority="715" operator="equal">
      <formula>""</formula>
    </cfRule>
  </conditionalFormatting>
  <conditionalFormatting sqref="V369:V520 R369:R520 R9:R364">
    <cfRule type="cellIs" dxfId="862" priority="714" operator="greaterThan">
      <formula>0</formula>
    </cfRule>
  </conditionalFormatting>
  <conditionalFormatting sqref="R362">
    <cfRule type="cellIs" dxfId="861" priority="713" operator="equal">
      <formula>""</formula>
    </cfRule>
  </conditionalFormatting>
  <conditionalFormatting sqref="R362">
    <cfRule type="cellIs" dxfId="860" priority="712" operator="greaterThan">
      <formula>0</formula>
    </cfRule>
  </conditionalFormatting>
  <conditionalFormatting sqref="V522">
    <cfRule type="cellIs" dxfId="859" priority="711" operator="equal">
      <formula>""</formula>
    </cfRule>
  </conditionalFormatting>
  <conditionalFormatting sqref="V522">
    <cfRule type="cellIs" dxfId="858" priority="710" operator="greaterThan">
      <formula>0</formula>
    </cfRule>
  </conditionalFormatting>
  <conditionalFormatting sqref="T520:U520 W520">
    <cfRule type="cellIs" dxfId="857" priority="706" operator="equal">
      <formula>""</formula>
    </cfRule>
  </conditionalFormatting>
  <conditionalFormatting sqref="P520">
    <cfRule type="cellIs" dxfId="856" priority="705" operator="equal">
      <formula>""</formula>
    </cfRule>
  </conditionalFormatting>
  <conditionalFormatting sqref="T518:U518 W518">
    <cfRule type="cellIs" dxfId="855" priority="704" operator="equal">
      <formula>""</formula>
    </cfRule>
  </conditionalFormatting>
  <conditionalFormatting sqref="P518">
    <cfRule type="cellIs" dxfId="854" priority="703" operator="equal">
      <formula>""</formula>
    </cfRule>
  </conditionalFormatting>
  <conditionalFormatting sqref="T516:U516 W516">
    <cfRule type="cellIs" dxfId="853" priority="702" operator="equal">
      <formula>""</formula>
    </cfRule>
  </conditionalFormatting>
  <conditionalFormatting sqref="P516">
    <cfRule type="cellIs" dxfId="852" priority="701" operator="equal">
      <formula>""</formula>
    </cfRule>
  </conditionalFormatting>
  <conditionalFormatting sqref="T514:U514 W514">
    <cfRule type="cellIs" dxfId="851" priority="700" operator="equal">
      <formula>""</formula>
    </cfRule>
  </conditionalFormatting>
  <conditionalFormatting sqref="P514">
    <cfRule type="cellIs" dxfId="850" priority="699" operator="equal">
      <formula>""</formula>
    </cfRule>
  </conditionalFormatting>
  <conditionalFormatting sqref="T512:U512 W512">
    <cfRule type="cellIs" dxfId="849" priority="698" operator="equal">
      <formula>""</formula>
    </cfRule>
  </conditionalFormatting>
  <conditionalFormatting sqref="P512">
    <cfRule type="cellIs" dxfId="848" priority="697" operator="equal">
      <formula>""</formula>
    </cfRule>
  </conditionalFormatting>
  <conditionalFormatting sqref="T507:U507 W507">
    <cfRule type="cellIs" dxfId="847" priority="696" operator="equal">
      <formula>""</formula>
    </cfRule>
  </conditionalFormatting>
  <conditionalFormatting sqref="P507">
    <cfRule type="cellIs" dxfId="846" priority="695" operator="equal">
      <formula>""</formula>
    </cfRule>
  </conditionalFormatting>
  <conditionalFormatting sqref="T505:U505 W505">
    <cfRule type="cellIs" dxfId="845" priority="694" operator="equal">
      <formula>""</formula>
    </cfRule>
  </conditionalFormatting>
  <conditionalFormatting sqref="P505">
    <cfRule type="cellIs" dxfId="844" priority="693" operator="equal">
      <formula>""</formula>
    </cfRule>
  </conditionalFormatting>
  <conditionalFormatting sqref="T510:U510 W510">
    <cfRule type="cellIs" dxfId="843" priority="692" operator="equal">
      <formula>""</formula>
    </cfRule>
  </conditionalFormatting>
  <conditionalFormatting sqref="P510">
    <cfRule type="cellIs" dxfId="842" priority="691" operator="equal">
      <formula>""</formula>
    </cfRule>
  </conditionalFormatting>
  <conditionalFormatting sqref="E45:E46 E42:E43">
    <cfRule type="cellIs" dxfId="841" priority="683" operator="equal">
      <formula>""</formula>
    </cfRule>
  </conditionalFormatting>
  <conditionalFormatting sqref="E48">
    <cfRule type="cellIs" dxfId="840" priority="682" operator="equal">
      <formula>""</formula>
    </cfRule>
  </conditionalFormatting>
  <conditionalFormatting sqref="E51">
    <cfRule type="cellIs" dxfId="839" priority="681" operator="equal">
      <formula>""</formula>
    </cfRule>
  </conditionalFormatting>
  <conditionalFormatting sqref="E49">
    <cfRule type="cellIs" dxfId="838" priority="680" operator="equal">
      <formula>""</formula>
    </cfRule>
  </conditionalFormatting>
  <conditionalFormatting sqref="E41">
    <cfRule type="cellIs" dxfId="837" priority="679" operator="equal">
      <formula>""</formula>
    </cfRule>
  </conditionalFormatting>
  <conditionalFormatting sqref="F41">
    <cfRule type="cellIs" dxfId="836" priority="678" operator="equal">
      <formula>""</formula>
    </cfRule>
  </conditionalFormatting>
  <conditionalFormatting sqref="F43">
    <cfRule type="cellIs" dxfId="835" priority="677" operator="equal">
      <formula>""</formula>
    </cfRule>
  </conditionalFormatting>
  <conditionalFormatting sqref="G43">
    <cfRule type="cellIs" dxfId="834" priority="676" operator="equal">
      <formula>""</formula>
    </cfRule>
  </conditionalFormatting>
  <conditionalFormatting sqref="G41">
    <cfRule type="cellIs" dxfId="833" priority="675" operator="equal">
      <formula>""</formula>
    </cfRule>
  </conditionalFormatting>
  <conditionalFormatting sqref="F45">
    <cfRule type="cellIs" dxfId="832" priority="674" operator="equal">
      <formula>""</formula>
    </cfRule>
  </conditionalFormatting>
  <conditionalFormatting sqref="F46">
    <cfRule type="cellIs" dxfId="831" priority="673" operator="equal">
      <formula>""</formula>
    </cfRule>
  </conditionalFormatting>
  <conditionalFormatting sqref="H43">
    <cfRule type="cellIs" dxfId="830" priority="672" operator="equal">
      <formula>""</formula>
    </cfRule>
  </conditionalFormatting>
  <conditionalFormatting sqref="H41">
    <cfRule type="cellIs" dxfId="829" priority="671" operator="equal">
      <formula>""</formula>
    </cfRule>
  </conditionalFormatting>
  <conditionalFormatting sqref="I41">
    <cfRule type="cellIs" dxfId="828" priority="670" operator="equal">
      <formula>""</formula>
    </cfRule>
  </conditionalFormatting>
  <conditionalFormatting sqref="J41">
    <cfRule type="cellIs" dxfId="827" priority="669" operator="equal">
      <formula>""</formula>
    </cfRule>
  </conditionalFormatting>
  <conditionalFormatting sqref="E50">
    <cfRule type="cellIs" dxfId="826" priority="668" operator="equal">
      <formula>""</formula>
    </cfRule>
  </conditionalFormatting>
  <conditionalFormatting sqref="G49">
    <cfRule type="cellIs" dxfId="825" priority="667" operator="equal">
      <formula>""</formula>
    </cfRule>
  </conditionalFormatting>
  <conditionalFormatting sqref="G50">
    <cfRule type="cellIs" dxfId="824" priority="666" operator="equal">
      <formula>""</formula>
    </cfRule>
  </conditionalFormatting>
  <conditionalFormatting sqref="G48">
    <cfRule type="cellIs" dxfId="823" priority="665" operator="equal">
      <formula>""</formula>
    </cfRule>
  </conditionalFormatting>
  <conditionalFormatting sqref="G51">
    <cfRule type="cellIs" dxfId="822" priority="664" operator="equal">
      <formula>""</formula>
    </cfRule>
  </conditionalFormatting>
  <conditionalFormatting sqref="E44">
    <cfRule type="cellIs" dxfId="821" priority="663" operator="equal">
      <formula>""</formula>
    </cfRule>
  </conditionalFormatting>
  <conditionalFormatting sqref="F44">
    <cfRule type="cellIs" dxfId="820" priority="662" operator="equal">
      <formula>""</formula>
    </cfRule>
  </conditionalFormatting>
  <conditionalFormatting sqref="R522">
    <cfRule type="cellIs" dxfId="819" priority="661" operator="greaterThan">
      <formula>0</formula>
    </cfRule>
  </conditionalFormatting>
  <conditionalFormatting sqref="Q505:Q510">
    <cfRule type="cellIs" dxfId="818" priority="660" operator="equal">
      <formula>""</formula>
    </cfRule>
  </conditionalFormatting>
  <conditionalFormatting sqref="F42">
    <cfRule type="cellIs" dxfId="817" priority="659" operator="equal">
      <formula>""</formula>
    </cfRule>
  </conditionalFormatting>
  <conditionalFormatting sqref="T437">
    <cfRule type="cellIs" dxfId="816" priority="657" operator="equal">
      <formula>""</formula>
    </cfRule>
  </conditionalFormatting>
  <conditionalFormatting sqref="E7:H8">
    <cfRule type="cellIs" dxfId="815" priority="656" operator="equal">
      <formula>""</formula>
    </cfRule>
  </conditionalFormatting>
  <conditionalFormatting sqref="P364:Q364 S364">
    <cfRule type="cellIs" dxfId="814" priority="655" operator="equal">
      <formula>""</formula>
    </cfRule>
  </conditionalFormatting>
  <conditionalFormatting sqref="R364">
    <cfRule type="cellIs" dxfId="813" priority="654" operator="equal">
      <formula>""</formula>
    </cfRule>
  </conditionalFormatting>
  <conditionalFormatting sqref="R364">
    <cfRule type="cellIs" dxfId="812" priority="653" operator="greaterThan">
      <formula>0</formula>
    </cfRule>
  </conditionalFormatting>
  <conditionalFormatting sqref="T503:U503 W503">
    <cfRule type="cellIs" dxfId="811" priority="646" operator="equal">
      <formula>""</formula>
    </cfRule>
  </conditionalFormatting>
  <conditionalFormatting sqref="P503">
    <cfRule type="cellIs" dxfId="810" priority="645" operator="equal">
      <formula>""</formula>
    </cfRule>
  </conditionalFormatting>
  <conditionalFormatting sqref="T498:U498 W498">
    <cfRule type="cellIs" dxfId="809" priority="644" operator="equal">
      <formula>""</formula>
    </cfRule>
  </conditionalFormatting>
  <conditionalFormatting sqref="P498">
    <cfRule type="cellIs" dxfId="808" priority="643" operator="equal">
      <formula>""</formula>
    </cfRule>
  </conditionalFormatting>
  <conditionalFormatting sqref="T496:U496 W496">
    <cfRule type="cellIs" dxfId="807" priority="642" operator="equal">
      <formula>""</formula>
    </cfRule>
  </conditionalFormatting>
  <conditionalFormatting sqref="P496">
    <cfRule type="cellIs" dxfId="806" priority="641" operator="equal">
      <formula>""</formula>
    </cfRule>
  </conditionalFormatting>
  <conditionalFormatting sqref="T501:U501 W501">
    <cfRule type="cellIs" dxfId="805" priority="640" operator="equal">
      <formula>""</formula>
    </cfRule>
  </conditionalFormatting>
  <conditionalFormatting sqref="P501">
    <cfRule type="cellIs" dxfId="804" priority="639" operator="equal">
      <formula>""</formula>
    </cfRule>
  </conditionalFormatting>
  <conditionalFormatting sqref="T494:U494 W494">
    <cfRule type="cellIs" dxfId="803" priority="638" operator="equal">
      <formula>""</formula>
    </cfRule>
  </conditionalFormatting>
  <conditionalFormatting sqref="P494">
    <cfRule type="cellIs" dxfId="802" priority="637" operator="equal">
      <formula>""</formula>
    </cfRule>
  </conditionalFormatting>
  <conditionalFormatting sqref="T492:U492 W492">
    <cfRule type="cellIs" dxfId="801" priority="636" operator="equal">
      <formula>""</formula>
    </cfRule>
  </conditionalFormatting>
  <conditionalFormatting sqref="P492">
    <cfRule type="cellIs" dxfId="800" priority="635" operator="equal">
      <formula>""</formula>
    </cfRule>
  </conditionalFormatting>
  <conditionalFormatting sqref="T490:U490 W490">
    <cfRule type="cellIs" dxfId="799" priority="634" operator="equal">
      <formula>""</formula>
    </cfRule>
  </conditionalFormatting>
  <conditionalFormatting sqref="P490">
    <cfRule type="cellIs" dxfId="798" priority="633" operator="equal">
      <formula>""</formula>
    </cfRule>
  </conditionalFormatting>
  <conditionalFormatting sqref="T485:U485 W485">
    <cfRule type="cellIs" dxfId="797" priority="632" operator="equal">
      <formula>""</formula>
    </cfRule>
  </conditionalFormatting>
  <conditionalFormatting sqref="P485">
    <cfRule type="cellIs" dxfId="796" priority="631" operator="equal">
      <formula>""</formula>
    </cfRule>
  </conditionalFormatting>
  <conditionalFormatting sqref="T483:U483 W483">
    <cfRule type="cellIs" dxfId="795" priority="630" operator="equal">
      <formula>""</formula>
    </cfRule>
  </conditionalFormatting>
  <conditionalFormatting sqref="P483">
    <cfRule type="cellIs" dxfId="794" priority="629" operator="equal">
      <formula>""</formula>
    </cfRule>
  </conditionalFormatting>
  <conditionalFormatting sqref="T488:U488 W488">
    <cfRule type="cellIs" dxfId="793" priority="628" operator="equal">
      <formula>""</formula>
    </cfRule>
  </conditionalFormatting>
  <conditionalFormatting sqref="P488">
    <cfRule type="cellIs" dxfId="792" priority="627" operator="equal">
      <formula>""</formula>
    </cfRule>
  </conditionalFormatting>
  <conditionalFormatting sqref="Q483:Q488">
    <cfRule type="cellIs" dxfId="791" priority="626" operator="equal">
      <formula>""</formula>
    </cfRule>
  </conditionalFormatting>
  <conditionalFormatting sqref="T481:U481 W481">
    <cfRule type="cellIs" dxfId="790" priority="625" operator="equal">
      <formula>""</formula>
    </cfRule>
  </conditionalFormatting>
  <conditionalFormatting sqref="P481">
    <cfRule type="cellIs" dxfId="789" priority="624" operator="equal">
      <formula>""</formula>
    </cfRule>
  </conditionalFormatting>
  <conditionalFormatting sqref="T476:U476 W476">
    <cfRule type="cellIs" dxfId="788" priority="623" operator="equal">
      <formula>""</formula>
    </cfRule>
  </conditionalFormatting>
  <conditionalFormatting sqref="P476">
    <cfRule type="cellIs" dxfId="787" priority="622" operator="equal">
      <formula>""</formula>
    </cfRule>
  </conditionalFormatting>
  <conditionalFormatting sqref="T474:U474 W474">
    <cfRule type="cellIs" dxfId="786" priority="621" operator="equal">
      <formula>""</formula>
    </cfRule>
  </conditionalFormatting>
  <conditionalFormatting sqref="P474">
    <cfRule type="cellIs" dxfId="785" priority="620" operator="equal">
      <formula>""</formula>
    </cfRule>
  </conditionalFormatting>
  <conditionalFormatting sqref="T479:U479 W479">
    <cfRule type="cellIs" dxfId="784" priority="619" operator="equal">
      <formula>""</formula>
    </cfRule>
  </conditionalFormatting>
  <conditionalFormatting sqref="P479">
    <cfRule type="cellIs" dxfId="783" priority="618" operator="equal">
      <formula>""</formula>
    </cfRule>
  </conditionalFormatting>
  <conditionalFormatting sqref="T472:U472 W472">
    <cfRule type="cellIs" dxfId="782" priority="617" operator="equal">
      <formula>""</formula>
    </cfRule>
  </conditionalFormatting>
  <conditionalFormatting sqref="P472">
    <cfRule type="cellIs" dxfId="781" priority="616" operator="equal">
      <formula>""</formula>
    </cfRule>
  </conditionalFormatting>
  <conditionalFormatting sqref="T470:U470 W470">
    <cfRule type="cellIs" dxfId="780" priority="615" operator="equal">
      <formula>""</formula>
    </cfRule>
  </conditionalFormatting>
  <conditionalFormatting sqref="P470">
    <cfRule type="cellIs" dxfId="779" priority="614" operator="equal">
      <formula>""</formula>
    </cfRule>
  </conditionalFormatting>
  <conditionalFormatting sqref="T468:U468 W468">
    <cfRule type="cellIs" dxfId="778" priority="613" operator="equal">
      <formula>""</formula>
    </cfRule>
  </conditionalFormatting>
  <conditionalFormatting sqref="P468">
    <cfRule type="cellIs" dxfId="777" priority="612" operator="equal">
      <formula>""</formula>
    </cfRule>
  </conditionalFormatting>
  <conditionalFormatting sqref="T463:U463 W463">
    <cfRule type="cellIs" dxfId="776" priority="611" operator="equal">
      <formula>""</formula>
    </cfRule>
  </conditionalFormatting>
  <conditionalFormatting sqref="P463">
    <cfRule type="cellIs" dxfId="775" priority="610" operator="equal">
      <formula>""</formula>
    </cfRule>
  </conditionalFormatting>
  <conditionalFormatting sqref="T461:U461 W461">
    <cfRule type="cellIs" dxfId="774" priority="609" operator="equal">
      <formula>""</formula>
    </cfRule>
  </conditionalFormatting>
  <conditionalFormatting sqref="P461">
    <cfRule type="cellIs" dxfId="773" priority="608" operator="equal">
      <formula>""</formula>
    </cfRule>
  </conditionalFormatting>
  <conditionalFormatting sqref="T466:U466 W466">
    <cfRule type="cellIs" dxfId="772" priority="607" operator="equal">
      <formula>""</formula>
    </cfRule>
  </conditionalFormatting>
  <conditionalFormatting sqref="P466">
    <cfRule type="cellIs" dxfId="771" priority="606" operator="equal">
      <formula>""</formula>
    </cfRule>
  </conditionalFormatting>
  <conditionalFormatting sqref="Q461:Q466">
    <cfRule type="cellIs" dxfId="770" priority="605" operator="equal">
      <formula>""</formula>
    </cfRule>
  </conditionalFormatting>
  <conditionalFormatting sqref="T459:U459 W459">
    <cfRule type="cellIs" dxfId="769" priority="604" operator="equal">
      <formula>""</formula>
    </cfRule>
  </conditionalFormatting>
  <conditionalFormatting sqref="P459">
    <cfRule type="cellIs" dxfId="768" priority="603" operator="equal">
      <formula>""</formula>
    </cfRule>
  </conditionalFormatting>
  <conditionalFormatting sqref="T454:U454 W454">
    <cfRule type="cellIs" dxfId="767" priority="602" operator="equal">
      <formula>""</formula>
    </cfRule>
  </conditionalFormatting>
  <conditionalFormatting sqref="P454">
    <cfRule type="cellIs" dxfId="766" priority="601" operator="equal">
      <formula>""</formula>
    </cfRule>
  </conditionalFormatting>
  <conditionalFormatting sqref="T452:U452 W452">
    <cfRule type="cellIs" dxfId="765" priority="600" operator="equal">
      <formula>""</formula>
    </cfRule>
  </conditionalFormatting>
  <conditionalFormatting sqref="P452">
    <cfRule type="cellIs" dxfId="764" priority="599" operator="equal">
      <formula>""</formula>
    </cfRule>
  </conditionalFormatting>
  <conditionalFormatting sqref="T457:U457 W457">
    <cfRule type="cellIs" dxfId="763" priority="598" operator="equal">
      <formula>""</formula>
    </cfRule>
  </conditionalFormatting>
  <conditionalFormatting sqref="P457">
    <cfRule type="cellIs" dxfId="762" priority="597" operator="equal">
      <formula>""</formula>
    </cfRule>
  </conditionalFormatting>
  <conditionalFormatting sqref="T450:U450 W450">
    <cfRule type="cellIs" dxfId="761" priority="596" operator="equal">
      <formula>""</formula>
    </cfRule>
  </conditionalFormatting>
  <conditionalFormatting sqref="P450">
    <cfRule type="cellIs" dxfId="760" priority="595" operator="equal">
      <formula>""</formula>
    </cfRule>
  </conditionalFormatting>
  <conditionalFormatting sqref="T448:U448 W448">
    <cfRule type="cellIs" dxfId="759" priority="594" operator="equal">
      <formula>""</formula>
    </cfRule>
  </conditionalFormatting>
  <conditionalFormatting sqref="P448">
    <cfRule type="cellIs" dxfId="758" priority="593" operator="equal">
      <formula>""</formula>
    </cfRule>
  </conditionalFormatting>
  <conditionalFormatting sqref="T446:U446 W446">
    <cfRule type="cellIs" dxfId="757" priority="592" operator="equal">
      <formula>""</formula>
    </cfRule>
  </conditionalFormatting>
  <conditionalFormatting sqref="P446">
    <cfRule type="cellIs" dxfId="756" priority="591" operator="equal">
      <formula>""</formula>
    </cfRule>
  </conditionalFormatting>
  <conditionalFormatting sqref="T441:U441 W441">
    <cfRule type="cellIs" dxfId="755" priority="590" operator="equal">
      <formula>""</formula>
    </cfRule>
  </conditionalFormatting>
  <conditionalFormatting sqref="P441">
    <cfRule type="cellIs" dxfId="754" priority="589" operator="equal">
      <formula>""</formula>
    </cfRule>
  </conditionalFormatting>
  <conditionalFormatting sqref="T439:U439 W439">
    <cfRule type="cellIs" dxfId="753" priority="588" operator="equal">
      <formula>""</formula>
    </cfRule>
  </conditionalFormatting>
  <conditionalFormatting sqref="P439">
    <cfRule type="cellIs" dxfId="752" priority="587" operator="equal">
      <formula>""</formula>
    </cfRule>
  </conditionalFormatting>
  <conditionalFormatting sqref="T444:U444 W444">
    <cfRule type="cellIs" dxfId="751" priority="586" operator="equal">
      <formula>""</formula>
    </cfRule>
  </conditionalFormatting>
  <conditionalFormatting sqref="P444">
    <cfRule type="cellIs" dxfId="750" priority="585" operator="equal">
      <formula>""</formula>
    </cfRule>
  </conditionalFormatting>
  <conditionalFormatting sqref="Q439:Q444">
    <cfRule type="cellIs" dxfId="749" priority="584" operator="equal">
      <formula>""</formula>
    </cfRule>
  </conditionalFormatting>
  <conditionalFormatting sqref="O369 W436 O436:U436 V369:W369 W425 P429 T429:U429 P427 T427:U427 T434:U434 P423 T423:U423 P416 T416:U416 P421:Q421 T421:U421 T418:U419 O414:Q414 T414:U414 P431:P432 T431:U432 P425 T425:U425 W429 W427 W434 W431:W432 W423 W416 W421 W418:W419 P418:P419 P434 Q422:Q434 Q435:S435 O415:O435 W414 R414:S434 W403 P407 T407:U407 P405 T405:U405 T412:U412 P401 T401:U401 P394 T394:U394 P399:Q399 T399:U399 T396:U397 O392:Q392 T392:U392 P409:P410 T409:U410 P403 T403:U403 W407 W405 W412 W409:W410 W401 W394 W399 W396:W397 P396:P397 P412 Q400:Q412 Q413:S413 O393:O413 W392 R392:S412 W381 P385 T385:U385 P383 T383:U383 T390:U390 P379 T379:U379 P372 T372:U372 P377:Q377 T377:U377 T374:U375 O370:Q370 T370:U370 P387:P388 T387:U388 P381 T381:U381 W385 W383 W390 W387:W388 W379 W372 W377 W374:W375 P374:P375 P390 Q378:Q390 Q391:S391 O371:O391 W370 V370:V436 R369:S390">
    <cfRule type="cellIs" dxfId="748" priority="583" operator="equal">
      <formula>""</formula>
    </cfRule>
  </conditionalFormatting>
  <conditionalFormatting sqref="U369">
    <cfRule type="cellIs" dxfId="747" priority="582" operator="equal">
      <formula>""</formula>
    </cfRule>
  </conditionalFormatting>
  <conditionalFormatting sqref="P369:Q369">
    <cfRule type="cellIs" dxfId="746" priority="581" operator="equal">
      <formula>""</formula>
    </cfRule>
  </conditionalFormatting>
  <conditionalFormatting sqref="T369">
    <cfRule type="cellIs" dxfId="745" priority="580" operator="equal">
      <formula>""</formula>
    </cfRule>
  </conditionalFormatting>
  <conditionalFormatting sqref="T435:U435 W435">
    <cfRule type="cellIs" dxfId="744" priority="579" operator="equal">
      <formula>""</formula>
    </cfRule>
  </conditionalFormatting>
  <conditionalFormatting sqref="P435">
    <cfRule type="cellIs" dxfId="743" priority="578" operator="equal">
      <formula>""</formula>
    </cfRule>
  </conditionalFormatting>
  <conditionalFormatting sqref="T430:U430 W430">
    <cfRule type="cellIs" dxfId="742" priority="577" operator="equal">
      <formula>""</formula>
    </cfRule>
  </conditionalFormatting>
  <conditionalFormatting sqref="P430">
    <cfRule type="cellIs" dxfId="741" priority="576" operator="equal">
      <formula>""</formula>
    </cfRule>
  </conditionalFormatting>
  <conditionalFormatting sqref="T428:U428 W428">
    <cfRule type="cellIs" dxfId="740" priority="575" operator="equal">
      <formula>""</formula>
    </cfRule>
  </conditionalFormatting>
  <conditionalFormatting sqref="P428">
    <cfRule type="cellIs" dxfId="739" priority="574" operator="equal">
      <formula>""</formula>
    </cfRule>
  </conditionalFormatting>
  <conditionalFormatting sqref="T433:U433 W433">
    <cfRule type="cellIs" dxfId="738" priority="573" operator="equal">
      <formula>""</formula>
    </cfRule>
  </conditionalFormatting>
  <conditionalFormatting sqref="P433">
    <cfRule type="cellIs" dxfId="737" priority="572" operator="equal">
      <formula>""</formula>
    </cfRule>
  </conditionalFormatting>
  <conditionalFormatting sqref="T426:U426 W426">
    <cfRule type="cellIs" dxfId="736" priority="571" operator="equal">
      <formula>""</formula>
    </cfRule>
  </conditionalFormatting>
  <conditionalFormatting sqref="P426">
    <cfRule type="cellIs" dxfId="735" priority="570" operator="equal">
      <formula>""</formula>
    </cfRule>
  </conditionalFormatting>
  <conditionalFormatting sqref="T424:U424 W424">
    <cfRule type="cellIs" dxfId="734" priority="569" operator="equal">
      <formula>""</formula>
    </cfRule>
  </conditionalFormatting>
  <conditionalFormatting sqref="P424">
    <cfRule type="cellIs" dxfId="733" priority="568" operator="equal">
      <formula>""</formula>
    </cfRule>
  </conditionalFormatting>
  <conditionalFormatting sqref="T422:U422 W422">
    <cfRule type="cellIs" dxfId="732" priority="567" operator="equal">
      <formula>""</formula>
    </cfRule>
  </conditionalFormatting>
  <conditionalFormatting sqref="P422">
    <cfRule type="cellIs" dxfId="731" priority="566" operator="equal">
      <formula>""</formula>
    </cfRule>
  </conditionalFormatting>
  <conditionalFormatting sqref="T417:U417 W417">
    <cfRule type="cellIs" dxfId="730" priority="565" operator="equal">
      <formula>""</formula>
    </cfRule>
  </conditionalFormatting>
  <conditionalFormatting sqref="P417">
    <cfRule type="cellIs" dxfId="729" priority="564" operator="equal">
      <formula>""</formula>
    </cfRule>
  </conditionalFormatting>
  <conditionalFormatting sqref="T415:U415 W415">
    <cfRule type="cellIs" dxfId="728" priority="563" operator="equal">
      <formula>""</formula>
    </cfRule>
  </conditionalFormatting>
  <conditionalFormatting sqref="P415">
    <cfRule type="cellIs" dxfId="727" priority="562" operator="equal">
      <formula>""</formula>
    </cfRule>
  </conditionalFormatting>
  <conditionalFormatting sqref="T420:U420 W420">
    <cfRule type="cellIs" dxfId="726" priority="561" operator="equal">
      <formula>""</formula>
    </cfRule>
  </conditionalFormatting>
  <conditionalFormatting sqref="P420">
    <cfRule type="cellIs" dxfId="725" priority="560" operator="equal">
      <formula>""</formula>
    </cfRule>
  </conditionalFormatting>
  <conditionalFormatting sqref="Q415:Q420">
    <cfRule type="cellIs" dxfId="724" priority="559" operator="equal">
      <formula>""</formula>
    </cfRule>
  </conditionalFormatting>
  <conditionalFormatting sqref="T413:U413 W413">
    <cfRule type="cellIs" dxfId="723" priority="558" operator="equal">
      <formula>""</formula>
    </cfRule>
  </conditionalFormatting>
  <conditionalFormatting sqref="P413">
    <cfRule type="cellIs" dxfId="722" priority="557" operator="equal">
      <formula>""</formula>
    </cfRule>
  </conditionalFormatting>
  <conditionalFormatting sqref="T408:U408 W408">
    <cfRule type="cellIs" dxfId="721" priority="556" operator="equal">
      <formula>""</formula>
    </cfRule>
  </conditionalFormatting>
  <conditionalFormatting sqref="P408">
    <cfRule type="cellIs" dxfId="720" priority="555" operator="equal">
      <formula>""</formula>
    </cfRule>
  </conditionalFormatting>
  <conditionalFormatting sqref="T406:U406 W406">
    <cfRule type="cellIs" dxfId="719" priority="554" operator="equal">
      <formula>""</formula>
    </cfRule>
  </conditionalFormatting>
  <conditionalFormatting sqref="P406">
    <cfRule type="cellIs" dxfId="718" priority="553" operator="equal">
      <formula>""</formula>
    </cfRule>
  </conditionalFormatting>
  <conditionalFormatting sqref="T411:U411 W411">
    <cfRule type="cellIs" dxfId="717" priority="552" operator="equal">
      <formula>""</formula>
    </cfRule>
  </conditionalFormatting>
  <conditionalFormatting sqref="P411">
    <cfRule type="cellIs" dxfId="716" priority="551" operator="equal">
      <formula>""</formula>
    </cfRule>
  </conditionalFormatting>
  <conditionalFormatting sqref="T404:U404 W404">
    <cfRule type="cellIs" dxfId="715" priority="550" operator="equal">
      <formula>""</formula>
    </cfRule>
  </conditionalFormatting>
  <conditionalFormatting sqref="P404">
    <cfRule type="cellIs" dxfId="714" priority="549" operator="equal">
      <formula>""</formula>
    </cfRule>
  </conditionalFormatting>
  <conditionalFormatting sqref="T402:U402 W402">
    <cfRule type="cellIs" dxfId="713" priority="548" operator="equal">
      <formula>""</formula>
    </cfRule>
  </conditionalFormatting>
  <conditionalFormatting sqref="P402">
    <cfRule type="cellIs" dxfId="712" priority="547" operator="equal">
      <formula>""</formula>
    </cfRule>
  </conditionalFormatting>
  <conditionalFormatting sqref="T400:U400 W400">
    <cfRule type="cellIs" dxfId="711" priority="546" operator="equal">
      <formula>""</formula>
    </cfRule>
  </conditionalFormatting>
  <conditionalFormatting sqref="P400">
    <cfRule type="cellIs" dxfId="710" priority="545" operator="equal">
      <formula>""</formula>
    </cfRule>
  </conditionalFormatting>
  <conditionalFormatting sqref="T395:U395 W395">
    <cfRule type="cellIs" dxfId="709" priority="544" operator="equal">
      <formula>""</formula>
    </cfRule>
  </conditionalFormatting>
  <conditionalFormatting sqref="P395">
    <cfRule type="cellIs" dxfId="708" priority="543" operator="equal">
      <formula>""</formula>
    </cfRule>
  </conditionalFormatting>
  <conditionalFormatting sqref="T393:U393 W393">
    <cfRule type="cellIs" dxfId="707" priority="542" operator="equal">
      <formula>""</formula>
    </cfRule>
  </conditionalFormatting>
  <conditionalFormatting sqref="P393">
    <cfRule type="cellIs" dxfId="706" priority="541" operator="equal">
      <formula>""</formula>
    </cfRule>
  </conditionalFormatting>
  <conditionalFormatting sqref="T398:U398 W398">
    <cfRule type="cellIs" dxfId="705" priority="540" operator="equal">
      <formula>""</formula>
    </cfRule>
  </conditionalFormatting>
  <conditionalFormatting sqref="P398">
    <cfRule type="cellIs" dxfId="704" priority="539" operator="equal">
      <formula>""</formula>
    </cfRule>
  </conditionalFormatting>
  <conditionalFormatting sqref="Q393:Q398">
    <cfRule type="cellIs" dxfId="703" priority="538" operator="equal">
      <formula>""</formula>
    </cfRule>
  </conditionalFormatting>
  <conditionalFormatting sqref="T391:U391 W391">
    <cfRule type="cellIs" dxfId="702" priority="537" operator="equal">
      <formula>""</formula>
    </cfRule>
  </conditionalFormatting>
  <conditionalFormatting sqref="P391">
    <cfRule type="cellIs" dxfId="701" priority="536" operator="equal">
      <formula>""</formula>
    </cfRule>
  </conditionalFormatting>
  <conditionalFormatting sqref="T386:U386 W386">
    <cfRule type="cellIs" dxfId="700" priority="535" operator="equal">
      <formula>""</formula>
    </cfRule>
  </conditionalFormatting>
  <conditionalFormatting sqref="P386">
    <cfRule type="cellIs" dxfId="699" priority="534" operator="equal">
      <formula>""</formula>
    </cfRule>
  </conditionalFormatting>
  <conditionalFormatting sqref="T384:U384 W384">
    <cfRule type="cellIs" dxfId="698" priority="533" operator="equal">
      <formula>""</formula>
    </cfRule>
  </conditionalFormatting>
  <conditionalFormatting sqref="P384">
    <cfRule type="cellIs" dxfId="697" priority="532" operator="equal">
      <formula>""</formula>
    </cfRule>
  </conditionalFormatting>
  <conditionalFormatting sqref="T389:U389 W389">
    <cfRule type="cellIs" dxfId="696" priority="531" operator="equal">
      <formula>""</formula>
    </cfRule>
  </conditionalFormatting>
  <conditionalFormatting sqref="P389">
    <cfRule type="cellIs" dxfId="695" priority="530" operator="equal">
      <formula>""</formula>
    </cfRule>
  </conditionalFormatting>
  <conditionalFormatting sqref="T382:U382 W382">
    <cfRule type="cellIs" dxfId="694" priority="529" operator="equal">
      <formula>""</formula>
    </cfRule>
  </conditionalFormatting>
  <conditionalFormatting sqref="P382">
    <cfRule type="cellIs" dxfId="693" priority="528" operator="equal">
      <formula>""</formula>
    </cfRule>
  </conditionalFormatting>
  <conditionalFormatting sqref="T380:U380 W380">
    <cfRule type="cellIs" dxfId="692" priority="527" operator="equal">
      <formula>""</formula>
    </cfRule>
  </conditionalFormatting>
  <conditionalFormatting sqref="P380">
    <cfRule type="cellIs" dxfId="691" priority="526" operator="equal">
      <formula>""</formula>
    </cfRule>
  </conditionalFormatting>
  <conditionalFormatting sqref="T378:U378 W378">
    <cfRule type="cellIs" dxfId="690" priority="525" operator="equal">
      <formula>""</formula>
    </cfRule>
  </conditionalFormatting>
  <conditionalFormatting sqref="P378">
    <cfRule type="cellIs" dxfId="689" priority="524" operator="equal">
      <formula>""</formula>
    </cfRule>
  </conditionalFormatting>
  <conditionalFormatting sqref="T373:U373 W373">
    <cfRule type="cellIs" dxfId="688" priority="523" operator="equal">
      <formula>""</formula>
    </cfRule>
  </conditionalFormatting>
  <conditionalFormatting sqref="P373">
    <cfRule type="cellIs" dxfId="687" priority="522" operator="equal">
      <formula>""</formula>
    </cfRule>
  </conditionalFormatting>
  <conditionalFormatting sqref="T371:U371 W371">
    <cfRule type="cellIs" dxfId="686" priority="521" operator="equal">
      <formula>""</formula>
    </cfRule>
  </conditionalFormatting>
  <conditionalFormatting sqref="P371">
    <cfRule type="cellIs" dxfId="685" priority="520" operator="equal">
      <formula>""</formula>
    </cfRule>
  </conditionalFormatting>
  <conditionalFormatting sqref="T376:U376 W376">
    <cfRule type="cellIs" dxfId="684" priority="519" operator="equal">
      <formula>""</formula>
    </cfRule>
  </conditionalFormatting>
  <conditionalFormatting sqref="P376">
    <cfRule type="cellIs" dxfId="683" priority="518" operator="equal">
      <formula>""</formula>
    </cfRule>
  </conditionalFormatting>
  <conditionalFormatting sqref="Q371:Q376">
    <cfRule type="cellIs" dxfId="682" priority="517" operator="equal">
      <formula>""</formula>
    </cfRule>
  </conditionalFormatting>
  <conditionalFormatting sqref="AA12">
    <cfRule type="cellIs" dxfId="681" priority="516" operator="equal">
      <formula>0</formula>
    </cfRule>
  </conditionalFormatting>
  <conditionalFormatting sqref="AB12:AC12">
    <cfRule type="cellIs" dxfId="680" priority="515" operator="equal">
      <formula>0</formula>
    </cfRule>
  </conditionalFormatting>
  <conditionalFormatting sqref="Z12">
    <cfRule type="cellIs" dxfId="679" priority="514" operator="equal">
      <formula>0</formula>
    </cfRule>
  </conditionalFormatting>
  <conditionalFormatting sqref="AA8:AC8">
    <cfRule type="cellIs" dxfId="678" priority="513" operator="equal">
      <formula>0</formula>
    </cfRule>
  </conditionalFormatting>
  <conditionalFormatting sqref="Z8:Z9">
    <cfRule type="cellIs" dxfId="677" priority="512" operator="equal">
      <formula>0</formula>
    </cfRule>
  </conditionalFormatting>
  <conditionalFormatting sqref="AC9">
    <cfRule type="cellIs" dxfId="676" priority="511" operator="equal">
      <formula>0</formula>
    </cfRule>
  </conditionalFormatting>
  <conditionalFormatting sqref="AA9">
    <cfRule type="cellIs" dxfId="675" priority="510" operator="equal">
      <formula>0</formula>
    </cfRule>
  </conditionalFormatting>
  <conditionalFormatting sqref="AB9">
    <cfRule type="cellIs" dxfId="674" priority="509" operator="equal">
      <formula>0</formula>
    </cfRule>
  </conditionalFormatting>
  <conditionalFormatting sqref="P359:Q359 S359">
    <cfRule type="cellIs" dxfId="673" priority="235" operator="equal">
      <formula>""</formula>
    </cfRule>
  </conditionalFormatting>
  <conditionalFormatting sqref="S360">
    <cfRule type="cellIs" dxfId="672" priority="233" operator="equal">
      <formula>""</formula>
    </cfRule>
  </conditionalFormatting>
  <conditionalFormatting sqref="P355:Q355">
    <cfRule type="cellIs" dxfId="671" priority="232" operator="equal">
      <formula>""</formula>
    </cfRule>
  </conditionalFormatting>
  <conditionalFormatting sqref="P353:Q353 S353">
    <cfRule type="cellIs" dxfId="670" priority="231" operator="equal">
      <formula>""</formula>
    </cfRule>
  </conditionalFormatting>
  <conditionalFormatting sqref="S357">
    <cfRule type="cellIs" dxfId="669" priority="230" operator="equal">
      <formula>""</formula>
    </cfRule>
  </conditionalFormatting>
  <conditionalFormatting sqref="S354:S355">
    <cfRule type="cellIs" dxfId="668" priority="229" operator="equal">
      <formula>""</formula>
    </cfRule>
  </conditionalFormatting>
  <conditionalFormatting sqref="P349:Q349">
    <cfRule type="cellIs" dxfId="667" priority="228" operator="equal">
      <formula>""</formula>
    </cfRule>
  </conditionalFormatting>
  <conditionalFormatting sqref="P347:Q347 S347">
    <cfRule type="cellIs" dxfId="666" priority="227" operator="equal">
      <formula>""</formula>
    </cfRule>
  </conditionalFormatting>
  <conditionalFormatting sqref="S351">
    <cfRule type="cellIs" dxfId="665" priority="226" operator="equal">
      <formula>""</formula>
    </cfRule>
  </conditionalFormatting>
  <conditionalFormatting sqref="S348:S349">
    <cfRule type="cellIs" dxfId="664" priority="225" operator="equal">
      <formula>""</formula>
    </cfRule>
  </conditionalFormatting>
  <conditionalFormatting sqref="P343:Q343">
    <cfRule type="cellIs" dxfId="663" priority="224" operator="equal">
      <formula>""</formula>
    </cfRule>
  </conditionalFormatting>
  <conditionalFormatting sqref="P341:Q341 S341">
    <cfRule type="cellIs" dxfId="662" priority="223" operator="equal">
      <formula>""</formula>
    </cfRule>
  </conditionalFormatting>
  <conditionalFormatting sqref="S345">
    <cfRule type="cellIs" dxfId="661" priority="222" operator="equal">
      <formula>""</formula>
    </cfRule>
  </conditionalFormatting>
  <conditionalFormatting sqref="S342:S343">
    <cfRule type="cellIs" dxfId="660" priority="221" operator="equal">
      <formula>""</formula>
    </cfRule>
  </conditionalFormatting>
  <conditionalFormatting sqref="P337:Q337">
    <cfRule type="cellIs" dxfId="659" priority="220" operator="equal">
      <formula>""</formula>
    </cfRule>
  </conditionalFormatting>
  <conditionalFormatting sqref="P335:Q335 S335">
    <cfRule type="cellIs" dxfId="658" priority="219" operator="equal">
      <formula>""</formula>
    </cfRule>
  </conditionalFormatting>
  <conditionalFormatting sqref="S339">
    <cfRule type="cellIs" dxfId="657" priority="218" operator="equal">
      <formula>""</formula>
    </cfRule>
  </conditionalFormatting>
  <conditionalFormatting sqref="S336:S337">
    <cfRule type="cellIs" dxfId="656" priority="217" operator="equal">
      <formula>""</formula>
    </cfRule>
  </conditionalFormatting>
  <conditionalFormatting sqref="P331:Q331">
    <cfRule type="cellIs" dxfId="655" priority="216" operator="equal">
      <formula>""</formula>
    </cfRule>
  </conditionalFormatting>
  <conditionalFormatting sqref="P329:Q329 S329">
    <cfRule type="cellIs" dxfId="654" priority="215" operator="equal">
      <formula>""</formula>
    </cfRule>
  </conditionalFormatting>
  <conditionalFormatting sqref="S333">
    <cfRule type="cellIs" dxfId="653" priority="214" operator="equal">
      <formula>""</formula>
    </cfRule>
  </conditionalFormatting>
  <conditionalFormatting sqref="S330:S331">
    <cfRule type="cellIs" dxfId="652" priority="213" operator="equal">
      <formula>""</formula>
    </cfRule>
  </conditionalFormatting>
  <conditionalFormatting sqref="P325:Q325">
    <cfRule type="cellIs" dxfId="651" priority="212" operator="equal">
      <formula>""</formula>
    </cfRule>
  </conditionalFormatting>
  <conditionalFormatting sqref="P323:Q323 S323">
    <cfRule type="cellIs" dxfId="650" priority="211" operator="equal">
      <formula>""</formula>
    </cfRule>
  </conditionalFormatting>
  <conditionalFormatting sqref="S327">
    <cfRule type="cellIs" dxfId="649" priority="210" operator="equal">
      <formula>""</formula>
    </cfRule>
  </conditionalFormatting>
  <conditionalFormatting sqref="S324:S325">
    <cfRule type="cellIs" dxfId="648" priority="209" operator="equal">
      <formula>""</formula>
    </cfRule>
  </conditionalFormatting>
  <conditionalFormatting sqref="P319:Q319">
    <cfRule type="cellIs" dxfId="647" priority="208" operator="equal">
      <formula>""</formula>
    </cfRule>
  </conditionalFormatting>
  <conditionalFormatting sqref="P317:Q317 S317">
    <cfRule type="cellIs" dxfId="646" priority="207" operator="equal">
      <formula>""</formula>
    </cfRule>
  </conditionalFormatting>
  <conditionalFormatting sqref="S321">
    <cfRule type="cellIs" dxfId="645" priority="206" operator="equal">
      <formula>""</formula>
    </cfRule>
  </conditionalFormatting>
  <conditionalFormatting sqref="S318:S319">
    <cfRule type="cellIs" dxfId="644" priority="205" operator="equal">
      <formula>""</formula>
    </cfRule>
  </conditionalFormatting>
  <conditionalFormatting sqref="P313:Q313">
    <cfRule type="cellIs" dxfId="643" priority="204" operator="equal">
      <formula>""</formula>
    </cfRule>
  </conditionalFormatting>
  <conditionalFormatting sqref="P311:Q311 S311">
    <cfRule type="cellIs" dxfId="642" priority="203" operator="equal">
      <formula>""</formula>
    </cfRule>
  </conditionalFormatting>
  <conditionalFormatting sqref="S315">
    <cfRule type="cellIs" dxfId="641" priority="202" operator="equal">
      <formula>""</formula>
    </cfRule>
  </conditionalFormatting>
  <conditionalFormatting sqref="S312:S313">
    <cfRule type="cellIs" dxfId="640" priority="201" operator="equal">
      <formula>""</formula>
    </cfRule>
  </conditionalFormatting>
  <conditionalFormatting sqref="P307:Q307">
    <cfRule type="cellIs" dxfId="639" priority="200" operator="equal">
      <formula>""</formula>
    </cfRule>
  </conditionalFormatting>
  <conditionalFormatting sqref="P305:Q305 S305">
    <cfRule type="cellIs" dxfId="638" priority="199" operator="equal">
      <formula>""</formula>
    </cfRule>
  </conditionalFormatting>
  <conditionalFormatting sqref="S309">
    <cfRule type="cellIs" dxfId="637" priority="198" operator="equal">
      <formula>""</formula>
    </cfRule>
  </conditionalFormatting>
  <conditionalFormatting sqref="S306:S307">
    <cfRule type="cellIs" dxfId="636" priority="197" operator="equal">
      <formula>""</formula>
    </cfRule>
  </conditionalFormatting>
  <conditionalFormatting sqref="P301:Q301">
    <cfRule type="cellIs" dxfId="635" priority="196" operator="equal">
      <formula>""</formula>
    </cfRule>
  </conditionalFormatting>
  <conditionalFormatting sqref="P299:Q299 S299">
    <cfRule type="cellIs" dxfId="634" priority="195" operator="equal">
      <formula>""</formula>
    </cfRule>
  </conditionalFormatting>
  <conditionalFormatting sqref="S303">
    <cfRule type="cellIs" dxfId="633" priority="194" operator="equal">
      <formula>""</formula>
    </cfRule>
  </conditionalFormatting>
  <conditionalFormatting sqref="S300:S301">
    <cfRule type="cellIs" dxfId="632" priority="193" operator="equal">
      <formula>""</formula>
    </cfRule>
  </conditionalFormatting>
  <conditionalFormatting sqref="P295:Q295">
    <cfRule type="cellIs" dxfId="631" priority="192" operator="equal">
      <formula>""</formula>
    </cfRule>
  </conditionalFormatting>
  <conditionalFormatting sqref="P293:Q293 S293">
    <cfRule type="cellIs" dxfId="630" priority="191" operator="equal">
      <formula>""</formula>
    </cfRule>
  </conditionalFormatting>
  <conditionalFormatting sqref="S297">
    <cfRule type="cellIs" dxfId="629" priority="190" operator="equal">
      <formula>""</formula>
    </cfRule>
  </conditionalFormatting>
  <conditionalFormatting sqref="S294:S295">
    <cfRule type="cellIs" dxfId="628" priority="189" operator="equal">
      <formula>""</formula>
    </cfRule>
  </conditionalFormatting>
  <conditionalFormatting sqref="P289:Q289">
    <cfRule type="cellIs" dxfId="627" priority="188" operator="equal">
      <formula>""</formula>
    </cfRule>
  </conditionalFormatting>
  <conditionalFormatting sqref="P287:Q287 S287">
    <cfRule type="cellIs" dxfId="626" priority="187" operator="equal">
      <formula>""</formula>
    </cfRule>
  </conditionalFormatting>
  <conditionalFormatting sqref="S291">
    <cfRule type="cellIs" dxfId="625" priority="186" operator="equal">
      <formula>""</formula>
    </cfRule>
  </conditionalFormatting>
  <conditionalFormatting sqref="S288:S289">
    <cfRule type="cellIs" dxfId="624" priority="185" operator="equal">
      <formula>""</formula>
    </cfRule>
  </conditionalFormatting>
  <conditionalFormatting sqref="P283:Q283">
    <cfRule type="cellIs" dxfId="623" priority="184" operator="equal">
      <formula>""</formula>
    </cfRule>
  </conditionalFormatting>
  <conditionalFormatting sqref="P281:Q281 S281">
    <cfRule type="cellIs" dxfId="622" priority="183" operator="equal">
      <formula>""</formula>
    </cfRule>
  </conditionalFormatting>
  <conditionalFormatting sqref="S285">
    <cfRule type="cellIs" dxfId="621" priority="182" operator="equal">
      <formula>""</formula>
    </cfRule>
  </conditionalFormatting>
  <conditionalFormatting sqref="S282:S283">
    <cfRule type="cellIs" dxfId="620" priority="181" operator="equal">
      <formula>""</formula>
    </cfRule>
  </conditionalFormatting>
  <conditionalFormatting sqref="P277:Q277">
    <cfRule type="cellIs" dxfId="619" priority="180" operator="equal">
      <formula>""</formula>
    </cfRule>
  </conditionalFormatting>
  <conditionalFormatting sqref="P275:Q275 S275">
    <cfRule type="cellIs" dxfId="618" priority="179" operator="equal">
      <formula>""</formula>
    </cfRule>
  </conditionalFormatting>
  <conditionalFormatting sqref="S279">
    <cfRule type="cellIs" dxfId="617" priority="178" operator="equal">
      <formula>""</formula>
    </cfRule>
  </conditionalFormatting>
  <conditionalFormatting sqref="S276:S277">
    <cfRule type="cellIs" dxfId="616" priority="177" operator="equal">
      <formula>""</formula>
    </cfRule>
  </conditionalFormatting>
  <conditionalFormatting sqref="P271:Q271">
    <cfRule type="cellIs" dxfId="615" priority="176" operator="equal">
      <formula>""</formula>
    </cfRule>
  </conditionalFormatting>
  <conditionalFormatting sqref="P269:Q269 S269">
    <cfRule type="cellIs" dxfId="614" priority="175" operator="equal">
      <formula>""</formula>
    </cfRule>
  </conditionalFormatting>
  <conditionalFormatting sqref="S273">
    <cfRule type="cellIs" dxfId="613" priority="174" operator="equal">
      <formula>""</formula>
    </cfRule>
  </conditionalFormatting>
  <conditionalFormatting sqref="S270:S271">
    <cfRule type="cellIs" dxfId="612" priority="173" operator="equal">
      <formula>""</formula>
    </cfRule>
  </conditionalFormatting>
  <conditionalFormatting sqref="P265:Q265">
    <cfRule type="cellIs" dxfId="611" priority="172" operator="equal">
      <formula>""</formula>
    </cfRule>
  </conditionalFormatting>
  <conditionalFormatting sqref="P263:Q263 S263">
    <cfRule type="cellIs" dxfId="610" priority="171" operator="equal">
      <formula>""</formula>
    </cfRule>
  </conditionalFormatting>
  <conditionalFormatting sqref="S267">
    <cfRule type="cellIs" dxfId="609" priority="170" operator="equal">
      <formula>""</formula>
    </cfRule>
  </conditionalFormatting>
  <conditionalFormatting sqref="S264:S265">
    <cfRule type="cellIs" dxfId="608" priority="169" operator="equal">
      <formula>""</formula>
    </cfRule>
  </conditionalFormatting>
  <conditionalFormatting sqref="P259:Q259">
    <cfRule type="cellIs" dxfId="607" priority="168" operator="equal">
      <formula>""</formula>
    </cfRule>
  </conditionalFormatting>
  <conditionalFormatting sqref="P257:Q257 S257">
    <cfRule type="cellIs" dxfId="606" priority="167" operator="equal">
      <formula>""</formula>
    </cfRule>
  </conditionalFormatting>
  <conditionalFormatting sqref="S261">
    <cfRule type="cellIs" dxfId="605" priority="166" operator="equal">
      <formula>""</formula>
    </cfRule>
  </conditionalFormatting>
  <conditionalFormatting sqref="S258:S259">
    <cfRule type="cellIs" dxfId="604" priority="165" operator="equal">
      <formula>""</formula>
    </cfRule>
  </conditionalFormatting>
  <conditionalFormatting sqref="P253:Q253">
    <cfRule type="cellIs" dxfId="603" priority="164" operator="equal">
      <formula>""</formula>
    </cfRule>
  </conditionalFormatting>
  <conditionalFormatting sqref="P251:Q251 S251">
    <cfRule type="cellIs" dxfId="602" priority="163" operator="equal">
      <formula>""</formula>
    </cfRule>
  </conditionalFormatting>
  <conditionalFormatting sqref="S255">
    <cfRule type="cellIs" dxfId="601" priority="162" operator="equal">
      <formula>""</formula>
    </cfRule>
  </conditionalFormatting>
  <conditionalFormatting sqref="S252:S253">
    <cfRule type="cellIs" dxfId="600" priority="161" operator="equal">
      <formula>""</formula>
    </cfRule>
  </conditionalFormatting>
  <conditionalFormatting sqref="P247:Q247">
    <cfRule type="cellIs" dxfId="599" priority="160" operator="equal">
      <formula>""</formula>
    </cfRule>
  </conditionalFormatting>
  <conditionalFormatting sqref="P245:Q245 S245">
    <cfRule type="cellIs" dxfId="598" priority="159" operator="equal">
      <formula>""</formula>
    </cfRule>
  </conditionalFormatting>
  <conditionalFormatting sqref="S249">
    <cfRule type="cellIs" dxfId="597" priority="158" operator="equal">
      <formula>""</formula>
    </cfRule>
  </conditionalFormatting>
  <conditionalFormatting sqref="S246:S247">
    <cfRule type="cellIs" dxfId="596" priority="157" operator="equal">
      <formula>""</formula>
    </cfRule>
  </conditionalFormatting>
  <conditionalFormatting sqref="P241:Q241">
    <cfRule type="cellIs" dxfId="595" priority="156" operator="equal">
      <formula>""</formula>
    </cfRule>
  </conditionalFormatting>
  <conditionalFormatting sqref="P239:Q239 S239">
    <cfRule type="cellIs" dxfId="594" priority="155" operator="equal">
      <formula>""</formula>
    </cfRule>
  </conditionalFormatting>
  <conditionalFormatting sqref="S243">
    <cfRule type="cellIs" dxfId="593" priority="154" operator="equal">
      <formula>""</formula>
    </cfRule>
  </conditionalFormatting>
  <conditionalFormatting sqref="S240:S241">
    <cfRule type="cellIs" dxfId="592" priority="153" operator="equal">
      <formula>""</formula>
    </cfRule>
  </conditionalFormatting>
  <conditionalFormatting sqref="P235:Q235">
    <cfRule type="cellIs" dxfId="591" priority="152" operator="equal">
      <formula>""</formula>
    </cfRule>
  </conditionalFormatting>
  <conditionalFormatting sqref="P233:Q233 S233">
    <cfRule type="cellIs" dxfId="590" priority="151" operator="equal">
      <formula>""</formula>
    </cfRule>
  </conditionalFormatting>
  <conditionalFormatting sqref="S237">
    <cfRule type="cellIs" dxfId="589" priority="150" operator="equal">
      <formula>""</formula>
    </cfRule>
  </conditionalFormatting>
  <conditionalFormatting sqref="S234:S235">
    <cfRule type="cellIs" dxfId="588" priority="149" operator="equal">
      <formula>""</formula>
    </cfRule>
  </conditionalFormatting>
  <conditionalFormatting sqref="P229:Q229">
    <cfRule type="cellIs" dxfId="587" priority="148" operator="equal">
      <formula>""</formula>
    </cfRule>
  </conditionalFormatting>
  <conditionalFormatting sqref="P227:Q227 S227">
    <cfRule type="cellIs" dxfId="586" priority="147" operator="equal">
      <formula>""</formula>
    </cfRule>
  </conditionalFormatting>
  <conditionalFormatting sqref="S231">
    <cfRule type="cellIs" dxfId="585" priority="146" operator="equal">
      <formula>""</formula>
    </cfRule>
  </conditionalFormatting>
  <conditionalFormatting sqref="S228:S229">
    <cfRule type="cellIs" dxfId="584" priority="145" operator="equal">
      <formula>""</formula>
    </cfRule>
  </conditionalFormatting>
  <conditionalFormatting sqref="P223:Q223">
    <cfRule type="cellIs" dxfId="583" priority="144" operator="equal">
      <formula>""</formula>
    </cfRule>
  </conditionalFormatting>
  <conditionalFormatting sqref="P221:Q221 S221">
    <cfRule type="cellIs" dxfId="582" priority="143" operator="equal">
      <formula>""</formula>
    </cfRule>
  </conditionalFormatting>
  <conditionalFormatting sqref="S225">
    <cfRule type="cellIs" dxfId="581" priority="142" operator="equal">
      <formula>""</formula>
    </cfRule>
  </conditionalFormatting>
  <conditionalFormatting sqref="S222:S223">
    <cfRule type="cellIs" dxfId="580" priority="141" operator="equal">
      <formula>""</formula>
    </cfRule>
  </conditionalFormatting>
  <conditionalFormatting sqref="P217:Q217">
    <cfRule type="cellIs" dxfId="579" priority="140" operator="equal">
      <formula>""</formula>
    </cfRule>
  </conditionalFormatting>
  <conditionalFormatting sqref="P215:Q215 S215">
    <cfRule type="cellIs" dxfId="578" priority="139" operator="equal">
      <formula>""</formula>
    </cfRule>
  </conditionalFormatting>
  <conditionalFormatting sqref="S219">
    <cfRule type="cellIs" dxfId="577" priority="138" operator="equal">
      <formula>""</formula>
    </cfRule>
  </conditionalFormatting>
  <conditionalFormatting sqref="S216:S217">
    <cfRule type="cellIs" dxfId="576" priority="137" operator="equal">
      <formula>""</formula>
    </cfRule>
  </conditionalFormatting>
  <conditionalFormatting sqref="P211:Q211">
    <cfRule type="cellIs" dxfId="575" priority="136" operator="equal">
      <formula>""</formula>
    </cfRule>
  </conditionalFormatting>
  <conditionalFormatting sqref="P209:Q209 S209">
    <cfRule type="cellIs" dxfId="574" priority="135" operator="equal">
      <formula>""</formula>
    </cfRule>
  </conditionalFormatting>
  <conditionalFormatting sqref="S213">
    <cfRule type="cellIs" dxfId="573" priority="134" operator="equal">
      <formula>""</formula>
    </cfRule>
  </conditionalFormatting>
  <conditionalFormatting sqref="S210:S211">
    <cfRule type="cellIs" dxfId="572" priority="133" operator="equal">
      <formula>""</formula>
    </cfRule>
  </conditionalFormatting>
  <conditionalFormatting sqref="P205:Q205">
    <cfRule type="cellIs" dxfId="571" priority="132" operator="equal">
      <formula>""</formula>
    </cfRule>
  </conditionalFormatting>
  <conditionalFormatting sqref="P203:Q203 S203">
    <cfRule type="cellIs" dxfId="570" priority="131" operator="equal">
      <formula>""</formula>
    </cfRule>
  </conditionalFormatting>
  <conditionalFormatting sqref="S207">
    <cfRule type="cellIs" dxfId="569" priority="130" operator="equal">
      <formula>""</formula>
    </cfRule>
  </conditionalFormatting>
  <conditionalFormatting sqref="S204:S205">
    <cfRule type="cellIs" dxfId="568" priority="129" operator="equal">
      <formula>""</formula>
    </cfRule>
  </conditionalFormatting>
  <conditionalFormatting sqref="P199:Q199">
    <cfRule type="cellIs" dxfId="567" priority="128" operator="equal">
      <formula>""</formula>
    </cfRule>
  </conditionalFormatting>
  <conditionalFormatting sqref="P197:Q197 S197">
    <cfRule type="cellIs" dxfId="566" priority="127" operator="equal">
      <formula>""</formula>
    </cfRule>
  </conditionalFormatting>
  <conditionalFormatting sqref="S201">
    <cfRule type="cellIs" dxfId="565" priority="126" operator="equal">
      <formula>""</formula>
    </cfRule>
  </conditionalFormatting>
  <conditionalFormatting sqref="S198:S199">
    <cfRule type="cellIs" dxfId="564" priority="125" operator="equal">
      <formula>""</formula>
    </cfRule>
  </conditionalFormatting>
  <conditionalFormatting sqref="P193:Q193">
    <cfRule type="cellIs" dxfId="563" priority="124" operator="equal">
      <formula>""</formula>
    </cfRule>
  </conditionalFormatting>
  <conditionalFormatting sqref="P191:Q191 S191">
    <cfRule type="cellIs" dxfId="562" priority="123" operator="equal">
      <formula>""</formula>
    </cfRule>
  </conditionalFormatting>
  <conditionalFormatting sqref="S195">
    <cfRule type="cellIs" dxfId="561" priority="122" operator="equal">
      <formula>""</formula>
    </cfRule>
  </conditionalFormatting>
  <conditionalFormatting sqref="S192:S193">
    <cfRule type="cellIs" dxfId="560" priority="121" operator="equal">
      <formula>""</formula>
    </cfRule>
  </conditionalFormatting>
  <conditionalFormatting sqref="P187:Q187">
    <cfRule type="cellIs" dxfId="559" priority="120" operator="equal">
      <formula>""</formula>
    </cfRule>
  </conditionalFormatting>
  <conditionalFormatting sqref="P185:Q185 S185">
    <cfRule type="cellIs" dxfId="558" priority="119" operator="equal">
      <formula>""</formula>
    </cfRule>
  </conditionalFormatting>
  <conditionalFormatting sqref="S189">
    <cfRule type="cellIs" dxfId="557" priority="118" operator="equal">
      <formula>""</formula>
    </cfRule>
  </conditionalFormatting>
  <conditionalFormatting sqref="S186:S187">
    <cfRule type="cellIs" dxfId="556" priority="117" operator="equal">
      <formula>""</formula>
    </cfRule>
  </conditionalFormatting>
  <conditionalFormatting sqref="P181:Q181">
    <cfRule type="cellIs" dxfId="555" priority="116" operator="equal">
      <formula>""</formula>
    </cfRule>
  </conditionalFormatting>
  <conditionalFormatting sqref="P179:Q179 S179">
    <cfRule type="cellIs" dxfId="554" priority="115" operator="equal">
      <formula>""</formula>
    </cfRule>
  </conditionalFormatting>
  <conditionalFormatting sqref="S183">
    <cfRule type="cellIs" dxfId="553" priority="114" operator="equal">
      <formula>""</formula>
    </cfRule>
  </conditionalFormatting>
  <conditionalFormatting sqref="S180:S181">
    <cfRule type="cellIs" dxfId="552" priority="113" operator="equal">
      <formula>""</formula>
    </cfRule>
  </conditionalFormatting>
  <conditionalFormatting sqref="P175:Q175">
    <cfRule type="cellIs" dxfId="551" priority="112" operator="equal">
      <formula>""</formula>
    </cfRule>
  </conditionalFormatting>
  <conditionalFormatting sqref="P173:Q173 S173">
    <cfRule type="cellIs" dxfId="550" priority="111" operator="equal">
      <formula>""</formula>
    </cfRule>
  </conditionalFormatting>
  <conditionalFormatting sqref="S177">
    <cfRule type="cellIs" dxfId="549" priority="110" operator="equal">
      <formula>""</formula>
    </cfRule>
  </conditionalFormatting>
  <conditionalFormatting sqref="S174:S175">
    <cfRule type="cellIs" dxfId="548" priority="109" operator="equal">
      <formula>""</formula>
    </cfRule>
  </conditionalFormatting>
  <conditionalFormatting sqref="P169:Q169">
    <cfRule type="cellIs" dxfId="547" priority="108" operator="equal">
      <formula>""</formula>
    </cfRule>
  </conditionalFormatting>
  <conditionalFormatting sqref="P167:Q167 S167">
    <cfRule type="cellIs" dxfId="546" priority="107" operator="equal">
      <formula>""</formula>
    </cfRule>
  </conditionalFormatting>
  <conditionalFormatting sqref="S171">
    <cfRule type="cellIs" dxfId="545" priority="106" operator="equal">
      <formula>""</formula>
    </cfRule>
  </conditionalFormatting>
  <conditionalFormatting sqref="S168:S169">
    <cfRule type="cellIs" dxfId="544" priority="105" operator="equal">
      <formula>""</formula>
    </cfRule>
  </conditionalFormatting>
  <conditionalFormatting sqref="P163:Q163">
    <cfRule type="cellIs" dxfId="543" priority="104" operator="equal">
      <formula>""</formula>
    </cfRule>
  </conditionalFormatting>
  <conditionalFormatting sqref="P161:Q161 S161">
    <cfRule type="cellIs" dxfId="542" priority="103" operator="equal">
      <formula>""</formula>
    </cfRule>
  </conditionalFormatting>
  <conditionalFormatting sqref="S165">
    <cfRule type="cellIs" dxfId="541" priority="102" operator="equal">
      <formula>""</formula>
    </cfRule>
  </conditionalFormatting>
  <conditionalFormatting sqref="S162:S163">
    <cfRule type="cellIs" dxfId="540" priority="101" operator="equal">
      <formula>""</formula>
    </cfRule>
  </conditionalFormatting>
  <conditionalFormatting sqref="P157:Q157">
    <cfRule type="cellIs" dxfId="539" priority="100" operator="equal">
      <formula>""</formula>
    </cfRule>
  </conditionalFormatting>
  <conditionalFormatting sqref="P155:Q155 S155">
    <cfRule type="cellIs" dxfId="538" priority="99" operator="equal">
      <formula>""</formula>
    </cfRule>
  </conditionalFormatting>
  <conditionalFormatting sqref="S159">
    <cfRule type="cellIs" dxfId="537" priority="98" operator="equal">
      <formula>""</formula>
    </cfRule>
  </conditionalFormatting>
  <conditionalFormatting sqref="S156:S157">
    <cfRule type="cellIs" dxfId="536" priority="97" operator="equal">
      <formula>""</formula>
    </cfRule>
  </conditionalFormatting>
  <conditionalFormatting sqref="P151:Q151">
    <cfRule type="cellIs" dxfId="535" priority="96" operator="equal">
      <formula>""</formula>
    </cfRule>
  </conditionalFormatting>
  <conditionalFormatting sqref="P149:Q149 S149">
    <cfRule type="cellIs" dxfId="534" priority="95" operator="equal">
      <formula>""</formula>
    </cfRule>
  </conditionalFormatting>
  <conditionalFormatting sqref="S153">
    <cfRule type="cellIs" dxfId="533" priority="94" operator="equal">
      <formula>""</formula>
    </cfRule>
  </conditionalFormatting>
  <conditionalFormatting sqref="S150:S151">
    <cfRule type="cellIs" dxfId="532" priority="93" operator="equal">
      <formula>""</formula>
    </cfRule>
  </conditionalFormatting>
  <conditionalFormatting sqref="P145:Q145">
    <cfRule type="cellIs" dxfId="531" priority="92" operator="equal">
      <formula>""</formula>
    </cfRule>
  </conditionalFormatting>
  <conditionalFormatting sqref="P143:Q143 S143">
    <cfRule type="cellIs" dxfId="530" priority="91" operator="equal">
      <formula>""</formula>
    </cfRule>
  </conditionalFormatting>
  <conditionalFormatting sqref="S147">
    <cfRule type="cellIs" dxfId="529" priority="90" operator="equal">
      <formula>""</formula>
    </cfRule>
  </conditionalFormatting>
  <conditionalFormatting sqref="S144:S145">
    <cfRule type="cellIs" dxfId="528" priority="89" operator="equal">
      <formula>""</formula>
    </cfRule>
  </conditionalFormatting>
  <conditionalFormatting sqref="P139:Q139">
    <cfRule type="cellIs" dxfId="527" priority="88" operator="equal">
      <formula>""</formula>
    </cfRule>
  </conditionalFormatting>
  <conditionalFormatting sqref="P137:Q137 S137">
    <cfRule type="cellIs" dxfId="526" priority="87" operator="equal">
      <formula>""</formula>
    </cfRule>
  </conditionalFormatting>
  <conditionalFormatting sqref="S141">
    <cfRule type="cellIs" dxfId="525" priority="86" operator="equal">
      <formula>""</formula>
    </cfRule>
  </conditionalFormatting>
  <conditionalFormatting sqref="S138:S139">
    <cfRule type="cellIs" dxfId="524" priority="85" operator="equal">
      <formula>""</formula>
    </cfRule>
  </conditionalFormatting>
  <conditionalFormatting sqref="P133:Q133">
    <cfRule type="cellIs" dxfId="523" priority="84" operator="equal">
      <formula>""</formula>
    </cfRule>
  </conditionalFormatting>
  <conditionalFormatting sqref="P131:Q131 S131">
    <cfRule type="cellIs" dxfId="522" priority="83" operator="equal">
      <formula>""</formula>
    </cfRule>
  </conditionalFormatting>
  <conditionalFormatting sqref="S135">
    <cfRule type="cellIs" dxfId="521" priority="82" operator="equal">
      <formula>""</formula>
    </cfRule>
  </conditionalFormatting>
  <conditionalFormatting sqref="S132:S133">
    <cfRule type="cellIs" dxfId="520" priority="81" operator="equal">
      <formula>""</formula>
    </cfRule>
  </conditionalFormatting>
  <conditionalFormatting sqref="P127:Q127">
    <cfRule type="cellIs" dxfId="519" priority="80" operator="equal">
      <formula>""</formula>
    </cfRule>
  </conditionalFormatting>
  <conditionalFormatting sqref="P125:Q125 S125">
    <cfRule type="cellIs" dxfId="518" priority="79" operator="equal">
      <formula>""</formula>
    </cfRule>
  </conditionalFormatting>
  <conditionalFormatting sqref="S129">
    <cfRule type="cellIs" dxfId="517" priority="78" operator="equal">
      <formula>""</formula>
    </cfRule>
  </conditionalFormatting>
  <conditionalFormatting sqref="S126:S127">
    <cfRule type="cellIs" dxfId="516" priority="77" operator="equal">
      <formula>""</formula>
    </cfRule>
  </conditionalFormatting>
  <conditionalFormatting sqref="P121:Q121">
    <cfRule type="cellIs" dxfId="515" priority="76" operator="equal">
      <formula>""</formula>
    </cfRule>
  </conditionalFormatting>
  <conditionalFormatting sqref="P119:Q119 S119">
    <cfRule type="cellIs" dxfId="514" priority="75" operator="equal">
      <formula>""</formula>
    </cfRule>
  </conditionalFormatting>
  <conditionalFormatting sqref="S123">
    <cfRule type="cellIs" dxfId="513" priority="74" operator="equal">
      <formula>""</formula>
    </cfRule>
  </conditionalFormatting>
  <conditionalFormatting sqref="S120:S121">
    <cfRule type="cellIs" dxfId="512" priority="73" operator="equal">
      <formula>""</formula>
    </cfRule>
  </conditionalFormatting>
  <conditionalFormatting sqref="P115:Q115">
    <cfRule type="cellIs" dxfId="511" priority="72" operator="equal">
      <formula>""</formula>
    </cfRule>
  </conditionalFormatting>
  <conditionalFormatting sqref="P113:Q113 S113">
    <cfRule type="cellIs" dxfId="510" priority="71" operator="equal">
      <formula>""</formula>
    </cfRule>
  </conditionalFormatting>
  <conditionalFormatting sqref="S117">
    <cfRule type="cellIs" dxfId="509" priority="70" operator="equal">
      <formula>""</formula>
    </cfRule>
  </conditionalFormatting>
  <conditionalFormatting sqref="S114:S115">
    <cfRule type="cellIs" dxfId="508" priority="69" operator="equal">
      <formula>""</formula>
    </cfRule>
  </conditionalFormatting>
  <conditionalFormatting sqref="P109:Q109">
    <cfRule type="cellIs" dxfId="507" priority="68" operator="equal">
      <formula>""</formula>
    </cfRule>
  </conditionalFormatting>
  <conditionalFormatting sqref="P107:Q107 S107">
    <cfRule type="cellIs" dxfId="506" priority="67" operator="equal">
      <formula>""</formula>
    </cfRule>
  </conditionalFormatting>
  <conditionalFormatting sqref="S111">
    <cfRule type="cellIs" dxfId="505" priority="66" operator="equal">
      <formula>""</formula>
    </cfRule>
  </conditionalFormatting>
  <conditionalFormatting sqref="S108:S109">
    <cfRule type="cellIs" dxfId="504" priority="65" operator="equal">
      <formula>""</formula>
    </cfRule>
  </conditionalFormatting>
  <conditionalFormatting sqref="P103:Q103">
    <cfRule type="cellIs" dxfId="503" priority="64" operator="equal">
      <formula>""</formula>
    </cfRule>
  </conditionalFormatting>
  <conditionalFormatting sqref="P101:Q101 S101">
    <cfRule type="cellIs" dxfId="502" priority="63" operator="equal">
      <formula>""</formula>
    </cfRule>
  </conditionalFormatting>
  <conditionalFormatting sqref="S105">
    <cfRule type="cellIs" dxfId="501" priority="62" operator="equal">
      <formula>""</formula>
    </cfRule>
  </conditionalFormatting>
  <conditionalFormatting sqref="S102:S103">
    <cfRule type="cellIs" dxfId="500" priority="61" operator="equal">
      <formula>""</formula>
    </cfRule>
  </conditionalFormatting>
  <conditionalFormatting sqref="P97:Q97">
    <cfRule type="cellIs" dxfId="499" priority="60" operator="equal">
      <formula>""</formula>
    </cfRule>
  </conditionalFormatting>
  <conditionalFormatting sqref="P95:Q95 S95">
    <cfRule type="cellIs" dxfId="498" priority="59" operator="equal">
      <formula>""</formula>
    </cfRule>
  </conditionalFormatting>
  <conditionalFormatting sqref="S99">
    <cfRule type="cellIs" dxfId="497" priority="58" operator="equal">
      <formula>""</formula>
    </cfRule>
  </conditionalFormatting>
  <conditionalFormatting sqref="S96:S97">
    <cfRule type="cellIs" dxfId="496" priority="57" operator="equal">
      <formula>""</formula>
    </cfRule>
  </conditionalFormatting>
  <conditionalFormatting sqref="P91:Q91">
    <cfRule type="cellIs" dxfId="495" priority="56" operator="equal">
      <formula>""</formula>
    </cfRule>
  </conditionalFormatting>
  <conditionalFormatting sqref="P89:Q89 S89">
    <cfRule type="cellIs" dxfId="494" priority="55" operator="equal">
      <formula>""</formula>
    </cfRule>
  </conditionalFormatting>
  <conditionalFormatting sqref="S93">
    <cfRule type="cellIs" dxfId="493" priority="54" operator="equal">
      <formula>""</formula>
    </cfRule>
  </conditionalFormatting>
  <conditionalFormatting sqref="S90:S91">
    <cfRule type="cellIs" dxfId="492" priority="53" operator="equal">
      <formula>""</formula>
    </cfRule>
  </conditionalFormatting>
  <conditionalFormatting sqref="P85:Q85">
    <cfRule type="cellIs" dxfId="491" priority="52" operator="equal">
      <formula>""</formula>
    </cfRule>
  </conditionalFormatting>
  <conditionalFormatting sqref="P83:Q83 S83">
    <cfRule type="cellIs" dxfId="490" priority="51" operator="equal">
      <formula>""</formula>
    </cfRule>
  </conditionalFormatting>
  <conditionalFormatting sqref="S87">
    <cfRule type="cellIs" dxfId="489" priority="50" operator="equal">
      <formula>""</formula>
    </cfRule>
  </conditionalFormatting>
  <conditionalFormatting sqref="S84:S85">
    <cfRule type="cellIs" dxfId="488" priority="49" operator="equal">
      <formula>""</formula>
    </cfRule>
  </conditionalFormatting>
  <conditionalFormatting sqref="P79:Q79">
    <cfRule type="cellIs" dxfId="487" priority="48" operator="equal">
      <formula>""</formula>
    </cfRule>
  </conditionalFormatting>
  <conditionalFormatting sqref="P77:Q77 S77">
    <cfRule type="cellIs" dxfId="486" priority="47" operator="equal">
      <formula>""</formula>
    </cfRule>
  </conditionalFormatting>
  <conditionalFormatting sqref="S81">
    <cfRule type="cellIs" dxfId="485" priority="46" operator="equal">
      <formula>""</formula>
    </cfRule>
  </conditionalFormatting>
  <conditionalFormatting sqref="S78:S79">
    <cfRule type="cellIs" dxfId="484" priority="45" operator="equal">
      <formula>""</formula>
    </cfRule>
  </conditionalFormatting>
  <conditionalFormatting sqref="P73:Q73">
    <cfRule type="cellIs" dxfId="483" priority="44" operator="equal">
      <formula>""</formula>
    </cfRule>
  </conditionalFormatting>
  <conditionalFormatting sqref="P71:Q71 S71">
    <cfRule type="cellIs" dxfId="482" priority="43" operator="equal">
      <formula>""</formula>
    </cfRule>
  </conditionalFormatting>
  <conditionalFormatting sqref="S75">
    <cfRule type="cellIs" dxfId="481" priority="42" operator="equal">
      <formula>""</formula>
    </cfRule>
  </conditionalFormatting>
  <conditionalFormatting sqref="S72:S73">
    <cfRule type="cellIs" dxfId="480" priority="41" operator="equal">
      <formula>""</formula>
    </cfRule>
  </conditionalFormatting>
  <conditionalFormatting sqref="P67:Q67">
    <cfRule type="cellIs" dxfId="479" priority="40" operator="equal">
      <formula>""</formula>
    </cfRule>
  </conditionalFormatting>
  <conditionalFormatting sqref="P65:Q65 S65">
    <cfRule type="cellIs" dxfId="478" priority="39" operator="equal">
      <formula>""</formula>
    </cfRule>
  </conditionalFormatting>
  <conditionalFormatting sqref="S69">
    <cfRule type="cellIs" dxfId="477" priority="38" operator="equal">
      <formula>""</formula>
    </cfRule>
  </conditionalFormatting>
  <conditionalFormatting sqref="S66:S67">
    <cfRule type="cellIs" dxfId="476" priority="37" operator="equal">
      <formula>""</formula>
    </cfRule>
  </conditionalFormatting>
  <conditionalFormatting sqref="P61:Q61">
    <cfRule type="cellIs" dxfId="475" priority="36" operator="equal">
      <formula>""</formula>
    </cfRule>
  </conditionalFormatting>
  <conditionalFormatting sqref="P59:Q59 S59">
    <cfRule type="cellIs" dxfId="474" priority="35" operator="equal">
      <formula>""</formula>
    </cfRule>
  </conditionalFormatting>
  <conditionalFormatting sqref="S63">
    <cfRule type="cellIs" dxfId="473" priority="34" operator="equal">
      <formula>""</formula>
    </cfRule>
  </conditionalFormatting>
  <conditionalFormatting sqref="S60:S61">
    <cfRule type="cellIs" dxfId="472" priority="33" operator="equal">
      <formula>""</formula>
    </cfRule>
  </conditionalFormatting>
  <conditionalFormatting sqref="P55:Q55">
    <cfRule type="cellIs" dxfId="471" priority="32" operator="equal">
      <formula>""</formula>
    </cfRule>
  </conditionalFormatting>
  <conditionalFormatting sqref="P53:Q53 S53">
    <cfRule type="cellIs" dxfId="470" priority="31" operator="equal">
      <formula>""</formula>
    </cfRule>
  </conditionalFormatting>
  <conditionalFormatting sqref="S57">
    <cfRule type="cellIs" dxfId="469" priority="30" operator="equal">
      <formula>""</formula>
    </cfRule>
  </conditionalFormatting>
  <conditionalFormatting sqref="S54:S55">
    <cfRule type="cellIs" dxfId="468" priority="29" operator="equal">
      <formula>""</formula>
    </cfRule>
  </conditionalFormatting>
  <conditionalFormatting sqref="P49:Q49">
    <cfRule type="cellIs" dxfId="467" priority="28" operator="equal">
      <formula>""</formula>
    </cfRule>
  </conditionalFormatting>
  <conditionalFormatting sqref="P47:Q47 S47">
    <cfRule type="cellIs" dxfId="466" priority="27" operator="equal">
      <formula>""</formula>
    </cfRule>
  </conditionalFormatting>
  <conditionalFormatting sqref="S51">
    <cfRule type="cellIs" dxfId="465" priority="26" operator="equal">
      <formula>""</formula>
    </cfRule>
  </conditionalFormatting>
  <conditionalFormatting sqref="S48:S49">
    <cfRule type="cellIs" dxfId="464" priority="25" operator="equal">
      <formula>""</formula>
    </cfRule>
  </conditionalFormatting>
  <conditionalFormatting sqref="P43:Q43">
    <cfRule type="cellIs" dxfId="463" priority="24" operator="equal">
      <formula>""</formula>
    </cfRule>
  </conditionalFormatting>
  <conditionalFormatting sqref="P41:Q41 S41">
    <cfRule type="cellIs" dxfId="462" priority="23" operator="equal">
      <formula>""</formula>
    </cfRule>
  </conditionalFormatting>
  <conditionalFormatting sqref="S45">
    <cfRule type="cellIs" dxfId="461" priority="22" operator="equal">
      <formula>""</formula>
    </cfRule>
  </conditionalFormatting>
  <conditionalFormatting sqref="S42:S43">
    <cfRule type="cellIs" dxfId="460" priority="21" operator="equal">
      <formula>""</formula>
    </cfRule>
  </conditionalFormatting>
  <conditionalFormatting sqref="P37:Q37">
    <cfRule type="cellIs" dxfId="459" priority="20" operator="equal">
      <formula>""</formula>
    </cfRule>
  </conditionalFormatting>
  <conditionalFormatting sqref="P35:Q35 S35">
    <cfRule type="cellIs" dxfId="458" priority="19" operator="equal">
      <formula>""</formula>
    </cfRule>
  </conditionalFormatting>
  <conditionalFormatting sqref="S39">
    <cfRule type="cellIs" dxfId="457" priority="18" operator="equal">
      <formula>""</formula>
    </cfRule>
  </conditionalFormatting>
  <conditionalFormatting sqref="S36:S37">
    <cfRule type="cellIs" dxfId="456" priority="17" operator="equal">
      <formula>""</formula>
    </cfRule>
  </conditionalFormatting>
  <conditionalFormatting sqref="P31:Q31">
    <cfRule type="cellIs" dxfId="455" priority="16" operator="equal">
      <formula>""</formula>
    </cfRule>
  </conditionalFormatting>
  <conditionalFormatting sqref="P29:Q29 S29">
    <cfRule type="cellIs" dxfId="454" priority="15" operator="equal">
      <formula>""</formula>
    </cfRule>
  </conditionalFormatting>
  <conditionalFormatting sqref="S33">
    <cfRule type="cellIs" dxfId="453" priority="14" operator="equal">
      <formula>""</formula>
    </cfRule>
  </conditionalFormatting>
  <conditionalFormatting sqref="S30:S31">
    <cfRule type="cellIs" dxfId="452" priority="13" operator="equal">
      <formula>""</formula>
    </cfRule>
  </conditionalFormatting>
  <conditionalFormatting sqref="P25:Q25">
    <cfRule type="cellIs" dxfId="451" priority="12" operator="equal">
      <formula>""</formula>
    </cfRule>
  </conditionalFormatting>
  <conditionalFormatting sqref="P23:Q23 S23">
    <cfRule type="cellIs" dxfId="450" priority="11" operator="equal">
      <formula>""</formula>
    </cfRule>
  </conditionalFormatting>
  <conditionalFormatting sqref="S27">
    <cfRule type="cellIs" dxfId="449" priority="10" operator="equal">
      <formula>""</formula>
    </cfRule>
  </conditionalFormatting>
  <conditionalFormatting sqref="S24:S25">
    <cfRule type="cellIs" dxfId="448" priority="9" operator="equal">
      <formula>""</formula>
    </cfRule>
  </conditionalFormatting>
  <conditionalFormatting sqref="P19:Q19">
    <cfRule type="cellIs" dxfId="447" priority="8" operator="equal">
      <formula>""</formula>
    </cfRule>
  </conditionalFormatting>
  <conditionalFormatting sqref="P17:Q17 S17">
    <cfRule type="cellIs" dxfId="446" priority="7" operator="equal">
      <formula>""</formula>
    </cfRule>
  </conditionalFormatting>
  <conditionalFormatting sqref="S21">
    <cfRule type="cellIs" dxfId="445" priority="6" operator="equal">
      <formula>""</formula>
    </cfRule>
  </conditionalFormatting>
  <conditionalFormatting sqref="S18:S19">
    <cfRule type="cellIs" dxfId="444" priority="5" operator="equal">
      <formula>""</formula>
    </cfRule>
  </conditionalFormatting>
  <conditionalFormatting sqref="P13:Q13">
    <cfRule type="cellIs" dxfId="443" priority="4" operator="equal">
      <formula>""</formula>
    </cfRule>
  </conditionalFormatting>
  <conditionalFormatting sqref="P11:Q11 S11">
    <cfRule type="cellIs" dxfId="442" priority="3" operator="equal">
      <formula>""</formula>
    </cfRule>
  </conditionalFormatting>
  <conditionalFormatting sqref="S15">
    <cfRule type="cellIs" dxfId="441" priority="2" operator="equal">
      <formula>""</formula>
    </cfRule>
  </conditionalFormatting>
  <conditionalFormatting sqref="S12:S13">
    <cfRule type="cellIs" dxfId="440" priority="1" operator="equal">
      <formula>""</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B9533-5986-4BAF-9D71-EA5B4CACF429}">
  <dimension ref="C2:AD60"/>
  <sheetViews>
    <sheetView showGridLines="0" topLeftCell="K1" zoomScaleNormal="100" workbookViewId="0">
      <selection activeCell="T14" sqref="T14"/>
    </sheetView>
  </sheetViews>
  <sheetFormatPr defaultRowHeight="15" x14ac:dyDescent="0.25"/>
  <cols>
    <col min="2" max="2" width="5" customWidth="1"/>
    <col min="3" max="3" width="3.85546875" customWidth="1"/>
    <col min="4" max="4" width="33.7109375" customWidth="1"/>
    <col min="5" max="5" width="9.7109375" customWidth="1"/>
    <col min="6" max="6" width="9.85546875" bestFit="1" customWidth="1"/>
    <col min="7" max="7" width="10" bestFit="1" customWidth="1"/>
    <col min="8" max="8" width="11.140625" bestFit="1" customWidth="1"/>
    <col min="9" max="12" width="9.7109375" customWidth="1"/>
    <col min="13" max="13" width="11.5703125" customWidth="1"/>
    <col min="14" max="14" width="7.5703125" customWidth="1"/>
    <col min="15" max="15" width="10.5703125" bestFit="1" customWidth="1"/>
    <col min="16" max="16" width="8.85546875" bestFit="1" customWidth="1"/>
    <col min="17" max="17" width="7.140625" bestFit="1" customWidth="1"/>
    <col min="18" max="18" width="6.140625" bestFit="1" customWidth="1"/>
    <col min="19" max="19" width="12.140625" customWidth="1"/>
    <col min="20" max="20" width="8.42578125" bestFit="1" customWidth="1"/>
    <col min="21" max="21" width="5.5703125" bestFit="1" customWidth="1"/>
    <col min="22" max="22" width="6.140625" bestFit="1" customWidth="1"/>
    <col min="23" max="23" width="12.140625" bestFit="1" customWidth="1"/>
    <col min="24" max="24" width="1.140625" customWidth="1"/>
    <col min="25" max="25" width="9.7109375" customWidth="1"/>
    <col min="26" max="26" width="13.140625" customWidth="1"/>
    <col min="27" max="27" width="39.42578125" customWidth="1"/>
    <col min="28" max="28" width="45.85546875" bestFit="1" customWidth="1"/>
    <col min="29" max="29" width="48.140625" bestFit="1" customWidth="1"/>
    <col min="30" max="30" width="4.5703125" customWidth="1"/>
    <col min="31" max="31" width="44.28515625" customWidth="1"/>
    <col min="32" max="32" width="9.140625" customWidth="1"/>
    <col min="33" max="33" width="7.7109375" customWidth="1"/>
    <col min="34" max="34" width="8.42578125" customWidth="1"/>
    <col min="35" max="35" width="9" customWidth="1"/>
    <col min="36" max="36" width="9" bestFit="1" customWidth="1"/>
    <col min="37" max="38" width="8.140625" customWidth="1"/>
    <col min="39" max="39" width="7.28515625" bestFit="1" customWidth="1"/>
    <col min="40" max="40" width="7.7109375" customWidth="1"/>
    <col min="41" max="41" width="6.85546875" customWidth="1"/>
  </cols>
  <sheetData>
    <row r="2" spans="4:29" x14ac:dyDescent="0.25">
      <c r="D2" s="7" t="s">
        <v>101</v>
      </c>
      <c r="E2" s="7"/>
      <c r="F2" s="7"/>
      <c r="G2" s="7"/>
      <c r="H2" s="7"/>
      <c r="I2" s="7"/>
      <c r="J2" s="7"/>
    </row>
    <row r="4" spans="4:29" x14ac:dyDescent="0.25">
      <c r="D4" s="27" t="s">
        <v>102</v>
      </c>
      <c r="E4" s="28"/>
      <c r="F4" s="29"/>
      <c r="G4" s="29"/>
      <c r="H4" s="29"/>
      <c r="I4" s="29"/>
      <c r="J4" s="29"/>
      <c r="K4" s="29"/>
      <c r="M4" s="27" t="s">
        <v>18</v>
      </c>
      <c r="N4" s="28"/>
      <c r="O4" s="29"/>
      <c r="P4" s="29"/>
      <c r="Q4" s="29"/>
      <c r="R4" s="29"/>
      <c r="S4" s="29"/>
      <c r="T4" s="29"/>
      <c r="U4" s="29"/>
      <c r="V4" s="29"/>
      <c r="W4" s="29"/>
      <c r="Z4" s="27" t="s">
        <v>7</v>
      </c>
      <c r="AA4" s="28"/>
      <c r="AB4" s="29"/>
      <c r="AC4" s="29"/>
    </row>
    <row r="5" spans="4:29" x14ac:dyDescent="0.25">
      <c r="F5" s="9"/>
      <c r="G5" s="9" t="s">
        <v>0</v>
      </c>
      <c r="H5" s="10" t="e">
        <f>SUM(#REF!)</f>
        <v>#REF!</v>
      </c>
    </row>
    <row r="6" spans="4:29" ht="15.75" thickBot="1" x14ac:dyDescent="0.3">
      <c r="D6" s="3" t="s">
        <v>83</v>
      </c>
      <c r="E6" s="3" t="s">
        <v>5</v>
      </c>
      <c r="F6" s="3" t="s">
        <v>104</v>
      </c>
      <c r="G6" s="3" t="s">
        <v>2</v>
      </c>
      <c r="H6" s="3" t="s">
        <v>26</v>
      </c>
      <c r="O6" s="21">
        <f>O8</f>
        <v>4</v>
      </c>
      <c r="P6" s="21">
        <f>SUM(P9:P9)</f>
        <v>4</v>
      </c>
      <c r="Q6" s="21">
        <f>SUM(Q9:Q9)</f>
        <v>0</v>
      </c>
      <c r="R6" s="21">
        <f>SUMIF(S9:S9, "&gt;0", R9:R9)</f>
        <v>0</v>
      </c>
      <c r="S6" s="22">
        <f>(SUM(S9:S9))/60</f>
        <v>8.3333333333333332E-3</v>
      </c>
      <c r="Z6" s="61" t="s">
        <v>105</v>
      </c>
      <c r="AA6" s="45"/>
      <c r="AB6" s="45"/>
      <c r="AC6" s="45"/>
    </row>
    <row r="7" spans="4:29" ht="15.75" thickBot="1" x14ac:dyDescent="0.3">
      <c r="D7" s="33" t="s">
        <v>88</v>
      </c>
      <c r="E7" s="31">
        <v>5</v>
      </c>
      <c r="F7" s="31">
        <v>0</v>
      </c>
      <c r="G7" s="31"/>
      <c r="H7" s="32"/>
      <c r="N7" s="2" t="s">
        <v>1</v>
      </c>
      <c r="O7" s="2" t="s">
        <v>5</v>
      </c>
      <c r="P7" s="8" t="s">
        <v>3</v>
      </c>
      <c r="Q7" s="8" t="s">
        <v>8</v>
      </c>
      <c r="R7" s="8" t="s">
        <v>7</v>
      </c>
      <c r="S7" s="8" t="s">
        <v>10</v>
      </c>
      <c r="Z7" s="44" t="s">
        <v>107</v>
      </c>
      <c r="AA7" s="44" t="s">
        <v>138</v>
      </c>
      <c r="AB7" s="44" t="s">
        <v>23</v>
      </c>
      <c r="AC7" s="44" t="s">
        <v>103</v>
      </c>
    </row>
    <row r="8" spans="4:29" x14ac:dyDescent="0.25">
      <c r="D8" s="33" t="s">
        <v>84</v>
      </c>
      <c r="E8" s="31">
        <v>735</v>
      </c>
      <c r="F8" s="31">
        <v>735</v>
      </c>
      <c r="G8" s="31">
        <v>0</v>
      </c>
      <c r="H8" s="32">
        <v>1.633743965998292</v>
      </c>
      <c r="M8" s="6" t="s">
        <v>31</v>
      </c>
      <c r="N8" s="48"/>
      <c r="O8" s="49">
        <f>SUM(O9:O9)</f>
        <v>4</v>
      </c>
      <c r="P8" s="24"/>
      <c r="Q8" s="24"/>
      <c r="R8" s="24"/>
      <c r="S8" s="24"/>
      <c r="Z8" s="79"/>
      <c r="AA8" s="80"/>
      <c r="AB8" s="80"/>
      <c r="AC8" s="80"/>
    </row>
    <row r="9" spans="4:29" x14ac:dyDescent="0.25">
      <c r="E9" s="43">
        <f>SUM(E7:E8)</f>
        <v>740</v>
      </c>
      <c r="G9" s="43">
        <f>SUM(G7:G8)</f>
        <v>0</v>
      </c>
      <c r="H9" s="34">
        <f>SUM(H7:H8)/1024</f>
        <v>1.595453091795207E-3</v>
      </c>
      <c r="I9" s="35" t="s">
        <v>9</v>
      </c>
      <c r="M9" s="11"/>
      <c r="N9" s="5">
        <v>1</v>
      </c>
      <c r="O9" s="4">
        <v>4</v>
      </c>
      <c r="P9" s="4">
        <v>4</v>
      </c>
      <c r="Q9" s="4"/>
      <c r="R9" s="4">
        <f t="shared" ref="R9" si="0">O9-P9-Q9</f>
        <v>0</v>
      </c>
      <c r="S9" s="57">
        <v>0.5</v>
      </c>
      <c r="Z9" s="79"/>
      <c r="AA9" s="80"/>
      <c r="AB9" s="80"/>
      <c r="AC9" s="80"/>
    </row>
    <row r="10" spans="4:29" x14ac:dyDescent="0.25">
      <c r="Z10" s="61" t="s">
        <v>106</v>
      </c>
      <c r="AA10" s="45"/>
      <c r="AB10" s="45"/>
      <c r="AC10" s="45"/>
    </row>
    <row r="11" spans="4:29" ht="15.75" thickBot="1" x14ac:dyDescent="0.3">
      <c r="O11" s="21">
        <f>O13</f>
        <v>735</v>
      </c>
      <c r="P11" s="21">
        <f>SUM(P14:P14)</f>
        <v>1.633743965998292</v>
      </c>
      <c r="Q11" s="21">
        <f>SUM(Q14:Q14)</f>
        <v>0</v>
      </c>
      <c r="R11" s="21">
        <f>SUMIF(S14:S14, "&gt;0", R14:R14)</f>
        <v>0</v>
      </c>
      <c r="S11" s="22">
        <f>(SUM(S14:S14))/60</f>
        <v>0</v>
      </c>
      <c r="T11" s="21">
        <f>SUM(T14:T14)</f>
        <v>735</v>
      </c>
      <c r="U11" s="21">
        <f>SUM(U14:U14)</f>
        <v>0</v>
      </c>
      <c r="V11" s="21">
        <f>SUMIF(W14:W14, "&gt;0", V14:V14)</f>
        <v>0</v>
      </c>
      <c r="W11" s="22">
        <f>(SUM(W14:W14))/60</f>
        <v>0.51666666666666672</v>
      </c>
      <c r="Z11" s="44" t="s">
        <v>107</v>
      </c>
      <c r="AA11" s="44" t="s">
        <v>138</v>
      </c>
      <c r="AB11" s="44" t="s">
        <v>23</v>
      </c>
      <c r="AC11" s="44" t="s">
        <v>103</v>
      </c>
    </row>
    <row r="12" spans="4:29" ht="15.75" thickBot="1" x14ac:dyDescent="0.3">
      <c r="N12" s="2" t="s">
        <v>1</v>
      </c>
      <c r="O12" s="2" t="s">
        <v>5</v>
      </c>
      <c r="P12" s="2" t="s">
        <v>39</v>
      </c>
      <c r="Q12" s="60" t="s">
        <v>12</v>
      </c>
      <c r="R12" s="60" t="s">
        <v>7</v>
      </c>
      <c r="S12" s="60" t="s">
        <v>27</v>
      </c>
      <c r="T12" s="8" t="s">
        <v>3</v>
      </c>
      <c r="U12" s="8" t="s">
        <v>8</v>
      </c>
      <c r="V12" s="8" t="s">
        <v>7</v>
      </c>
      <c r="W12" s="8" t="s">
        <v>10</v>
      </c>
      <c r="Z12" s="79"/>
      <c r="AA12" s="80"/>
      <c r="AB12" s="80"/>
      <c r="AC12" s="80"/>
    </row>
    <row r="13" spans="4:29" ht="18" x14ac:dyDescent="0.25">
      <c r="D13" s="12"/>
      <c r="E13" s="13" t="s">
        <v>38</v>
      </c>
      <c r="F13" s="14"/>
      <c r="G13" s="14"/>
      <c r="H13" s="14"/>
      <c r="I13" s="14"/>
      <c r="J13" s="14"/>
      <c r="K13" s="15"/>
      <c r="M13" s="6" t="s">
        <v>32</v>
      </c>
      <c r="N13" s="48"/>
      <c r="O13" s="49">
        <f>SUM(O14:O14)</f>
        <v>735</v>
      </c>
      <c r="P13" s="24"/>
      <c r="Q13" s="24"/>
      <c r="R13" s="24"/>
      <c r="S13" s="24"/>
      <c r="T13" s="24"/>
      <c r="U13" s="24"/>
      <c r="V13" s="24"/>
      <c r="W13" s="24"/>
    </row>
    <row r="14" spans="4:29" x14ac:dyDescent="0.25">
      <c r="D14" s="16"/>
      <c r="K14" s="17"/>
      <c r="N14" s="69">
        <v>1</v>
      </c>
      <c r="O14" s="4">
        <v>735</v>
      </c>
      <c r="P14" s="56">
        <v>1.633743965998292</v>
      </c>
      <c r="Q14" s="4"/>
      <c r="R14" s="4">
        <f>O14-Q14</f>
        <v>735</v>
      </c>
      <c r="S14" s="4"/>
      <c r="T14" s="70">
        <v>735</v>
      </c>
      <c r="U14" s="4"/>
      <c r="V14" s="4">
        <f t="shared" ref="V14" si="1">O14-T14-U14</f>
        <v>0</v>
      </c>
      <c r="W14" s="57">
        <v>31</v>
      </c>
    </row>
    <row r="15" spans="4:29" ht="15.75" thickBot="1" x14ac:dyDescent="0.3">
      <c r="D15" s="37" t="s">
        <v>4</v>
      </c>
      <c r="G15" s="23"/>
      <c r="K15" s="17"/>
    </row>
    <row r="16" spans="4:29" ht="15.75" thickBot="1" x14ac:dyDescent="0.3">
      <c r="D16" s="38" t="s">
        <v>41</v>
      </c>
      <c r="E16" s="84">
        <f>O6</f>
        <v>4</v>
      </c>
      <c r="F16" s="85"/>
      <c r="G16" s="86"/>
      <c r="K16" s="17"/>
    </row>
    <row r="17" spans="4:13" ht="15.75" thickBot="1" x14ac:dyDescent="0.3">
      <c r="D17" s="39"/>
      <c r="E17" s="25" t="s">
        <v>5</v>
      </c>
      <c r="F17" s="25" t="s">
        <v>6</v>
      </c>
      <c r="G17" s="30"/>
      <c r="H17" s="25" t="s">
        <v>14</v>
      </c>
      <c r="I17" s="25" t="s">
        <v>15</v>
      </c>
      <c r="K17" s="17"/>
    </row>
    <row r="18" spans="4:13" x14ac:dyDescent="0.25">
      <c r="D18" s="40" t="s">
        <v>3</v>
      </c>
      <c r="E18" s="54">
        <f>P6</f>
        <v>4</v>
      </c>
      <c r="F18" s="55">
        <f>E18/$E$16</f>
        <v>1</v>
      </c>
      <c r="G18" s="30"/>
      <c r="H18" s="36">
        <f>S6</f>
        <v>8.3333333333333332E-3</v>
      </c>
      <c r="I18" s="66">
        <f>E18/H18</f>
        <v>480</v>
      </c>
      <c r="K18" s="17"/>
    </row>
    <row r="19" spans="4:13" x14ac:dyDescent="0.25">
      <c r="D19" s="40" t="s">
        <v>25</v>
      </c>
      <c r="E19" s="54">
        <f>Q6</f>
        <v>0</v>
      </c>
      <c r="F19" s="55">
        <f>E19/$E$16</f>
        <v>0</v>
      </c>
      <c r="G19" s="30"/>
      <c r="K19" s="17"/>
      <c r="M19" s="11"/>
    </row>
    <row r="20" spans="4:13" x14ac:dyDescent="0.25">
      <c r="D20" s="40" t="s">
        <v>16</v>
      </c>
      <c r="E20" s="4">
        <f>SUMIF(S9:S9,"=", R9:R9)</f>
        <v>0</v>
      </c>
      <c r="F20" s="26">
        <f>E20/$E$16</f>
        <v>0</v>
      </c>
      <c r="G20" s="30"/>
      <c r="K20" s="17"/>
    </row>
    <row r="21" spans="4:13" x14ac:dyDescent="0.25">
      <c r="D21" s="40" t="s">
        <v>42</v>
      </c>
      <c r="E21" s="52">
        <f>R6-Q6</f>
        <v>0</v>
      </c>
      <c r="F21" s="53">
        <f>E21/$E$16</f>
        <v>0</v>
      </c>
      <c r="G21" s="30"/>
      <c r="K21" s="17"/>
    </row>
    <row r="22" spans="4:13" ht="15.75" customHeight="1" thickBot="1" x14ac:dyDescent="0.3">
      <c r="D22" s="40"/>
      <c r="E22" s="87" t="s">
        <v>40</v>
      </c>
      <c r="F22" s="88"/>
      <c r="K22" s="17"/>
    </row>
    <row r="23" spans="4:13" x14ac:dyDescent="0.25">
      <c r="D23" s="40" t="s">
        <v>22</v>
      </c>
      <c r="E23" s="89">
        <v>3</v>
      </c>
      <c r="F23" s="90"/>
      <c r="K23" s="17"/>
    </row>
    <row r="24" spans="4:13" x14ac:dyDescent="0.25">
      <c r="D24" s="41" t="s">
        <v>17</v>
      </c>
      <c r="E24" s="91">
        <f>E23*I18</f>
        <v>1440</v>
      </c>
      <c r="F24" s="92"/>
      <c r="K24" s="17"/>
    </row>
    <row r="25" spans="4:13" x14ac:dyDescent="0.25">
      <c r="D25" s="41" t="s">
        <v>28</v>
      </c>
      <c r="E25" s="82">
        <f>$E$16/(E24)</f>
        <v>2.7777777777777779E-3</v>
      </c>
      <c r="F25" s="83"/>
      <c r="K25" s="17"/>
    </row>
    <row r="26" spans="4:13" x14ac:dyDescent="0.25">
      <c r="D26" s="41" t="s">
        <v>29</v>
      </c>
      <c r="E26" s="82">
        <f>E20/(E24)</f>
        <v>0</v>
      </c>
      <c r="F26" s="83"/>
      <c r="K26" s="17"/>
    </row>
    <row r="27" spans="4:13" ht="15.75" thickBot="1" x14ac:dyDescent="0.3">
      <c r="D27" s="18"/>
      <c r="E27" s="19"/>
      <c r="F27" s="19"/>
      <c r="G27" s="19"/>
      <c r="H27" s="19"/>
      <c r="I27" s="19"/>
      <c r="J27" s="19"/>
      <c r="K27" s="20"/>
    </row>
    <row r="31" spans="4:13" ht="15.75" thickBot="1" x14ac:dyDescent="0.3"/>
    <row r="32" spans="4:13" ht="18" x14ac:dyDescent="0.25">
      <c r="D32" s="12"/>
      <c r="E32" s="13" t="s">
        <v>37</v>
      </c>
      <c r="F32" s="14"/>
      <c r="G32" s="14"/>
      <c r="H32" s="14"/>
      <c r="I32" s="14"/>
      <c r="J32" s="14"/>
      <c r="K32" s="15"/>
    </row>
    <row r="33" spans="4:24" x14ac:dyDescent="0.25">
      <c r="D33" s="16"/>
      <c r="K33" s="17"/>
    </row>
    <row r="34" spans="4:24" ht="15.75" thickBot="1" x14ac:dyDescent="0.3">
      <c r="D34" s="37" t="s">
        <v>4</v>
      </c>
      <c r="G34" s="23"/>
      <c r="K34" s="17"/>
    </row>
    <row r="35" spans="4:24" ht="15.75" thickBot="1" x14ac:dyDescent="0.3">
      <c r="D35" s="38" t="s">
        <v>11</v>
      </c>
      <c r="E35" s="84">
        <f>O11</f>
        <v>735</v>
      </c>
      <c r="F35" s="85"/>
      <c r="G35" s="86"/>
      <c r="K35" s="17"/>
    </row>
    <row r="36" spans="4:24" ht="15.75" thickBot="1" x14ac:dyDescent="0.3">
      <c r="D36" s="39"/>
      <c r="E36" s="25" t="s">
        <v>5</v>
      </c>
      <c r="F36" s="25" t="s">
        <v>6</v>
      </c>
      <c r="G36" s="25" t="s">
        <v>13</v>
      </c>
      <c r="H36" s="25" t="s">
        <v>14</v>
      </c>
      <c r="I36" s="25" t="s">
        <v>15</v>
      </c>
      <c r="J36" s="25" t="s">
        <v>19</v>
      </c>
      <c r="K36" s="17"/>
    </row>
    <row r="37" spans="4:24" x14ac:dyDescent="0.25">
      <c r="D37" s="40" t="s">
        <v>12</v>
      </c>
      <c r="E37" s="4">
        <f>Q11</f>
        <v>0</v>
      </c>
      <c r="F37" s="26">
        <f t="shared" ref="F37:F42" si="2">E37/$E$35</f>
        <v>0</v>
      </c>
      <c r="G37" s="36" t="e">
        <f xml:space="preserve"> SUMIF(#REF!, "&gt;0",#REF!)</f>
        <v>#REF!</v>
      </c>
      <c r="H37" s="36">
        <f>S11</f>
        <v>0</v>
      </c>
      <c r="I37" s="42" t="e">
        <f>E37/H37</f>
        <v>#DIV/0!</v>
      </c>
      <c r="J37" s="42" t="e">
        <f>G37/H37</f>
        <v>#REF!</v>
      </c>
      <c r="K37" s="17"/>
    </row>
    <row r="38" spans="4:24" x14ac:dyDescent="0.25">
      <c r="D38" s="40" t="s">
        <v>43</v>
      </c>
      <c r="E38" s="52">
        <f>R11</f>
        <v>0</v>
      </c>
      <c r="F38" s="53">
        <f t="shared" si="2"/>
        <v>0</v>
      </c>
      <c r="G38" s="30"/>
      <c r="K38" s="17"/>
    </row>
    <row r="39" spans="4:24" x14ac:dyDescent="0.25">
      <c r="D39" s="40" t="s">
        <v>3</v>
      </c>
      <c r="E39" s="54">
        <f>T11</f>
        <v>735</v>
      </c>
      <c r="F39" s="55">
        <f t="shared" si="2"/>
        <v>1</v>
      </c>
      <c r="G39" s="36" t="e">
        <f xml:space="preserve"> SUMIF(#REF!, "&gt;0",#REF!)</f>
        <v>#REF!</v>
      </c>
      <c r="H39" s="36">
        <f>W11</f>
        <v>0.51666666666666672</v>
      </c>
      <c r="I39" s="66">
        <f>E39/H39</f>
        <v>1422.5806451612902</v>
      </c>
      <c r="J39" s="42" t="e">
        <f>G39/H39</f>
        <v>#REF!</v>
      </c>
      <c r="K39" s="17"/>
    </row>
    <row r="40" spans="4:24" x14ac:dyDescent="0.25">
      <c r="D40" s="40" t="s">
        <v>25</v>
      </c>
      <c r="E40" s="54">
        <f>U11</f>
        <v>0</v>
      </c>
      <c r="F40" s="55">
        <f t="shared" si="2"/>
        <v>0</v>
      </c>
      <c r="G40" s="30"/>
      <c r="K40" s="17"/>
    </row>
    <row r="41" spans="4:24" x14ac:dyDescent="0.25">
      <c r="D41" s="40" t="s">
        <v>16</v>
      </c>
      <c r="E41" s="4" t="e">
        <f xml:space="preserve"> SUMIF(#REF!, "=",#REF!)</f>
        <v>#REF!</v>
      </c>
      <c r="F41" s="26" t="e">
        <f t="shared" si="2"/>
        <v>#REF!</v>
      </c>
      <c r="G41" s="30"/>
      <c r="K41" s="17"/>
    </row>
    <row r="42" spans="4:24" x14ac:dyDescent="0.25">
      <c r="D42" s="40" t="s">
        <v>42</v>
      </c>
      <c r="E42" s="52">
        <f>V11</f>
        <v>0</v>
      </c>
      <c r="F42" s="53">
        <f t="shared" si="2"/>
        <v>0</v>
      </c>
      <c r="G42" s="30"/>
      <c r="K42" s="17"/>
    </row>
    <row r="43" spans="4:24" ht="15.75" thickBot="1" x14ac:dyDescent="0.3">
      <c r="D43" s="40"/>
      <c r="E43" s="87" t="s">
        <v>21</v>
      </c>
      <c r="F43" s="88"/>
      <c r="G43" s="93" t="s">
        <v>20</v>
      </c>
      <c r="H43" s="94"/>
      <c r="K43" s="17"/>
    </row>
    <row r="44" spans="4:24" x14ac:dyDescent="0.25">
      <c r="D44" s="40" t="s">
        <v>22</v>
      </c>
      <c r="E44" s="89">
        <v>3</v>
      </c>
      <c r="F44" s="90"/>
      <c r="G44" s="89">
        <v>10</v>
      </c>
      <c r="H44" s="90"/>
      <c r="K44" s="17"/>
    </row>
    <row r="45" spans="4:24" x14ac:dyDescent="0.25">
      <c r="D45" s="41" t="s">
        <v>17</v>
      </c>
      <c r="E45" s="91">
        <f>E44*I39</f>
        <v>4267.7419354838712</v>
      </c>
      <c r="F45" s="92"/>
      <c r="G45" s="95" t="e">
        <f>G44*I37</f>
        <v>#DIV/0!</v>
      </c>
      <c r="H45" s="96"/>
      <c r="K45" s="17"/>
    </row>
    <row r="46" spans="4:24" x14ac:dyDescent="0.25">
      <c r="D46" s="41" t="s">
        <v>28</v>
      </c>
      <c r="E46" s="82">
        <f>$E$35/(E45)</f>
        <v>0.17222222222222222</v>
      </c>
      <c r="F46" s="83"/>
      <c r="G46" s="82" t="e">
        <f>$E$35/(G45*24)</f>
        <v>#DIV/0!</v>
      </c>
      <c r="H46" s="83"/>
      <c r="K46" s="17"/>
      <c r="X46" s="71"/>
    </row>
    <row r="47" spans="4:24" x14ac:dyDescent="0.25">
      <c r="D47" s="41" t="s">
        <v>29</v>
      </c>
      <c r="E47" s="82" t="e">
        <f>E41/(E45)</f>
        <v>#REF!</v>
      </c>
      <c r="F47" s="83"/>
      <c r="G47" s="82" t="e">
        <f>($E$35-E37)/(G45)</f>
        <v>#DIV/0!</v>
      </c>
      <c r="H47" s="83"/>
      <c r="K47" s="17"/>
      <c r="X47" s="71"/>
    </row>
    <row r="48" spans="4:24" ht="15.75" thickBot="1" x14ac:dyDescent="0.3">
      <c r="D48" s="18"/>
      <c r="E48" s="19"/>
      <c r="F48" s="19"/>
      <c r="G48" s="19"/>
      <c r="H48" s="19"/>
      <c r="I48" s="19"/>
      <c r="J48" s="19"/>
      <c r="K48" s="20"/>
      <c r="X48" s="71"/>
    </row>
    <row r="55" spans="3:30" x14ac:dyDescent="0.25">
      <c r="Z55" s="1"/>
      <c r="AA55" s="1"/>
      <c r="AB55" s="1"/>
      <c r="AC55" s="1"/>
    </row>
    <row r="59" spans="3:30" x14ac:dyDescent="0.25">
      <c r="Y59" s="1"/>
      <c r="AD59" s="1"/>
    </row>
    <row r="60" spans="3:30" s="1" customFormat="1" x14ac:dyDescent="0.25">
      <c r="C60"/>
      <c r="D60"/>
      <c r="E60"/>
      <c r="F60"/>
      <c r="G60"/>
      <c r="H60"/>
      <c r="I60"/>
      <c r="J60"/>
      <c r="K60"/>
      <c r="L60"/>
      <c r="M60"/>
      <c r="N60"/>
      <c r="O60"/>
      <c r="P60"/>
      <c r="Q60"/>
      <c r="R60"/>
      <c r="S60"/>
      <c r="T60"/>
      <c r="U60"/>
      <c r="V60"/>
      <c r="W60"/>
      <c r="X60"/>
      <c r="Y60"/>
      <c r="Z60"/>
      <c r="AA60"/>
      <c r="AB60"/>
      <c r="AC60"/>
      <c r="AD60"/>
    </row>
  </sheetData>
  <mergeCells count="17">
    <mergeCell ref="E26:F26"/>
    <mergeCell ref="E16:G16"/>
    <mergeCell ref="E22:F22"/>
    <mergeCell ref="E23:F23"/>
    <mergeCell ref="E24:F24"/>
    <mergeCell ref="E25:F25"/>
    <mergeCell ref="E46:F46"/>
    <mergeCell ref="G46:H46"/>
    <mergeCell ref="E47:F47"/>
    <mergeCell ref="G47:H47"/>
    <mergeCell ref="E35:G35"/>
    <mergeCell ref="E43:F43"/>
    <mergeCell ref="G43:H43"/>
    <mergeCell ref="E44:F44"/>
    <mergeCell ref="G44:H44"/>
    <mergeCell ref="E45:F45"/>
    <mergeCell ref="G45:H45"/>
  </mergeCells>
  <conditionalFormatting sqref="E18 E20:E21 P9:S9 I18 I37:J37 I39:J39">
    <cfRule type="cellIs" dxfId="439" priority="226" operator="equal">
      <formula>""</formula>
    </cfRule>
  </conditionalFormatting>
  <conditionalFormatting sqref="E9">
    <cfRule type="cellIs" dxfId="438" priority="225" operator="equal">
      <formula>""</formula>
    </cfRule>
  </conditionalFormatting>
  <conditionalFormatting sqref="E23">
    <cfRule type="cellIs" dxfId="437" priority="224" operator="equal">
      <formula>""</formula>
    </cfRule>
  </conditionalFormatting>
  <conditionalFormatting sqref="E26">
    <cfRule type="cellIs" dxfId="436" priority="223" operator="equal">
      <formula>""</formula>
    </cfRule>
  </conditionalFormatting>
  <conditionalFormatting sqref="G9:H9">
    <cfRule type="cellIs" dxfId="435" priority="222" operator="equal">
      <formula>""</formula>
    </cfRule>
  </conditionalFormatting>
  <conditionalFormatting sqref="E24">
    <cfRule type="cellIs" dxfId="434" priority="221" operator="equal">
      <formula>""</formula>
    </cfRule>
  </conditionalFormatting>
  <conditionalFormatting sqref="G9">
    <cfRule type="cellIs" dxfId="433" priority="220" operator="equal">
      <formula>""</formula>
    </cfRule>
  </conditionalFormatting>
  <conditionalFormatting sqref="H9:I9">
    <cfRule type="cellIs" dxfId="432" priority="219" operator="equal">
      <formula>""</formula>
    </cfRule>
  </conditionalFormatting>
  <conditionalFormatting sqref="F18">
    <cfRule type="cellIs" dxfId="431" priority="218" operator="equal">
      <formula>""</formula>
    </cfRule>
  </conditionalFormatting>
  <conditionalFormatting sqref="F20">
    <cfRule type="cellIs" dxfId="430" priority="217" operator="equal">
      <formula>""</formula>
    </cfRule>
  </conditionalFormatting>
  <conditionalFormatting sqref="F21">
    <cfRule type="cellIs" dxfId="429" priority="216" operator="equal">
      <formula>""</formula>
    </cfRule>
  </conditionalFormatting>
  <conditionalFormatting sqref="H18">
    <cfRule type="cellIs" dxfId="428" priority="215" operator="equal">
      <formula>""</formula>
    </cfRule>
  </conditionalFormatting>
  <conditionalFormatting sqref="E25">
    <cfRule type="cellIs" dxfId="427" priority="214" operator="equal">
      <formula>""</formula>
    </cfRule>
  </conditionalFormatting>
  <conditionalFormatting sqref="E19">
    <cfRule type="cellIs" dxfId="426" priority="213" operator="equal">
      <formula>""</formula>
    </cfRule>
  </conditionalFormatting>
  <conditionalFormatting sqref="F19">
    <cfRule type="cellIs" dxfId="425" priority="212" operator="equal">
      <formula>""</formula>
    </cfRule>
  </conditionalFormatting>
  <conditionalFormatting sqref="R9 V14 R14">
    <cfRule type="cellIs" dxfId="424" priority="206" operator="greaterThan">
      <formula>0</formula>
    </cfRule>
  </conditionalFormatting>
  <conditionalFormatting sqref="O9">
    <cfRule type="cellIs" dxfId="423" priority="178" operator="equal">
      <formula>""</formula>
    </cfRule>
  </conditionalFormatting>
  <conditionalFormatting sqref="E41:E42 E38:E39">
    <cfRule type="cellIs" dxfId="422" priority="175" operator="equal">
      <formula>""</formula>
    </cfRule>
  </conditionalFormatting>
  <conditionalFormatting sqref="E44">
    <cfRule type="cellIs" dxfId="421" priority="174" operator="equal">
      <formula>""</formula>
    </cfRule>
  </conditionalFormatting>
  <conditionalFormatting sqref="E47">
    <cfRule type="cellIs" dxfId="420" priority="173" operator="equal">
      <formula>""</formula>
    </cfRule>
  </conditionalFormatting>
  <conditionalFormatting sqref="E45">
    <cfRule type="cellIs" dxfId="419" priority="172" operator="equal">
      <formula>""</formula>
    </cfRule>
  </conditionalFormatting>
  <conditionalFormatting sqref="E37">
    <cfRule type="cellIs" dxfId="418" priority="171" operator="equal">
      <formula>""</formula>
    </cfRule>
  </conditionalFormatting>
  <conditionalFormatting sqref="F37">
    <cfRule type="cellIs" dxfId="417" priority="170" operator="equal">
      <formula>""</formula>
    </cfRule>
  </conditionalFormatting>
  <conditionalFormatting sqref="F39">
    <cfRule type="cellIs" dxfId="416" priority="169" operator="equal">
      <formula>""</formula>
    </cfRule>
  </conditionalFormatting>
  <conditionalFormatting sqref="G39">
    <cfRule type="cellIs" dxfId="415" priority="168" operator="equal">
      <formula>""</formula>
    </cfRule>
  </conditionalFormatting>
  <conditionalFormatting sqref="G37">
    <cfRule type="cellIs" dxfId="414" priority="167" operator="equal">
      <formula>""</formula>
    </cfRule>
  </conditionalFormatting>
  <conditionalFormatting sqref="F41">
    <cfRule type="cellIs" dxfId="413" priority="166" operator="equal">
      <formula>""</formula>
    </cfRule>
  </conditionalFormatting>
  <conditionalFormatting sqref="F42">
    <cfRule type="cellIs" dxfId="412" priority="165" operator="equal">
      <formula>""</formula>
    </cfRule>
  </conditionalFormatting>
  <conditionalFormatting sqref="H39">
    <cfRule type="cellIs" dxfId="411" priority="164" operator="equal">
      <formula>""</formula>
    </cfRule>
  </conditionalFormatting>
  <conditionalFormatting sqref="H37">
    <cfRule type="cellIs" dxfId="410" priority="163" operator="equal">
      <formula>""</formula>
    </cfRule>
  </conditionalFormatting>
  <conditionalFormatting sqref="I37">
    <cfRule type="cellIs" dxfId="409" priority="162" operator="equal">
      <formula>""</formula>
    </cfRule>
  </conditionalFormatting>
  <conditionalFormatting sqref="J37">
    <cfRule type="cellIs" dxfId="408" priority="161" operator="equal">
      <formula>""</formula>
    </cfRule>
  </conditionalFormatting>
  <conditionalFormatting sqref="E46">
    <cfRule type="cellIs" dxfId="407" priority="160" operator="equal">
      <formula>""</formula>
    </cfRule>
  </conditionalFormatting>
  <conditionalFormatting sqref="G45">
    <cfRule type="cellIs" dxfId="406" priority="159" operator="equal">
      <formula>""</formula>
    </cfRule>
  </conditionalFormatting>
  <conditionalFormatting sqref="G46">
    <cfRule type="cellIs" dxfId="405" priority="158" operator="equal">
      <formula>""</formula>
    </cfRule>
  </conditionalFormatting>
  <conditionalFormatting sqref="G44">
    <cfRule type="cellIs" dxfId="404" priority="157" operator="equal">
      <formula>""</formula>
    </cfRule>
  </conditionalFormatting>
  <conditionalFormatting sqref="G47">
    <cfRule type="cellIs" dxfId="403" priority="156" operator="equal">
      <formula>""</formula>
    </cfRule>
  </conditionalFormatting>
  <conditionalFormatting sqref="E40">
    <cfRule type="cellIs" dxfId="402" priority="155" operator="equal">
      <formula>""</formula>
    </cfRule>
  </conditionalFormatting>
  <conditionalFormatting sqref="F40">
    <cfRule type="cellIs" dxfId="401" priority="154" operator="equal">
      <formula>""</formula>
    </cfRule>
  </conditionalFormatting>
  <conditionalFormatting sqref="F38">
    <cfRule type="cellIs" dxfId="400" priority="151" operator="equal">
      <formula>""</formula>
    </cfRule>
  </conditionalFormatting>
  <conditionalFormatting sqref="E7:H8">
    <cfRule type="cellIs" dxfId="399" priority="148" operator="equal">
      <formula>""</formula>
    </cfRule>
  </conditionalFormatting>
  <conditionalFormatting sqref="O14 V14:W14 R14:S14">
    <cfRule type="cellIs" dxfId="398" priority="75" operator="equal">
      <formula>""</formula>
    </cfRule>
  </conditionalFormatting>
  <conditionalFormatting sqref="U14">
    <cfRule type="cellIs" dxfId="397" priority="74" operator="equal">
      <formula>""</formula>
    </cfRule>
  </conditionalFormatting>
  <conditionalFormatting sqref="P14:Q14">
    <cfRule type="cellIs" dxfId="396" priority="73" operator="equal">
      <formula>""</formula>
    </cfRule>
  </conditionalFormatting>
  <conditionalFormatting sqref="T14">
    <cfRule type="cellIs" dxfId="395" priority="72" operator="equal">
      <formula>""</formula>
    </cfRule>
  </conditionalFormatting>
  <conditionalFormatting sqref="AA12">
    <cfRule type="cellIs" dxfId="394" priority="8" operator="equal">
      <formula>0</formula>
    </cfRule>
  </conditionalFormatting>
  <conditionalFormatting sqref="AB12:AC12">
    <cfRule type="cellIs" dxfId="393" priority="7" operator="equal">
      <formula>0</formula>
    </cfRule>
  </conditionalFormatting>
  <conditionalFormatting sqref="Z12">
    <cfRule type="cellIs" dxfId="392" priority="6" operator="equal">
      <formula>0</formula>
    </cfRule>
  </conditionalFormatting>
  <conditionalFormatting sqref="AA8:AC8">
    <cfRule type="cellIs" dxfId="391" priority="5" operator="equal">
      <formula>0</formula>
    </cfRule>
  </conditionalFormatting>
  <conditionalFormatting sqref="Z8:Z9">
    <cfRule type="cellIs" dxfId="390" priority="4" operator="equal">
      <formula>0</formula>
    </cfRule>
  </conditionalFormatting>
  <conditionalFormatting sqref="AC9">
    <cfRule type="cellIs" dxfId="389" priority="3" operator="equal">
      <formula>0</formula>
    </cfRule>
  </conditionalFormatting>
  <conditionalFormatting sqref="AA9">
    <cfRule type="cellIs" dxfId="388" priority="2" operator="equal">
      <formula>0</formula>
    </cfRule>
  </conditionalFormatting>
  <conditionalFormatting sqref="AB9">
    <cfRule type="cellIs" dxfId="387" priority="1" operator="equal">
      <formula>0</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29BA7-0670-49E7-9815-8C6057678214}">
  <dimension ref="C2:AD188"/>
  <sheetViews>
    <sheetView showGridLines="0" topLeftCell="B3" zoomScaleNormal="100" workbookViewId="0">
      <selection activeCell="V23" sqref="V23"/>
    </sheetView>
  </sheetViews>
  <sheetFormatPr defaultRowHeight="15" x14ac:dyDescent="0.25"/>
  <cols>
    <col min="2" max="2" width="5" customWidth="1"/>
    <col min="3" max="3" width="3.85546875" customWidth="1"/>
    <col min="4" max="4" width="33.7109375" customWidth="1"/>
    <col min="5" max="5" width="9.7109375" customWidth="1"/>
    <col min="6" max="6" width="9.85546875" bestFit="1" customWidth="1"/>
    <col min="7" max="7" width="10" bestFit="1" customWidth="1"/>
    <col min="8" max="8" width="11.140625" bestFit="1" customWidth="1"/>
    <col min="9" max="12" width="9.7109375" customWidth="1"/>
    <col min="13" max="13" width="11.5703125" customWidth="1"/>
    <col min="14" max="14" width="7.5703125" customWidth="1"/>
    <col min="15" max="15" width="10.5703125" bestFit="1" customWidth="1"/>
    <col min="16" max="16" width="8.85546875" bestFit="1" customWidth="1"/>
    <col min="17" max="17" width="7.140625" bestFit="1" customWidth="1"/>
    <col min="18" max="18" width="6.140625" bestFit="1" customWidth="1"/>
    <col min="19" max="19" width="12.140625" customWidth="1"/>
    <col min="20" max="20" width="8.42578125" bestFit="1" customWidth="1"/>
    <col min="21" max="21" width="5.5703125" bestFit="1" customWidth="1"/>
    <col min="22" max="22" width="6.140625" bestFit="1" customWidth="1"/>
    <col min="23" max="23" width="12.140625" bestFit="1" customWidth="1"/>
    <col min="24" max="24" width="1.140625" customWidth="1"/>
    <col min="25" max="25" width="9.7109375" customWidth="1"/>
    <col min="26" max="26" width="13.140625" customWidth="1"/>
    <col min="27" max="27" width="39.42578125" customWidth="1"/>
    <col min="28" max="28" width="45.85546875" bestFit="1" customWidth="1"/>
    <col min="29" max="29" width="48.140625" bestFit="1" customWidth="1"/>
    <col min="30" max="30" width="4.5703125" customWidth="1"/>
    <col min="31" max="31" width="44.28515625" customWidth="1"/>
    <col min="32" max="32" width="9.140625" customWidth="1"/>
    <col min="33" max="33" width="7.7109375" customWidth="1"/>
    <col min="34" max="34" width="8.42578125" customWidth="1"/>
    <col min="35" max="35" width="9" customWidth="1"/>
    <col min="36" max="36" width="9" bestFit="1" customWidth="1"/>
    <col min="37" max="38" width="8.140625" customWidth="1"/>
    <col min="39" max="39" width="7.28515625" bestFit="1" customWidth="1"/>
    <col min="40" max="40" width="7.7109375" customWidth="1"/>
    <col min="41" max="41" width="6.85546875" customWidth="1"/>
  </cols>
  <sheetData>
    <row r="2" spans="4:29" x14ac:dyDescent="0.25">
      <c r="D2" s="7" t="s">
        <v>97</v>
      </c>
      <c r="E2" s="7"/>
      <c r="F2" s="7"/>
      <c r="G2" s="7"/>
      <c r="H2" s="7"/>
      <c r="I2" s="7"/>
      <c r="J2" s="7"/>
    </row>
    <row r="4" spans="4:29" x14ac:dyDescent="0.25">
      <c r="D4" s="27" t="s">
        <v>102</v>
      </c>
      <c r="E4" s="28"/>
      <c r="F4" s="29"/>
      <c r="G4" s="29"/>
      <c r="H4" s="29"/>
      <c r="I4" s="29"/>
      <c r="J4" s="29"/>
      <c r="K4" s="29"/>
      <c r="M4" s="27" t="s">
        <v>18</v>
      </c>
      <c r="N4" s="28"/>
      <c r="O4" s="29"/>
      <c r="P4" s="29"/>
      <c r="Q4" s="29"/>
      <c r="R4" s="29"/>
      <c r="S4" s="29"/>
      <c r="T4" s="29"/>
      <c r="U4" s="29"/>
      <c r="V4" s="29"/>
      <c r="W4" s="29"/>
      <c r="Z4" s="27" t="s">
        <v>7</v>
      </c>
      <c r="AA4" s="28"/>
      <c r="AB4" s="29"/>
      <c r="AC4" s="29"/>
    </row>
    <row r="5" spans="4:29" x14ac:dyDescent="0.25">
      <c r="F5" s="9"/>
      <c r="G5" s="9" t="s">
        <v>0</v>
      </c>
      <c r="H5" s="10">
        <f>SUM(H9:H12)</f>
        <v>2139.794450333342</v>
      </c>
    </row>
    <row r="6" spans="4:29" ht="15.75" thickBot="1" x14ac:dyDescent="0.3">
      <c r="D6" s="3" t="s">
        <v>83</v>
      </c>
      <c r="E6" s="3" t="s">
        <v>5</v>
      </c>
      <c r="F6" s="3" t="s">
        <v>104</v>
      </c>
      <c r="G6" s="3" t="s">
        <v>2</v>
      </c>
      <c r="H6" s="3" t="s">
        <v>26</v>
      </c>
      <c r="O6" s="21">
        <f>O8+O17+O19+O21+O23</f>
        <v>149026</v>
      </c>
      <c r="P6" s="21">
        <f>SUM(P9:P24)</f>
        <v>149021</v>
      </c>
      <c r="Q6" s="21">
        <f>SUM(Q9:Q24)</f>
        <v>5</v>
      </c>
      <c r="R6" s="21">
        <f>SUMIF(S9:S24, "&gt;0", R9:R24)</f>
        <v>0</v>
      </c>
      <c r="S6" s="22">
        <f>(SUM(S9:S24))/60</f>
        <v>17.483333333333334</v>
      </c>
      <c r="Z6" s="61" t="s">
        <v>105</v>
      </c>
      <c r="AA6" s="45"/>
      <c r="AB6" s="45"/>
      <c r="AC6" s="45"/>
    </row>
    <row r="7" spans="4:29" ht="15.75" thickBot="1" x14ac:dyDescent="0.3">
      <c r="D7" s="33" t="s">
        <v>92</v>
      </c>
      <c r="E7" s="31">
        <v>1247</v>
      </c>
      <c r="F7" s="31">
        <v>0</v>
      </c>
      <c r="G7" s="31"/>
      <c r="H7" s="32"/>
      <c r="N7" s="2" t="s">
        <v>1</v>
      </c>
      <c r="O7" s="2" t="s">
        <v>5</v>
      </c>
      <c r="P7" s="8" t="s">
        <v>3</v>
      </c>
      <c r="Q7" s="8" t="s">
        <v>8</v>
      </c>
      <c r="R7" s="8" t="s">
        <v>7</v>
      </c>
      <c r="S7" s="8" t="s">
        <v>10</v>
      </c>
      <c r="Z7" s="44" t="s">
        <v>107</v>
      </c>
      <c r="AA7" s="44" t="s">
        <v>138</v>
      </c>
      <c r="AB7" s="44" t="s">
        <v>23</v>
      </c>
      <c r="AC7" s="44" t="s">
        <v>103</v>
      </c>
    </row>
    <row r="8" spans="4:29" x14ac:dyDescent="0.25">
      <c r="D8" s="33" t="s">
        <v>87</v>
      </c>
      <c r="E8" s="31">
        <v>1</v>
      </c>
      <c r="F8" s="31">
        <v>0</v>
      </c>
      <c r="G8" s="31"/>
      <c r="H8" s="32"/>
      <c r="M8" s="6" t="s">
        <v>31</v>
      </c>
      <c r="N8" s="48"/>
      <c r="O8" s="49">
        <f>SUM(O9:O16)</f>
        <v>147770</v>
      </c>
      <c r="P8" s="24"/>
      <c r="Q8" s="24"/>
      <c r="R8" s="24"/>
      <c r="S8" s="24"/>
      <c r="Z8" s="47">
        <v>29672799</v>
      </c>
      <c r="AA8" s="46" t="s">
        <v>108</v>
      </c>
      <c r="AB8" s="46" t="s">
        <v>110</v>
      </c>
      <c r="AC8" s="46" t="s">
        <v>112</v>
      </c>
    </row>
    <row r="9" spans="4:29" x14ac:dyDescent="0.25">
      <c r="D9" s="33" t="s">
        <v>88</v>
      </c>
      <c r="E9" s="31">
        <v>147771</v>
      </c>
      <c r="F9" s="31">
        <v>0</v>
      </c>
      <c r="G9" s="31"/>
      <c r="H9" s="32"/>
      <c r="M9" s="11"/>
      <c r="N9" s="5">
        <v>1</v>
      </c>
      <c r="O9" s="4">
        <v>19999</v>
      </c>
      <c r="P9" s="4">
        <v>19997</v>
      </c>
      <c r="Q9" s="4">
        <v>2</v>
      </c>
      <c r="R9" s="4">
        <f t="shared" ref="R9:R16" si="0">O9-P9-Q9</f>
        <v>0</v>
      </c>
      <c r="S9" s="57">
        <v>120</v>
      </c>
      <c r="Z9" s="47">
        <v>32632816</v>
      </c>
      <c r="AA9" s="46" t="s">
        <v>109</v>
      </c>
      <c r="AB9" s="46" t="s">
        <v>111</v>
      </c>
      <c r="AC9" s="46" t="s">
        <v>113</v>
      </c>
    </row>
    <row r="10" spans="4:29" x14ac:dyDescent="0.25">
      <c r="D10" s="33" t="s">
        <v>94</v>
      </c>
      <c r="E10" s="31">
        <v>3</v>
      </c>
      <c r="F10" s="31">
        <v>0</v>
      </c>
      <c r="G10" s="31">
        <v>0</v>
      </c>
      <c r="H10" s="32">
        <v>0</v>
      </c>
      <c r="M10" s="11"/>
      <c r="N10" s="5">
        <v>2</v>
      </c>
      <c r="O10" s="4">
        <v>20000</v>
      </c>
      <c r="P10" s="4">
        <v>19999</v>
      </c>
      <c r="Q10" s="4">
        <v>1</v>
      </c>
      <c r="R10" s="4">
        <f t="shared" si="0"/>
        <v>0</v>
      </c>
      <c r="S10" s="57">
        <f>2*60+25</f>
        <v>145</v>
      </c>
      <c r="Z10" s="61" t="s">
        <v>106</v>
      </c>
      <c r="AA10" s="45"/>
      <c r="AB10" s="45"/>
      <c r="AC10" s="45"/>
    </row>
    <row r="11" spans="4:29" x14ac:dyDescent="0.25">
      <c r="D11" s="33" t="s">
        <v>84</v>
      </c>
      <c r="E11" s="31">
        <v>3028064</v>
      </c>
      <c r="F11" s="31">
        <v>3028061</v>
      </c>
      <c r="G11" s="31">
        <v>0</v>
      </c>
      <c r="H11" s="32">
        <v>2139.794450333342</v>
      </c>
      <c r="M11" s="11"/>
      <c r="N11" s="5">
        <v>3</v>
      </c>
      <c r="O11" s="4">
        <v>20000</v>
      </c>
      <c r="P11" s="4">
        <v>20000</v>
      </c>
      <c r="Q11" s="4"/>
      <c r="R11" s="4">
        <f t="shared" si="0"/>
        <v>0</v>
      </c>
      <c r="S11" s="57">
        <f>2*60+3</f>
        <v>123</v>
      </c>
      <c r="Z11" s="44" t="s">
        <v>107</v>
      </c>
      <c r="AA11" s="44" t="s">
        <v>138</v>
      </c>
      <c r="AB11" s="44" t="s">
        <v>23</v>
      </c>
      <c r="AC11" s="44" t="s">
        <v>103</v>
      </c>
    </row>
    <row r="12" spans="4:29" x14ac:dyDescent="0.25">
      <c r="D12" s="33" t="s">
        <v>86</v>
      </c>
      <c r="E12" s="31">
        <v>5</v>
      </c>
      <c r="F12" s="31">
        <v>0</v>
      </c>
      <c r="G12" s="31">
        <v>0</v>
      </c>
      <c r="H12" s="32">
        <v>0</v>
      </c>
      <c r="M12" s="11"/>
      <c r="N12" s="5">
        <v>4</v>
      </c>
      <c r="O12" s="4">
        <v>20000</v>
      </c>
      <c r="P12" s="4">
        <v>20000</v>
      </c>
      <c r="Q12" s="4"/>
      <c r="R12" s="4">
        <f t="shared" si="0"/>
        <v>0</v>
      </c>
      <c r="S12" s="57">
        <f>2*60+35</f>
        <v>155</v>
      </c>
      <c r="Z12" s="47">
        <v>32693743</v>
      </c>
      <c r="AA12" s="46" t="s">
        <v>115</v>
      </c>
      <c r="AB12" s="46" t="s">
        <v>114</v>
      </c>
      <c r="AC12" s="46" t="s">
        <v>116</v>
      </c>
    </row>
    <row r="13" spans="4:29" x14ac:dyDescent="0.25">
      <c r="E13" s="43">
        <f>SUM(E7:E12)</f>
        <v>3177091</v>
      </c>
      <c r="G13" s="43">
        <f>SUM(G7:G12)</f>
        <v>0</v>
      </c>
      <c r="H13" s="34">
        <f>SUM(H7:H12)/1024</f>
        <v>2.0896430179036543</v>
      </c>
      <c r="I13" s="35" t="s">
        <v>9</v>
      </c>
      <c r="M13" s="11"/>
      <c r="N13" s="5">
        <v>5</v>
      </c>
      <c r="O13" s="4">
        <v>20000</v>
      </c>
      <c r="P13" s="4">
        <v>19999</v>
      </c>
      <c r="Q13" s="4">
        <v>1</v>
      </c>
      <c r="R13" s="4">
        <f t="shared" si="0"/>
        <v>0</v>
      </c>
      <c r="S13" s="57">
        <v>120</v>
      </c>
      <c r="Z13" s="61" t="s">
        <v>119</v>
      </c>
      <c r="AA13" s="45"/>
      <c r="AB13" s="45"/>
      <c r="AC13" s="45"/>
    </row>
    <row r="14" spans="4:29" x14ac:dyDescent="0.25">
      <c r="M14" s="11"/>
      <c r="N14" s="5">
        <v>6</v>
      </c>
      <c r="O14" s="4">
        <v>20000</v>
      </c>
      <c r="P14" s="4">
        <v>19999</v>
      </c>
      <c r="Q14" s="4">
        <v>1</v>
      </c>
      <c r="R14" s="4">
        <f t="shared" si="0"/>
        <v>0</v>
      </c>
      <c r="S14" s="57">
        <f>2*60+30</f>
        <v>150</v>
      </c>
      <c r="Z14" s="44" t="s">
        <v>107</v>
      </c>
      <c r="AA14" s="44" t="s">
        <v>138</v>
      </c>
      <c r="AB14" s="44" t="s">
        <v>23</v>
      </c>
      <c r="AC14" s="44" t="s">
        <v>103</v>
      </c>
    </row>
    <row r="15" spans="4:29" x14ac:dyDescent="0.25">
      <c r="M15" s="11"/>
      <c r="N15" s="5">
        <v>7</v>
      </c>
      <c r="O15" s="4">
        <v>20000</v>
      </c>
      <c r="P15" s="4">
        <v>20000</v>
      </c>
      <c r="Q15" s="4"/>
      <c r="R15" s="4">
        <f t="shared" si="0"/>
        <v>0</v>
      </c>
      <c r="S15" s="57">
        <f>2*60+50</f>
        <v>170</v>
      </c>
      <c r="Z15" s="47">
        <v>32695535</v>
      </c>
      <c r="AA15" s="46" t="s">
        <v>121</v>
      </c>
      <c r="AB15" s="46" t="s">
        <v>120</v>
      </c>
      <c r="AC15" s="46" t="s">
        <v>112</v>
      </c>
    </row>
    <row r="16" spans="4:29" ht="15.75" thickBot="1" x14ac:dyDescent="0.3">
      <c r="M16" s="11"/>
      <c r="N16" s="5">
        <v>8</v>
      </c>
      <c r="O16" s="4">
        <v>7771</v>
      </c>
      <c r="P16" s="4">
        <v>7771</v>
      </c>
      <c r="Q16" s="4"/>
      <c r="R16" s="4">
        <f t="shared" si="0"/>
        <v>0</v>
      </c>
      <c r="S16" s="57">
        <v>55</v>
      </c>
      <c r="Z16" s="61" t="s">
        <v>118</v>
      </c>
      <c r="AA16" s="45"/>
      <c r="AB16" s="45"/>
      <c r="AC16" s="45"/>
    </row>
    <row r="17" spans="4:29" ht="18" x14ac:dyDescent="0.25">
      <c r="D17" s="12"/>
      <c r="E17" s="13" t="s">
        <v>38</v>
      </c>
      <c r="F17" s="14"/>
      <c r="G17" s="14"/>
      <c r="H17" s="14"/>
      <c r="I17" s="14"/>
      <c r="J17" s="14"/>
      <c r="K17" s="15"/>
      <c r="M17" s="6" t="s">
        <v>35</v>
      </c>
      <c r="N17" s="50"/>
      <c r="O17" s="51">
        <f>SUM(O18:O18)</f>
        <v>1</v>
      </c>
      <c r="P17" s="24"/>
      <c r="Q17" s="24"/>
      <c r="R17" s="24"/>
      <c r="S17" s="24"/>
      <c r="Z17" s="44" t="s">
        <v>107</v>
      </c>
      <c r="AA17" s="44" t="s">
        <v>138</v>
      </c>
      <c r="AB17" s="44" t="s">
        <v>23</v>
      </c>
      <c r="AC17" s="44" t="s">
        <v>103</v>
      </c>
    </row>
    <row r="18" spans="4:29" x14ac:dyDescent="0.25">
      <c r="D18" s="16"/>
      <c r="K18" s="17"/>
      <c r="M18" s="11"/>
      <c r="N18" s="5">
        <v>1</v>
      </c>
      <c r="O18" s="4">
        <v>1</v>
      </c>
      <c r="P18" s="4">
        <v>1</v>
      </c>
      <c r="Q18" s="4"/>
      <c r="R18" s="4">
        <f>O18-P18-Q18</f>
        <v>0</v>
      </c>
      <c r="S18" s="4">
        <v>1</v>
      </c>
      <c r="Z18" s="47">
        <v>38847020</v>
      </c>
      <c r="AA18" s="46" t="s">
        <v>117</v>
      </c>
      <c r="AB18" s="46" t="s">
        <v>114</v>
      </c>
      <c r="AC18" s="46" t="s">
        <v>116</v>
      </c>
    </row>
    <row r="19" spans="4:29" ht="15.75" thickBot="1" x14ac:dyDescent="0.3">
      <c r="D19" s="37" t="s">
        <v>4</v>
      </c>
      <c r="G19" s="23"/>
      <c r="K19" s="17"/>
      <c r="M19" s="6" t="s">
        <v>93</v>
      </c>
      <c r="N19" s="50"/>
      <c r="O19" s="51">
        <f>SUM(O20:O20)</f>
        <v>1247</v>
      </c>
      <c r="P19" s="24"/>
      <c r="Q19" s="24"/>
      <c r="R19" s="24"/>
      <c r="S19" s="24"/>
    </row>
    <row r="20" spans="4:29" ht="15.75" thickBot="1" x14ac:dyDescent="0.3">
      <c r="D20" s="38" t="s">
        <v>41</v>
      </c>
      <c r="E20" s="84">
        <f>O6</f>
        <v>149026</v>
      </c>
      <c r="F20" s="85"/>
      <c r="G20" s="86"/>
      <c r="K20" s="17"/>
      <c r="M20" s="11"/>
      <c r="N20" s="5">
        <v>1</v>
      </c>
      <c r="O20" s="4">
        <v>1247</v>
      </c>
      <c r="P20" s="4">
        <v>1247</v>
      </c>
      <c r="Q20" s="4"/>
      <c r="R20" s="4">
        <f>O20-P20-Q20</f>
        <v>0</v>
      </c>
      <c r="S20" s="4">
        <v>8</v>
      </c>
    </row>
    <row r="21" spans="4:29" ht="15.75" thickBot="1" x14ac:dyDescent="0.3">
      <c r="D21" s="39"/>
      <c r="E21" s="25" t="s">
        <v>5</v>
      </c>
      <c r="F21" s="25" t="s">
        <v>6</v>
      </c>
      <c r="G21" s="30"/>
      <c r="H21" s="25" t="s">
        <v>14</v>
      </c>
      <c r="I21" s="25" t="s">
        <v>15</v>
      </c>
      <c r="K21" s="17"/>
      <c r="M21" s="6" t="s">
        <v>34</v>
      </c>
      <c r="N21" s="50"/>
      <c r="O21" s="51">
        <f>SUM(O22:O22)</f>
        <v>5</v>
      </c>
      <c r="P21" s="24"/>
      <c r="Q21" s="24"/>
      <c r="R21" s="24"/>
      <c r="S21" s="24"/>
    </row>
    <row r="22" spans="4:29" ht="15.75" customHeight="1" x14ac:dyDescent="0.25">
      <c r="D22" s="40" t="s">
        <v>3</v>
      </c>
      <c r="E22" s="54">
        <f>P6</f>
        <v>149021</v>
      </c>
      <c r="F22" s="55">
        <f>E22/$E$20</f>
        <v>0.99996644880759067</v>
      </c>
      <c r="G22" s="30"/>
      <c r="H22" s="36">
        <f>S6</f>
        <v>17.483333333333334</v>
      </c>
      <c r="I22" s="66">
        <f>E22/H22</f>
        <v>8523.603431839847</v>
      </c>
      <c r="K22" s="17"/>
      <c r="M22" s="11"/>
      <c r="N22" s="5">
        <v>1</v>
      </c>
      <c r="O22" s="4">
        <v>5</v>
      </c>
      <c r="P22" s="4">
        <v>5</v>
      </c>
      <c r="Q22" s="4"/>
      <c r="R22" s="4">
        <f>O22-P22-Q22</f>
        <v>0</v>
      </c>
      <c r="S22" s="4">
        <v>1</v>
      </c>
    </row>
    <row r="23" spans="4:29" x14ac:dyDescent="0.25">
      <c r="D23" s="40" t="s">
        <v>25</v>
      </c>
      <c r="E23" s="54">
        <f>Q6</f>
        <v>5</v>
      </c>
      <c r="F23" s="55">
        <f>E23/$E$20</f>
        <v>3.355119240937823E-5</v>
      </c>
      <c r="G23" s="30"/>
      <c r="K23" s="17"/>
      <c r="M23" s="6" t="s">
        <v>95</v>
      </c>
      <c r="N23" s="50"/>
      <c r="O23" s="51">
        <f>SUM(O24:O24)</f>
        <v>3</v>
      </c>
      <c r="P23" s="24"/>
      <c r="Q23" s="24"/>
      <c r="R23" s="24"/>
      <c r="S23" s="24"/>
    </row>
    <row r="24" spans="4:29" x14ac:dyDescent="0.25">
      <c r="D24" s="40" t="s">
        <v>16</v>
      </c>
      <c r="E24" s="4">
        <f>SUMIF(S9:S18,"=", R9:R18)</f>
        <v>0</v>
      </c>
      <c r="F24" s="26">
        <f>E24/$E$20</f>
        <v>0</v>
      </c>
      <c r="G24" s="30"/>
      <c r="K24" s="17"/>
      <c r="M24" s="11"/>
      <c r="N24" s="5">
        <v>1</v>
      </c>
      <c r="O24" s="4">
        <v>3</v>
      </c>
      <c r="P24" s="4">
        <v>3</v>
      </c>
      <c r="Q24" s="4"/>
      <c r="R24" s="4">
        <f>O24-P24-Q24</f>
        <v>0</v>
      </c>
      <c r="S24" s="4">
        <v>1</v>
      </c>
    </row>
    <row r="25" spans="4:29" x14ac:dyDescent="0.25">
      <c r="D25" s="40" t="s">
        <v>42</v>
      </c>
      <c r="E25" s="52">
        <f>R6-Q6</f>
        <v>-5</v>
      </c>
      <c r="F25" s="53">
        <f>E25/$E$20</f>
        <v>-3.355119240937823E-5</v>
      </c>
      <c r="G25" s="30"/>
      <c r="K25" s="17"/>
    </row>
    <row r="26" spans="4:29" ht="15.75" thickBot="1" x14ac:dyDescent="0.3">
      <c r="D26" s="40"/>
      <c r="E26" s="87" t="s">
        <v>40</v>
      </c>
      <c r="F26" s="88"/>
      <c r="K26" s="17"/>
      <c r="O26" s="21">
        <f>O28</f>
        <v>3028064</v>
      </c>
      <c r="P26" s="21">
        <f>SUM(P29:P180)</f>
        <v>2139.794450333342</v>
      </c>
      <c r="Q26" s="21">
        <f>SUM(Q29:Q180)</f>
        <v>20000</v>
      </c>
      <c r="R26" s="21">
        <f>SUMIF(S29:S180, "&gt;0", R29:R180)</f>
        <v>0</v>
      </c>
      <c r="S26" s="22">
        <f>(SUM(S29:S180))/60</f>
        <v>0</v>
      </c>
      <c r="T26" s="21">
        <f>SUM(T29:T180)</f>
        <v>20000</v>
      </c>
      <c r="U26" s="21">
        <f>SUM(U29:U180)</f>
        <v>0</v>
      </c>
      <c r="V26" s="21">
        <f>SUMIF(W29:W180, "&gt;0", V29:V180)</f>
        <v>0</v>
      </c>
      <c r="W26" s="22">
        <f>(SUM(W29:W180))/60</f>
        <v>10.616666666666667</v>
      </c>
    </row>
    <row r="27" spans="4:29" ht="15.75" thickBot="1" x14ac:dyDescent="0.3">
      <c r="D27" s="40" t="s">
        <v>22</v>
      </c>
      <c r="E27" s="89">
        <v>3</v>
      </c>
      <c r="F27" s="90"/>
      <c r="K27" s="17"/>
      <c r="N27" s="2" t="s">
        <v>1</v>
      </c>
      <c r="O27" s="2" t="s">
        <v>5</v>
      </c>
      <c r="P27" s="2" t="s">
        <v>39</v>
      </c>
      <c r="Q27" s="60" t="s">
        <v>12</v>
      </c>
      <c r="R27" s="60" t="s">
        <v>7</v>
      </c>
      <c r="S27" s="60" t="s">
        <v>27</v>
      </c>
      <c r="T27" s="8" t="s">
        <v>3</v>
      </c>
      <c r="U27" s="8" t="s">
        <v>8</v>
      </c>
      <c r="V27" s="8" t="s">
        <v>7</v>
      </c>
      <c r="W27" s="8" t="s">
        <v>10</v>
      </c>
    </row>
    <row r="28" spans="4:29" x14ac:dyDescent="0.25">
      <c r="D28" s="41" t="s">
        <v>17</v>
      </c>
      <c r="E28" s="91">
        <f>E27*I22</f>
        <v>25570.810295519543</v>
      </c>
      <c r="F28" s="92"/>
      <c r="K28" s="17"/>
      <c r="M28" s="6" t="s">
        <v>32</v>
      </c>
      <c r="N28" s="48"/>
      <c r="O28" s="49">
        <f>SUM(O29:O180)</f>
        <v>3028064</v>
      </c>
      <c r="P28" s="24"/>
      <c r="Q28" s="24"/>
      <c r="R28" s="24"/>
      <c r="S28" s="24"/>
      <c r="T28" s="24"/>
      <c r="U28" s="24"/>
      <c r="V28" s="24"/>
      <c r="W28" s="24"/>
    </row>
    <row r="29" spans="4:29" x14ac:dyDescent="0.25">
      <c r="D29" s="41" t="s">
        <v>28</v>
      </c>
      <c r="E29" s="82">
        <f>$E$20/(E28)</f>
        <v>5.8279733132317668</v>
      </c>
      <c r="F29" s="83"/>
      <c r="K29" s="17"/>
      <c r="N29" s="69">
        <v>1</v>
      </c>
      <c r="O29" s="4">
        <v>20000</v>
      </c>
      <c r="P29" s="56">
        <v>3.593813150189817</v>
      </c>
      <c r="Q29" s="4">
        <v>20000</v>
      </c>
      <c r="R29" s="4">
        <f>O29-Q29</f>
        <v>0</v>
      </c>
      <c r="S29" s="4"/>
      <c r="T29" s="56">
        <v>20000</v>
      </c>
      <c r="U29" s="4"/>
      <c r="V29" s="4">
        <f t="shared" ref="V29:V60" si="1">O29-T29-U29</f>
        <v>0</v>
      </c>
      <c r="W29" s="57">
        <f>10*60+37</f>
        <v>637</v>
      </c>
      <c r="Y29">
        <f>(T29/W29)*60</f>
        <v>1883.8304552590266</v>
      </c>
    </row>
    <row r="30" spans="4:29" x14ac:dyDescent="0.25">
      <c r="D30" s="41" t="s">
        <v>29</v>
      </c>
      <c r="E30" s="82">
        <f>E24/(E28)</f>
        <v>0</v>
      </c>
      <c r="F30" s="83"/>
      <c r="K30" s="17"/>
      <c r="N30" s="69">
        <v>2</v>
      </c>
      <c r="O30" s="4">
        <v>20000</v>
      </c>
      <c r="P30" s="56">
        <v>17.91945153940469</v>
      </c>
      <c r="Q30" s="4"/>
      <c r="R30" s="4">
        <f t="shared" ref="R30:R37" si="2">O30-Q30</f>
        <v>20000</v>
      </c>
      <c r="S30" s="57"/>
      <c r="T30" s="4"/>
      <c r="U30" s="4"/>
      <c r="V30" s="4">
        <f t="shared" si="1"/>
        <v>20000</v>
      </c>
      <c r="W30" s="57"/>
    </row>
    <row r="31" spans="4:29" ht="15.75" thickBot="1" x14ac:dyDescent="0.3">
      <c r="D31" s="18"/>
      <c r="E31" s="19"/>
      <c r="F31" s="19"/>
      <c r="G31" s="19"/>
      <c r="H31" s="19"/>
      <c r="I31" s="19"/>
      <c r="J31" s="19"/>
      <c r="K31" s="20"/>
      <c r="M31" s="78"/>
      <c r="N31" s="69">
        <v>3</v>
      </c>
      <c r="O31" s="4">
        <v>20000</v>
      </c>
      <c r="P31" s="56">
        <v>30.548866254277531</v>
      </c>
      <c r="Q31" s="4"/>
      <c r="R31" s="4">
        <f t="shared" si="2"/>
        <v>20000</v>
      </c>
      <c r="S31" s="57"/>
      <c r="T31" s="4"/>
      <c r="U31" s="4"/>
      <c r="V31" s="4">
        <f t="shared" si="1"/>
        <v>20000</v>
      </c>
      <c r="W31" s="57"/>
    </row>
    <row r="32" spans="4:29" x14ac:dyDescent="0.25">
      <c r="M32" s="78"/>
      <c r="N32" s="69">
        <v>4</v>
      </c>
      <c r="O32" s="4">
        <v>20000</v>
      </c>
      <c r="P32" s="56">
        <v>23.592468655668199</v>
      </c>
      <c r="Q32" s="4"/>
      <c r="R32" s="4">
        <f t="shared" si="2"/>
        <v>20000</v>
      </c>
      <c r="S32" s="57"/>
      <c r="T32" s="4"/>
      <c r="U32" s="4"/>
      <c r="V32" s="4">
        <f t="shared" si="1"/>
        <v>20000</v>
      </c>
      <c r="W32" s="57"/>
    </row>
    <row r="33" spans="4:24" x14ac:dyDescent="0.25">
      <c r="N33" s="69">
        <v>5</v>
      </c>
      <c r="O33" s="4">
        <v>20000</v>
      </c>
      <c r="P33" s="56">
        <v>2.7671385826542969</v>
      </c>
      <c r="Q33" s="4"/>
      <c r="R33" s="4">
        <f t="shared" si="2"/>
        <v>20000</v>
      </c>
      <c r="S33" s="57"/>
      <c r="T33" s="4"/>
      <c r="U33" s="4"/>
      <c r="V33" s="4">
        <f t="shared" si="1"/>
        <v>20000</v>
      </c>
      <c r="W33" s="57"/>
    </row>
    <row r="34" spans="4:24" x14ac:dyDescent="0.25">
      <c r="N34" s="69">
        <v>6</v>
      </c>
      <c r="O34" s="4">
        <v>20000</v>
      </c>
      <c r="P34" s="56">
        <v>0.73855207022279501</v>
      </c>
      <c r="Q34" s="4"/>
      <c r="R34" s="4">
        <f t="shared" si="2"/>
        <v>20000</v>
      </c>
      <c r="S34" s="57"/>
      <c r="T34" s="4"/>
      <c r="U34" s="4"/>
      <c r="V34" s="4">
        <f t="shared" si="1"/>
        <v>20000</v>
      </c>
      <c r="W34" s="57"/>
    </row>
    <row r="35" spans="4:24" ht="15.75" thickBot="1" x14ac:dyDescent="0.3">
      <c r="N35" s="69">
        <v>7</v>
      </c>
      <c r="O35" s="4">
        <v>20000</v>
      </c>
      <c r="P35" s="56">
        <v>0.50369511172175407</v>
      </c>
      <c r="Q35" s="4"/>
      <c r="R35" s="4">
        <f t="shared" si="2"/>
        <v>20000</v>
      </c>
      <c r="S35" s="57"/>
      <c r="T35" s="4"/>
      <c r="U35" s="4"/>
      <c r="V35" s="4">
        <f t="shared" si="1"/>
        <v>20000</v>
      </c>
      <c r="W35" s="57"/>
    </row>
    <row r="36" spans="4:24" ht="18" x14ac:dyDescent="0.25">
      <c r="D36" s="12"/>
      <c r="E36" s="13" t="s">
        <v>37</v>
      </c>
      <c r="F36" s="14"/>
      <c r="G36" s="14"/>
      <c r="H36" s="14"/>
      <c r="I36" s="14"/>
      <c r="J36" s="14"/>
      <c r="K36" s="15"/>
      <c r="N36" s="69">
        <v>8</v>
      </c>
      <c r="O36" s="4">
        <v>20000</v>
      </c>
      <c r="P36" s="56">
        <v>12.776650423184041</v>
      </c>
      <c r="Q36" s="4"/>
      <c r="R36" s="4">
        <f t="shared" si="2"/>
        <v>20000</v>
      </c>
      <c r="S36" s="57"/>
      <c r="T36" s="4"/>
      <c r="U36" s="4"/>
      <c r="V36" s="4">
        <f t="shared" si="1"/>
        <v>20000</v>
      </c>
      <c r="W36" s="57"/>
    </row>
    <row r="37" spans="4:24" x14ac:dyDescent="0.25">
      <c r="D37" s="16"/>
      <c r="K37" s="17"/>
      <c r="N37" s="69">
        <v>9</v>
      </c>
      <c r="O37" s="4">
        <v>20000</v>
      </c>
      <c r="P37" s="56">
        <v>4.2844916917383671</v>
      </c>
      <c r="Q37" s="4"/>
      <c r="R37" s="4">
        <f t="shared" si="2"/>
        <v>20000</v>
      </c>
      <c r="S37" s="57"/>
      <c r="T37" s="4"/>
      <c r="U37" s="4"/>
      <c r="V37" s="4">
        <f t="shared" si="1"/>
        <v>20000</v>
      </c>
      <c r="W37" s="57"/>
    </row>
    <row r="38" spans="4:24" ht="15.75" thickBot="1" x14ac:dyDescent="0.3">
      <c r="D38" s="37" t="s">
        <v>4</v>
      </c>
      <c r="G38" s="23"/>
      <c r="K38" s="17"/>
      <c r="N38" s="69">
        <v>10</v>
      </c>
      <c r="O38" s="4">
        <v>20000</v>
      </c>
      <c r="P38" s="56">
        <v>8.9604170303791761</v>
      </c>
      <c r="Q38" s="4"/>
      <c r="R38" s="4">
        <f>O38-Q38</f>
        <v>20000</v>
      </c>
      <c r="S38" s="57"/>
      <c r="T38" s="4"/>
      <c r="U38" s="4"/>
      <c r="V38" s="4">
        <f t="shared" si="1"/>
        <v>20000</v>
      </c>
      <c r="W38" s="57"/>
    </row>
    <row r="39" spans="4:24" ht="15.75" thickBot="1" x14ac:dyDescent="0.3">
      <c r="D39" s="38" t="s">
        <v>11</v>
      </c>
      <c r="E39" s="84">
        <f>O26</f>
        <v>3028064</v>
      </c>
      <c r="F39" s="85"/>
      <c r="G39" s="86"/>
      <c r="K39" s="17"/>
      <c r="N39" s="69">
        <v>11</v>
      </c>
      <c r="O39" s="4">
        <v>20000</v>
      </c>
      <c r="P39" s="56">
        <v>9.9253705693408847</v>
      </c>
      <c r="Q39" s="4"/>
      <c r="R39" s="4">
        <f t="shared" ref="R39:R59" si="3">O39-Q39</f>
        <v>20000</v>
      </c>
      <c r="S39" s="57"/>
      <c r="T39" s="4"/>
      <c r="U39" s="4"/>
      <c r="V39" s="4">
        <f t="shared" si="1"/>
        <v>20000</v>
      </c>
      <c r="W39" s="57"/>
    </row>
    <row r="40" spans="4:24" ht="15.75" thickBot="1" x14ac:dyDescent="0.3">
      <c r="D40" s="39"/>
      <c r="E40" s="25" t="s">
        <v>5</v>
      </c>
      <c r="F40" s="25" t="s">
        <v>6</v>
      </c>
      <c r="G40" s="25" t="s">
        <v>13</v>
      </c>
      <c r="H40" s="25" t="s">
        <v>14</v>
      </c>
      <c r="I40" s="25" t="s">
        <v>15</v>
      </c>
      <c r="J40" s="25" t="s">
        <v>19</v>
      </c>
      <c r="K40" s="17"/>
      <c r="N40" s="69">
        <v>12</v>
      </c>
      <c r="O40" s="4">
        <v>20000</v>
      </c>
      <c r="P40" s="56">
        <v>6.7748880526050934</v>
      </c>
      <c r="Q40" s="4"/>
      <c r="R40" s="4">
        <f t="shared" si="3"/>
        <v>20000</v>
      </c>
      <c r="S40" s="57"/>
      <c r="T40" s="4"/>
      <c r="U40" s="4"/>
      <c r="V40" s="4">
        <f t="shared" si="1"/>
        <v>20000</v>
      </c>
      <c r="W40" s="57"/>
    </row>
    <row r="41" spans="4:24" x14ac:dyDescent="0.25">
      <c r="D41" s="40" t="s">
        <v>12</v>
      </c>
      <c r="E41" s="4">
        <f>Q26</f>
        <v>20000</v>
      </c>
      <c r="F41" s="26">
        <f t="shared" ref="F41:F46" si="4">E41/$E$39</f>
        <v>6.6048802138924407E-3</v>
      </c>
      <c r="G41" s="36">
        <f>SUMIF(S97:S180, "&gt;0", P97:P180)</f>
        <v>0</v>
      </c>
      <c r="H41" s="36">
        <f>S26</f>
        <v>0</v>
      </c>
      <c r="I41" s="42" t="e">
        <f>E41/H41</f>
        <v>#DIV/0!</v>
      </c>
      <c r="J41" s="42" t="e">
        <f>G41/H41</f>
        <v>#DIV/0!</v>
      </c>
      <c r="K41" s="17"/>
      <c r="N41" s="69">
        <v>13</v>
      </c>
      <c r="O41" s="4">
        <v>20000</v>
      </c>
      <c r="P41" s="56">
        <v>9.0190701931715012</v>
      </c>
      <c r="Q41" s="4"/>
      <c r="R41" s="4">
        <f t="shared" si="3"/>
        <v>20000</v>
      </c>
      <c r="S41" s="57"/>
      <c r="T41" s="4"/>
      <c r="U41" s="4"/>
      <c r="V41" s="4">
        <f t="shared" si="1"/>
        <v>20000</v>
      </c>
      <c r="W41" s="57"/>
    </row>
    <row r="42" spans="4:24" x14ac:dyDescent="0.25">
      <c r="D42" s="40" t="s">
        <v>43</v>
      </c>
      <c r="E42" s="52">
        <f>R26</f>
        <v>0</v>
      </c>
      <c r="F42" s="53">
        <f t="shared" si="4"/>
        <v>0</v>
      </c>
      <c r="G42" s="30"/>
      <c r="K42" s="17"/>
      <c r="N42" s="69">
        <v>14</v>
      </c>
      <c r="O42" s="4">
        <v>20000</v>
      </c>
      <c r="P42" s="56">
        <v>7.0884862132370472</v>
      </c>
      <c r="Q42" s="4"/>
      <c r="R42" s="4">
        <f t="shared" si="3"/>
        <v>20000</v>
      </c>
      <c r="S42" s="57"/>
      <c r="T42" s="4"/>
      <c r="U42" s="4"/>
      <c r="V42" s="4">
        <f t="shared" si="1"/>
        <v>20000</v>
      </c>
      <c r="W42" s="57"/>
    </row>
    <row r="43" spans="4:24" x14ac:dyDescent="0.25">
      <c r="D43" s="40" t="s">
        <v>3</v>
      </c>
      <c r="E43" s="54">
        <f>T26</f>
        <v>20000</v>
      </c>
      <c r="F43" s="55">
        <f t="shared" si="4"/>
        <v>6.6048802138924407E-3</v>
      </c>
      <c r="G43" s="36">
        <f>SUMIF(W97:W180, "&gt;0", P97:P180)</f>
        <v>0</v>
      </c>
      <c r="H43" s="36">
        <f>W26</f>
        <v>10.616666666666667</v>
      </c>
      <c r="I43" s="66">
        <f>E43/H43</f>
        <v>1883.8304552590266</v>
      </c>
      <c r="J43" s="42">
        <f>G43/H43</f>
        <v>0</v>
      </c>
      <c r="K43" s="17"/>
      <c r="N43" s="69">
        <v>15</v>
      </c>
      <c r="O43" s="4">
        <v>20000</v>
      </c>
      <c r="P43" s="56">
        <v>0.76991817820817232</v>
      </c>
      <c r="Q43" s="4"/>
      <c r="R43" s="4">
        <f t="shared" si="3"/>
        <v>20000</v>
      </c>
      <c r="S43" s="57"/>
      <c r="T43" s="4"/>
      <c r="U43" s="4"/>
      <c r="V43" s="4">
        <f t="shared" si="1"/>
        <v>20000</v>
      </c>
      <c r="W43" s="57"/>
    </row>
    <row r="44" spans="4:24" x14ac:dyDescent="0.25">
      <c r="D44" s="40" t="s">
        <v>25</v>
      </c>
      <c r="E44" s="54">
        <f>U26</f>
        <v>0</v>
      </c>
      <c r="F44" s="55">
        <f t="shared" si="4"/>
        <v>0</v>
      </c>
      <c r="G44" s="30"/>
      <c r="K44" s="17"/>
      <c r="N44" s="69">
        <v>16</v>
      </c>
      <c r="O44" s="4">
        <v>20000</v>
      </c>
      <c r="P44" s="56">
        <v>0.90782603528350592</v>
      </c>
      <c r="Q44" s="4"/>
      <c r="R44" s="4">
        <f t="shared" si="3"/>
        <v>20000</v>
      </c>
      <c r="S44" s="57"/>
      <c r="T44" s="4"/>
      <c r="U44" s="4"/>
      <c r="V44" s="4">
        <f t="shared" si="1"/>
        <v>20000</v>
      </c>
      <c r="W44" s="57"/>
    </row>
    <row r="45" spans="4:24" x14ac:dyDescent="0.25">
      <c r="D45" s="40" t="s">
        <v>16</v>
      </c>
      <c r="E45" s="4">
        <f>SUMIF(W97:W180, "=", V97:V180)</f>
        <v>1668064</v>
      </c>
      <c r="F45" s="26">
        <f t="shared" si="4"/>
        <v>0.55086814545531404</v>
      </c>
      <c r="G45" s="30"/>
      <c r="K45" s="17"/>
      <c r="N45" s="69">
        <v>17</v>
      </c>
      <c r="O45" s="4">
        <v>20000</v>
      </c>
      <c r="P45" s="56">
        <v>0.50722527876496315</v>
      </c>
      <c r="Q45" s="4"/>
      <c r="R45" s="4">
        <f t="shared" si="3"/>
        <v>20000</v>
      </c>
      <c r="S45" s="57"/>
      <c r="T45" s="4"/>
      <c r="U45" s="4"/>
      <c r="V45" s="4">
        <f t="shared" si="1"/>
        <v>20000</v>
      </c>
      <c r="W45" s="57"/>
    </row>
    <row r="46" spans="4:24" x14ac:dyDescent="0.25">
      <c r="D46" s="40" t="s">
        <v>42</v>
      </c>
      <c r="E46" s="52">
        <f>V26</f>
        <v>0</v>
      </c>
      <c r="F46" s="53">
        <f t="shared" si="4"/>
        <v>0</v>
      </c>
      <c r="G46" s="30"/>
      <c r="K46" s="17"/>
      <c r="N46" s="69">
        <v>18</v>
      </c>
      <c r="O46" s="4">
        <v>20000</v>
      </c>
      <c r="P46" s="56">
        <v>0.43524256534874439</v>
      </c>
      <c r="Q46" s="4"/>
      <c r="R46" s="4">
        <f t="shared" si="3"/>
        <v>20000</v>
      </c>
      <c r="S46" s="57"/>
      <c r="T46" s="4"/>
      <c r="U46" s="4"/>
      <c r="V46" s="4">
        <f t="shared" si="1"/>
        <v>20000</v>
      </c>
      <c r="W46" s="57"/>
      <c r="X46" s="71"/>
    </row>
    <row r="47" spans="4:24" ht="15.75" thickBot="1" x14ac:dyDescent="0.3">
      <c r="D47" s="40"/>
      <c r="E47" s="87" t="s">
        <v>21</v>
      </c>
      <c r="F47" s="88"/>
      <c r="G47" s="93" t="s">
        <v>20</v>
      </c>
      <c r="H47" s="94"/>
      <c r="K47" s="17"/>
      <c r="N47" s="69">
        <v>19</v>
      </c>
      <c r="O47" s="4">
        <v>20000</v>
      </c>
      <c r="P47" s="56">
        <v>0.42952730506658549</v>
      </c>
      <c r="Q47" s="4"/>
      <c r="R47" s="4">
        <f t="shared" si="3"/>
        <v>20000</v>
      </c>
      <c r="S47" s="57"/>
      <c r="T47" s="4"/>
      <c r="U47" s="4"/>
      <c r="V47" s="4">
        <f t="shared" si="1"/>
        <v>20000</v>
      </c>
      <c r="W47" s="57"/>
      <c r="X47" s="71"/>
    </row>
    <row r="48" spans="4:24" x14ac:dyDescent="0.25">
      <c r="D48" s="40" t="s">
        <v>22</v>
      </c>
      <c r="E48" s="89">
        <v>3</v>
      </c>
      <c r="F48" s="90"/>
      <c r="G48" s="89">
        <v>10</v>
      </c>
      <c r="H48" s="90"/>
      <c r="K48" s="17"/>
      <c r="N48" s="69">
        <v>20</v>
      </c>
      <c r="O48" s="57">
        <v>20000</v>
      </c>
      <c r="P48" s="70">
        <v>0.40006185695528979</v>
      </c>
      <c r="Q48" s="57"/>
      <c r="R48" s="57">
        <f t="shared" si="3"/>
        <v>20000</v>
      </c>
      <c r="S48" s="57"/>
      <c r="T48" s="57"/>
      <c r="U48" s="57"/>
      <c r="V48" s="57">
        <f t="shared" si="1"/>
        <v>20000</v>
      </c>
      <c r="W48" s="57"/>
      <c r="X48" s="71"/>
    </row>
    <row r="49" spans="3:30" x14ac:dyDescent="0.25">
      <c r="D49" s="41" t="s">
        <v>17</v>
      </c>
      <c r="E49" s="91">
        <f>E48*I43</f>
        <v>5651.4913657770794</v>
      </c>
      <c r="F49" s="92"/>
      <c r="G49" s="95" t="e">
        <f>G48*I41</f>
        <v>#DIV/0!</v>
      </c>
      <c r="H49" s="96"/>
      <c r="K49" s="17"/>
      <c r="N49" s="69">
        <v>21</v>
      </c>
      <c r="O49" s="57">
        <v>20000</v>
      </c>
      <c r="P49" s="70">
        <v>0.40284608583897352</v>
      </c>
      <c r="Q49" s="57"/>
      <c r="R49" s="57">
        <f t="shared" si="3"/>
        <v>20000</v>
      </c>
      <c r="S49" s="57"/>
      <c r="T49" s="57"/>
      <c r="U49" s="57"/>
      <c r="V49" s="57">
        <f t="shared" si="1"/>
        <v>20000</v>
      </c>
      <c r="W49" s="57"/>
    </row>
    <row r="50" spans="3:30" x14ac:dyDescent="0.25">
      <c r="D50" s="41" t="s">
        <v>28</v>
      </c>
      <c r="E50" s="82">
        <f>$E$39/(E49)</f>
        <v>535.79910222222225</v>
      </c>
      <c r="F50" s="83"/>
      <c r="G50" s="82" t="e">
        <f>$E$39/(G49*24)</f>
        <v>#DIV/0!</v>
      </c>
      <c r="H50" s="83"/>
      <c r="K50" s="17"/>
      <c r="M50" s="77"/>
      <c r="N50" s="69">
        <v>22</v>
      </c>
      <c r="O50" s="57">
        <v>20000</v>
      </c>
      <c r="P50" s="75">
        <v>0.40511471405625338</v>
      </c>
      <c r="Q50" s="76"/>
      <c r="R50" s="57">
        <f t="shared" si="3"/>
        <v>20000</v>
      </c>
      <c r="S50" s="57"/>
      <c r="T50" s="57"/>
      <c r="U50" s="57"/>
      <c r="V50" s="57">
        <f t="shared" si="1"/>
        <v>20000</v>
      </c>
      <c r="W50" s="57"/>
    </row>
    <row r="51" spans="3:30" x14ac:dyDescent="0.25">
      <c r="D51" s="41" t="s">
        <v>29</v>
      </c>
      <c r="E51" s="82">
        <f>E45/(E49)</f>
        <v>295.1546577777778</v>
      </c>
      <c r="F51" s="83"/>
      <c r="G51" s="82" t="e">
        <f>($E$39-E41)/(G49)</f>
        <v>#DIV/0!</v>
      </c>
      <c r="H51" s="83"/>
      <c r="K51" s="17"/>
      <c r="N51" s="69">
        <v>23</v>
      </c>
      <c r="O51" s="4">
        <v>20000</v>
      </c>
      <c r="P51" s="56">
        <v>2.2693416140973568</v>
      </c>
      <c r="Q51" s="4"/>
      <c r="R51" s="4">
        <f t="shared" si="3"/>
        <v>20000</v>
      </c>
      <c r="S51" s="57"/>
      <c r="T51" s="4"/>
      <c r="U51" s="4"/>
      <c r="V51" s="4">
        <f t="shared" si="1"/>
        <v>20000</v>
      </c>
      <c r="W51" s="57"/>
    </row>
    <row r="52" spans="3:30" ht="15.75" thickBot="1" x14ac:dyDescent="0.3">
      <c r="D52" s="18"/>
      <c r="E52" s="19"/>
      <c r="F52" s="19"/>
      <c r="G52" s="19"/>
      <c r="H52" s="19"/>
      <c r="I52" s="19"/>
      <c r="J52" s="19"/>
      <c r="K52" s="20"/>
      <c r="N52" s="69">
        <v>24</v>
      </c>
      <c r="O52" s="4">
        <v>20000</v>
      </c>
      <c r="P52" s="56">
        <v>2.2730696434155111</v>
      </c>
      <c r="Q52" s="4"/>
      <c r="R52" s="4">
        <f t="shared" si="3"/>
        <v>20000</v>
      </c>
      <c r="S52" s="57"/>
      <c r="T52" s="4"/>
      <c r="U52" s="4"/>
      <c r="V52" s="4">
        <f t="shared" si="1"/>
        <v>20000</v>
      </c>
      <c r="W52" s="57"/>
    </row>
    <row r="53" spans="3:30" x14ac:dyDescent="0.25">
      <c r="M53" s="78"/>
      <c r="N53" s="69">
        <v>25</v>
      </c>
      <c r="O53" s="4">
        <v>20000</v>
      </c>
      <c r="P53" s="56">
        <v>0.84506441839039326</v>
      </c>
      <c r="Q53" s="4"/>
      <c r="R53" s="4">
        <f t="shared" si="3"/>
        <v>20000</v>
      </c>
      <c r="S53" s="57"/>
      <c r="T53" s="4"/>
      <c r="U53" s="4"/>
      <c r="V53" s="4">
        <f t="shared" si="1"/>
        <v>20000</v>
      </c>
      <c r="W53" s="57"/>
    </row>
    <row r="54" spans="3:30" x14ac:dyDescent="0.25">
      <c r="M54" s="78"/>
      <c r="N54" s="69">
        <v>26</v>
      </c>
      <c r="O54" s="4">
        <v>20000</v>
      </c>
      <c r="P54" s="56">
        <v>7.7909118132665753</v>
      </c>
      <c r="Q54" s="4"/>
      <c r="R54" s="4">
        <f t="shared" si="3"/>
        <v>20000</v>
      </c>
      <c r="S54" s="57"/>
      <c r="T54" s="4"/>
      <c r="U54" s="4"/>
      <c r="V54" s="4">
        <f t="shared" si="1"/>
        <v>20000</v>
      </c>
      <c r="W54" s="57"/>
    </row>
    <row r="55" spans="3:30" x14ac:dyDescent="0.25">
      <c r="N55" s="69">
        <v>27</v>
      </c>
      <c r="O55" s="4">
        <v>20000</v>
      </c>
      <c r="P55" s="56">
        <v>10.92586243711412</v>
      </c>
      <c r="Q55" s="4"/>
      <c r="R55" s="4">
        <f t="shared" si="3"/>
        <v>20000</v>
      </c>
      <c r="S55" s="57"/>
      <c r="T55" s="4"/>
      <c r="U55" s="4"/>
      <c r="V55" s="4">
        <f t="shared" si="1"/>
        <v>20000</v>
      </c>
      <c r="W55" s="57"/>
      <c r="Z55" s="1"/>
      <c r="AA55" s="1"/>
      <c r="AB55" s="1"/>
      <c r="AC55" s="1"/>
    </row>
    <row r="56" spans="3:30" x14ac:dyDescent="0.25">
      <c r="N56" s="69">
        <v>28</v>
      </c>
      <c r="O56" s="4">
        <v>20000</v>
      </c>
      <c r="P56" s="56">
        <v>1.2632994009181859</v>
      </c>
      <c r="Q56" s="4"/>
      <c r="R56" s="4">
        <f t="shared" si="3"/>
        <v>20000</v>
      </c>
      <c r="S56" s="57"/>
      <c r="T56" s="4"/>
      <c r="U56" s="4"/>
      <c r="V56" s="4">
        <f t="shared" si="1"/>
        <v>20000</v>
      </c>
      <c r="W56" s="57"/>
    </row>
    <row r="57" spans="3:30" x14ac:dyDescent="0.25">
      <c r="N57" s="69">
        <v>29</v>
      </c>
      <c r="O57" s="4">
        <v>20000</v>
      </c>
      <c r="P57" s="56">
        <v>0.61446094047278166</v>
      </c>
      <c r="Q57" s="4"/>
      <c r="R57" s="4">
        <f t="shared" si="3"/>
        <v>20000</v>
      </c>
      <c r="S57" s="57"/>
      <c r="T57" s="4"/>
      <c r="U57" s="4"/>
      <c r="V57" s="4">
        <f t="shared" si="1"/>
        <v>20000</v>
      </c>
      <c r="W57" s="57"/>
    </row>
    <row r="58" spans="3:30" x14ac:dyDescent="0.25">
      <c r="N58" s="69">
        <v>30</v>
      </c>
      <c r="O58" s="4">
        <v>20000</v>
      </c>
      <c r="P58" s="56">
        <v>6.0967596927657723</v>
      </c>
      <c r="Q58" s="4"/>
      <c r="R58" s="4">
        <f t="shared" si="3"/>
        <v>20000</v>
      </c>
      <c r="S58" s="57"/>
      <c r="T58" s="4"/>
      <c r="U58" s="4"/>
      <c r="V58" s="4">
        <f t="shared" si="1"/>
        <v>20000</v>
      </c>
      <c r="W58" s="57"/>
    </row>
    <row r="59" spans="3:30" x14ac:dyDescent="0.25">
      <c r="N59" s="69">
        <v>31</v>
      </c>
      <c r="O59" s="4">
        <v>20000</v>
      </c>
      <c r="P59" s="56">
        <v>3.4943008050322528</v>
      </c>
      <c r="Q59" s="4"/>
      <c r="R59" s="4">
        <f t="shared" si="3"/>
        <v>20000</v>
      </c>
      <c r="S59" s="57"/>
      <c r="T59" s="4"/>
      <c r="U59" s="4"/>
      <c r="V59" s="4">
        <f t="shared" si="1"/>
        <v>20000</v>
      </c>
      <c r="W59" s="57"/>
      <c r="Y59" s="1"/>
      <c r="AD59" s="1"/>
    </row>
    <row r="60" spans="3:30" s="1" customFormat="1" x14ac:dyDescent="0.25">
      <c r="C60"/>
      <c r="D60"/>
      <c r="E60"/>
      <c r="F60"/>
      <c r="G60"/>
      <c r="H60"/>
      <c r="I60"/>
      <c r="J60"/>
      <c r="K60"/>
      <c r="L60"/>
      <c r="M60"/>
      <c r="N60" s="69">
        <v>32</v>
      </c>
      <c r="O60" s="4">
        <v>20000</v>
      </c>
      <c r="P60" s="56">
        <v>3.3148891478776932</v>
      </c>
      <c r="Q60" s="4"/>
      <c r="R60" s="4">
        <f>O60-Q60</f>
        <v>20000</v>
      </c>
      <c r="S60" s="57"/>
      <c r="T60" s="4"/>
      <c r="U60" s="4"/>
      <c r="V60" s="4">
        <f t="shared" si="1"/>
        <v>20000</v>
      </c>
      <c r="W60" s="57"/>
      <c r="X60"/>
      <c r="Y60"/>
      <c r="Z60"/>
      <c r="AA60"/>
      <c r="AB60"/>
      <c r="AC60"/>
      <c r="AD60"/>
    </row>
    <row r="61" spans="3:30" x14ac:dyDescent="0.25">
      <c r="N61" s="69">
        <v>33</v>
      </c>
      <c r="O61" s="4">
        <v>20000</v>
      </c>
      <c r="P61" s="56">
        <v>0.49389518890529871</v>
      </c>
      <c r="Q61" s="4"/>
      <c r="R61" s="4">
        <f t="shared" ref="R61:R81" si="5">O61-Q61</f>
        <v>20000</v>
      </c>
      <c r="S61" s="57"/>
      <c r="T61" s="4"/>
      <c r="U61" s="4"/>
      <c r="V61" s="4">
        <f t="shared" ref="V61:V92" si="6">O61-T61-U61</f>
        <v>20000</v>
      </c>
      <c r="W61" s="57"/>
    </row>
    <row r="62" spans="3:30" x14ac:dyDescent="0.25">
      <c r="N62" s="69">
        <v>34</v>
      </c>
      <c r="O62" s="4">
        <v>20000</v>
      </c>
      <c r="P62" s="56">
        <v>0.47008770797401672</v>
      </c>
      <c r="Q62" s="4"/>
      <c r="R62" s="4">
        <f t="shared" si="5"/>
        <v>20000</v>
      </c>
      <c r="S62" s="57"/>
      <c r="T62" s="4"/>
      <c r="U62" s="4"/>
      <c r="V62" s="4">
        <f t="shared" si="6"/>
        <v>20000</v>
      </c>
      <c r="W62" s="57"/>
    </row>
    <row r="63" spans="3:30" x14ac:dyDescent="0.25">
      <c r="N63" s="69">
        <v>35</v>
      </c>
      <c r="O63" s="4">
        <v>20000</v>
      </c>
      <c r="P63" s="56">
        <v>0.52144979313015938</v>
      </c>
      <c r="Q63" s="4"/>
      <c r="R63" s="4">
        <f t="shared" si="5"/>
        <v>20000</v>
      </c>
      <c r="S63" s="57"/>
      <c r="T63" s="4"/>
      <c r="U63" s="4"/>
      <c r="V63" s="4">
        <f t="shared" si="6"/>
        <v>20000</v>
      </c>
      <c r="W63" s="57"/>
    </row>
    <row r="64" spans="3:30" x14ac:dyDescent="0.25">
      <c r="N64" s="69">
        <v>36</v>
      </c>
      <c r="O64" s="4">
        <v>20000</v>
      </c>
      <c r="P64" s="56">
        <v>0.70442903786897659</v>
      </c>
      <c r="Q64" s="4"/>
      <c r="R64" s="4">
        <f t="shared" si="5"/>
        <v>20000</v>
      </c>
      <c r="S64" s="57"/>
      <c r="T64" s="4"/>
      <c r="U64" s="4"/>
      <c r="V64" s="4">
        <f t="shared" si="6"/>
        <v>20000</v>
      </c>
      <c r="W64" s="57"/>
    </row>
    <row r="65" spans="13:23" x14ac:dyDescent="0.25">
      <c r="N65" s="69">
        <v>37</v>
      </c>
      <c r="O65" s="4">
        <v>20000</v>
      </c>
      <c r="P65" s="56">
        <v>3.1669971374794841</v>
      </c>
      <c r="Q65" s="4"/>
      <c r="R65" s="4">
        <f t="shared" si="5"/>
        <v>20000</v>
      </c>
      <c r="S65" s="57"/>
      <c r="T65" s="4"/>
      <c r="U65" s="4"/>
      <c r="V65" s="4">
        <f t="shared" si="6"/>
        <v>20000</v>
      </c>
      <c r="W65" s="57"/>
    </row>
    <row r="66" spans="13:23" x14ac:dyDescent="0.25">
      <c r="N66" s="69">
        <v>38</v>
      </c>
      <c r="O66" s="4">
        <v>20000</v>
      </c>
      <c r="P66" s="56">
        <v>1.714036878198385</v>
      </c>
      <c r="Q66" s="4"/>
      <c r="R66" s="4">
        <f t="shared" si="5"/>
        <v>20000</v>
      </c>
      <c r="S66" s="57"/>
      <c r="T66" s="4"/>
      <c r="U66" s="4"/>
      <c r="V66" s="4">
        <f t="shared" si="6"/>
        <v>20000</v>
      </c>
      <c r="W66" s="57"/>
    </row>
    <row r="67" spans="13:23" x14ac:dyDescent="0.25">
      <c r="N67" s="69">
        <v>39</v>
      </c>
      <c r="O67" s="4">
        <v>20000</v>
      </c>
      <c r="P67" s="56">
        <v>2.3035612376406789</v>
      </c>
      <c r="Q67" s="4"/>
      <c r="R67" s="4">
        <f t="shared" si="5"/>
        <v>20000</v>
      </c>
      <c r="S67" s="57"/>
      <c r="T67" s="4"/>
      <c r="U67" s="4"/>
      <c r="V67" s="4">
        <f t="shared" si="6"/>
        <v>20000</v>
      </c>
      <c r="W67" s="57"/>
    </row>
    <row r="68" spans="13:23" x14ac:dyDescent="0.25">
      <c r="N68" s="69">
        <v>40</v>
      </c>
      <c r="O68" s="4">
        <v>20000</v>
      </c>
      <c r="P68" s="56">
        <v>7.0715963253751397</v>
      </c>
      <c r="Q68" s="4"/>
      <c r="R68" s="4">
        <f t="shared" si="5"/>
        <v>20000</v>
      </c>
      <c r="S68" s="57"/>
      <c r="T68" s="4"/>
      <c r="U68" s="4"/>
      <c r="V68" s="4">
        <f t="shared" si="6"/>
        <v>20000</v>
      </c>
      <c r="W68" s="57"/>
    </row>
    <row r="69" spans="13:23" x14ac:dyDescent="0.25">
      <c r="N69" s="69">
        <v>41</v>
      </c>
      <c r="O69" s="4">
        <v>20000</v>
      </c>
      <c r="P69" s="56">
        <v>20.30339731276035</v>
      </c>
      <c r="Q69" s="4"/>
      <c r="R69" s="4">
        <f t="shared" si="5"/>
        <v>20000</v>
      </c>
      <c r="S69" s="57"/>
      <c r="T69" s="4"/>
      <c r="U69" s="4"/>
      <c r="V69" s="4">
        <f t="shared" si="6"/>
        <v>20000</v>
      </c>
      <c r="W69" s="57"/>
    </row>
    <row r="70" spans="13:23" x14ac:dyDescent="0.25">
      <c r="N70" s="69">
        <v>42</v>
      </c>
      <c r="O70" s="57">
        <v>20000</v>
      </c>
      <c r="P70" s="70">
        <v>7.1366195445880294</v>
      </c>
      <c r="Q70" s="57"/>
      <c r="R70" s="57">
        <f t="shared" si="5"/>
        <v>20000</v>
      </c>
      <c r="S70" s="57"/>
      <c r="T70" s="57"/>
      <c r="U70" s="57"/>
      <c r="V70" s="57">
        <f t="shared" si="6"/>
        <v>20000</v>
      </c>
      <c r="W70" s="57"/>
    </row>
    <row r="71" spans="13:23" x14ac:dyDescent="0.25">
      <c r="N71" s="69">
        <v>43</v>
      </c>
      <c r="O71" s="57">
        <v>20000</v>
      </c>
      <c r="P71" s="70">
        <v>6.6261641411110759</v>
      </c>
      <c r="Q71" s="57"/>
      <c r="R71" s="57">
        <f t="shared" si="5"/>
        <v>20000</v>
      </c>
      <c r="S71" s="57"/>
      <c r="T71" s="57"/>
      <c r="U71" s="57"/>
      <c r="V71" s="57">
        <f t="shared" si="6"/>
        <v>20000</v>
      </c>
      <c r="W71" s="57"/>
    </row>
    <row r="72" spans="13:23" x14ac:dyDescent="0.25">
      <c r="M72" s="77"/>
      <c r="N72" s="69">
        <v>44</v>
      </c>
      <c r="O72" s="57">
        <v>20000</v>
      </c>
      <c r="P72" s="75">
        <v>7.8189241336658597</v>
      </c>
      <c r="Q72" s="76"/>
      <c r="R72" s="57">
        <f t="shared" si="5"/>
        <v>20000</v>
      </c>
      <c r="S72" s="57"/>
      <c r="T72" s="57"/>
      <c r="U72" s="57"/>
      <c r="V72" s="57">
        <f t="shared" si="6"/>
        <v>20000</v>
      </c>
      <c r="W72" s="57"/>
    </row>
    <row r="73" spans="13:23" x14ac:dyDescent="0.25">
      <c r="N73" s="69">
        <v>45</v>
      </c>
      <c r="O73" s="4">
        <v>20000</v>
      </c>
      <c r="P73" s="56">
        <v>5.9600778808817267</v>
      </c>
      <c r="Q73" s="4"/>
      <c r="R73" s="4">
        <f t="shared" si="5"/>
        <v>20000</v>
      </c>
      <c r="S73" s="57"/>
      <c r="T73" s="4"/>
      <c r="U73" s="4"/>
      <c r="V73" s="4">
        <f t="shared" si="6"/>
        <v>20000</v>
      </c>
      <c r="W73" s="57"/>
    </row>
    <row r="74" spans="13:23" x14ac:dyDescent="0.25">
      <c r="N74" s="69">
        <v>46</v>
      </c>
      <c r="O74" s="4">
        <v>20000</v>
      </c>
      <c r="P74" s="56">
        <v>5.5690133841708302</v>
      </c>
      <c r="Q74" s="4"/>
      <c r="R74" s="4">
        <f t="shared" si="5"/>
        <v>20000</v>
      </c>
      <c r="S74" s="57"/>
      <c r="T74" s="4"/>
      <c r="U74" s="4"/>
      <c r="V74" s="4">
        <f t="shared" si="6"/>
        <v>20000</v>
      </c>
      <c r="W74" s="57"/>
    </row>
    <row r="75" spans="13:23" x14ac:dyDescent="0.25">
      <c r="M75" s="78"/>
      <c r="N75" s="69">
        <v>47</v>
      </c>
      <c r="O75" s="4">
        <v>20000</v>
      </c>
      <c r="P75" s="56">
        <v>7.3939197827130556</v>
      </c>
      <c r="Q75" s="4"/>
      <c r="R75" s="4">
        <f t="shared" si="5"/>
        <v>20000</v>
      </c>
      <c r="S75" s="57"/>
      <c r="T75" s="4"/>
      <c r="U75" s="4"/>
      <c r="V75" s="4">
        <f t="shared" si="6"/>
        <v>20000</v>
      </c>
      <c r="W75" s="57"/>
    </row>
    <row r="76" spans="13:23" x14ac:dyDescent="0.25">
      <c r="M76" s="78"/>
      <c r="N76" s="69">
        <v>48</v>
      </c>
      <c r="O76" s="4">
        <v>20000</v>
      </c>
      <c r="P76" s="56">
        <v>6.8956482941284776</v>
      </c>
      <c r="Q76" s="4"/>
      <c r="R76" s="4">
        <f t="shared" si="5"/>
        <v>20000</v>
      </c>
      <c r="S76" s="57"/>
      <c r="T76" s="4"/>
      <c r="U76" s="4"/>
      <c r="V76" s="4">
        <f t="shared" si="6"/>
        <v>20000</v>
      </c>
      <c r="W76" s="57"/>
    </row>
    <row r="77" spans="13:23" x14ac:dyDescent="0.25">
      <c r="N77" s="69">
        <v>49</v>
      </c>
      <c r="O77" s="4">
        <v>20000</v>
      </c>
      <c r="P77" s="56">
        <v>7.496304270811379</v>
      </c>
      <c r="Q77" s="4"/>
      <c r="R77" s="4">
        <f t="shared" si="5"/>
        <v>20000</v>
      </c>
      <c r="S77" s="57"/>
      <c r="T77" s="4"/>
      <c r="U77" s="4"/>
      <c r="V77" s="4">
        <f t="shared" si="6"/>
        <v>20000</v>
      </c>
      <c r="W77" s="57"/>
    </row>
    <row r="78" spans="13:23" x14ac:dyDescent="0.25">
      <c r="N78" s="69">
        <v>50</v>
      </c>
      <c r="O78" s="4">
        <v>20000</v>
      </c>
      <c r="P78" s="56">
        <v>5.6847054176032543</v>
      </c>
      <c r="Q78" s="4"/>
      <c r="R78" s="4">
        <f t="shared" si="5"/>
        <v>20000</v>
      </c>
      <c r="S78" s="57"/>
      <c r="T78" s="4"/>
      <c r="U78" s="4"/>
      <c r="V78" s="4">
        <f t="shared" si="6"/>
        <v>20000</v>
      </c>
      <c r="W78" s="57"/>
    </row>
    <row r="79" spans="13:23" x14ac:dyDescent="0.25">
      <c r="N79" s="69">
        <v>51</v>
      </c>
      <c r="O79" s="4">
        <v>20000</v>
      </c>
      <c r="P79" s="56">
        <v>6.275292968377471</v>
      </c>
      <c r="Q79" s="4"/>
      <c r="R79" s="4">
        <f t="shared" si="5"/>
        <v>20000</v>
      </c>
      <c r="S79" s="57"/>
      <c r="T79" s="4"/>
      <c r="U79" s="4"/>
      <c r="V79" s="4">
        <f t="shared" si="6"/>
        <v>20000</v>
      </c>
      <c r="W79" s="57"/>
    </row>
    <row r="80" spans="13:23" x14ac:dyDescent="0.25">
      <c r="N80" s="69">
        <v>52</v>
      </c>
      <c r="O80" s="4">
        <v>20000</v>
      </c>
      <c r="P80" s="56">
        <v>5.0647366549819708</v>
      </c>
      <c r="Q80" s="4"/>
      <c r="R80" s="4">
        <f t="shared" si="5"/>
        <v>20000</v>
      </c>
      <c r="S80" s="57"/>
      <c r="T80" s="4"/>
      <c r="U80" s="4"/>
      <c r="V80" s="4">
        <f t="shared" si="6"/>
        <v>20000</v>
      </c>
      <c r="W80" s="57"/>
    </row>
    <row r="81" spans="13:23" x14ac:dyDescent="0.25">
      <c r="N81" s="69">
        <v>53</v>
      </c>
      <c r="O81" s="4">
        <v>20000</v>
      </c>
      <c r="P81" s="56">
        <v>2.092205373570323</v>
      </c>
      <c r="Q81" s="4"/>
      <c r="R81" s="4">
        <f t="shared" si="5"/>
        <v>20000</v>
      </c>
      <c r="S81" s="57"/>
      <c r="T81" s="4"/>
      <c r="U81" s="4"/>
      <c r="V81" s="4">
        <f t="shared" si="6"/>
        <v>20000</v>
      </c>
      <c r="W81" s="57"/>
    </row>
    <row r="82" spans="13:23" x14ac:dyDescent="0.25">
      <c r="N82" s="69">
        <v>54</v>
      </c>
      <c r="O82" s="4">
        <v>20000</v>
      </c>
      <c r="P82" s="56">
        <v>0.79613881930708885</v>
      </c>
      <c r="Q82" s="4"/>
      <c r="R82" s="4">
        <f>O82-Q82</f>
        <v>20000</v>
      </c>
      <c r="S82" s="57"/>
      <c r="T82" s="4"/>
      <c r="U82" s="4"/>
      <c r="V82" s="4">
        <f t="shared" si="6"/>
        <v>20000</v>
      </c>
      <c r="W82" s="57"/>
    </row>
    <row r="83" spans="13:23" x14ac:dyDescent="0.25">
      <c r="N83" s="69">
        <v>55</v>
      </c>
      <c r="O83" s="4">
        <v>20000</v>
      </c>
      <c r="P83" s="56">
        <v>11.634438165463511</v>
      </c>
      <c r="Q83" s="4"/>
      <c r="R83" s="4">
        <f t="shared" ref="R83:R96" si="7">O83-Q83</f>
        <v>20000</v>
      </c>
      <c r="S83" s="57"/>
      <c r="T83" s="4"/>
      <c r="U83" s="4"/>
      <c r="V83" s="4">
        <f t="shared" si="6"/>
        <v>20000</v>
      </c>
      <c r="W83" s="57"/>
    </row>
    <row r="84" spans="13:23" x14ac:dyDescent="0.25">
      <c r="N84" s="69">
        <v>56</v>
      </c>
      <c r="O84" s="4">
        <v>20000</v>
      </c>
      <c r="P84" s="56">
        <v>14.70388271473348</v>
      </c>
      <c r="Q84" s="4"/>
      <c r="R84" s="4">
        <f t="shared" si="7"/>
        <v>20000</v>
      </c>
      <c r="S84" s="57"/>
      <c r="T84" s="4"/>
      <c r="U84" s="4"/>
      <c r="V84" s="4">
        <f t="shared" si="6"/>
        <v>20000</v>
      </c>
      <c r="W84" s="57"/>
    </row>
    <row r="85" spans="13:23" x14ac:dyDescent="0.25">
      <c r="N85" s="69">
        <v>57</v>
      </c>
      <c r="O85" s="4">
        <v>20000</v>
      </c>
      <c r="P85" s="56">
        <v>9.8885957850143313</v>
      </c>
      <c r="Q85" s="4"/>
      <c r="R85" s="4">
        <f t="shared" si="7"/>
        <v>20000</v>
      </c>
      <c r="S85" s="57"/>
      <c r="T85" s="4"/>
      <c r="U85" s="4"/>
      <c r="V85" s="4">
        <f t="shared" si="6"/>
        <v>20000</v>
      </c>
      <c r="W85" s="57"/>
    </row>
    <row r="86" spans="13:23" x14ac:dyDescent="0.25">
      <c r="N86" s="69">
        <v>58</v>
      </c>
      <c r="O86" s="4">
        <v>20000</v>
      </c>
      <c r="P86" s="56">
        <v>11.323923779651521</v>
      </c>
      <c r="Q86" s="4"/>
      <c r="R86" s="4">
        <f t="shared" si="7"/>
        <v>20000</v>
      </c>
      <c r="S86" s="57"/>
      <c r="T86" s="4"/>
      <c r="U86" s="4"/>
      <c r="V86" s="4">
        <f t="shared" si="6"/>
        <v>20000</v>
      </c>
      <c r="W86" s="57"/>
    </row>
    <row r="87" spans="13:23" x14ac:dyDescent="0.25">
      <c r="N87" s="69">
        <v>59</v>
      </c>
      <c r="O87" s="4">
        <v>20000</v>
      </c>
      <c r="P87" s="56">
        <v>13.83161104563624</v>
      </c>
      <c r="Q87" s="4"/>
      <c r="R87" s="4">
        <f t="shared" si="7"/>
        <v>20000</v>
      </c>
      <c r="S87" s="57"/>
      <c r="T87" s="4"/>
      <c r="U87" s="4"/>
      <c r="V87" s="4">
        <f t="shared" si="6"/>
        <v>20000</v>
      </c>
      <c r="W87" s="57"/>
    </row>
    <row r="88" spans="13:23" x14ac:dyDescent="0.25">
      <c r="N88" s="69">
        <v>60</v>
      </c>
      <c r="O88" s="4">
        <v>20000</v>
      </c>
      <c r="P88" s="56">
        <v>16.493283296003941</v>
      </c>
      <c r="Q88" s="4"/>
      <c r="R88" s="4">
        <f t="shared" si="7"/>
        <v>20000</v>
      </c>
      <c r="S88" s="57"/>
      <c r="T88" s="4"/>
      <c r="U88" s="4"/>
      <c r="V88" s="4">
        <f t="shared" si="6"/>
        <v>20000</v>
      </c>
      <c r="W88" s="57"/>
    </row>
    <row r="89" spans="13:23" x14ac:dyDescent="0.25">
      <c r="N89" s="69">
        <v>61</v>
      </c>
      <c r="O89" s="4">
        <v>20000</v>
      </c>
      <c r="P89" s="56">
        <v>13.21627121511847</v>
      </c>
      <c r="Q89" s="4"/>
      <c r="R89" s="4">
        <f t="shared" si="7"/>
        <v>20000</v>
      </c>
      <c r="S89" s="57"/>
      <c r="T89" s="4"/>
      <c r="U89" s="4"/>
      <c r="V89" s="4">
        <f t="shared" si="6"/>
        <v>20000</v>
      </c>
      <c r="W89" s="57"/>
    </row>
    <row r="90" spans="13:23" x14ac:dyDescent="0.25">
      <c r="N90" s="69">
        <v>62</v>
      </c>
      <c r="O90" s="4">
        <v>20000</v>
      </c>
      <c r="P90" s="56">
        <v>14.096122077666219</v>
      </c>
      <c r="Q90" s="4"/>
      <c r="R90" s="4">
        <f t="shared" si="7"/>
        <v>20000</v>
      </c>
      <c r="S90" s="57"/>
      <c r="T90" s="4"/>
      <c r="U90" s="4"/>
      <c r="V90" s="4">
        <f t="shared" si="6"/>
        <v>20000</v>
      </c>
      <c r="W90" s="57"/>
    </row>
    <row r="91" spans="13:23" x14ac:dyDescent="0.25">
      <c r="N91" s="69">
        <v>63</v>
      </c>
      <c r="O91" s="4">
        <v>20000</v>
      </c>
      <c r="P91" s="56">
        <v>14.660192253068089</v>
      </c>
      <c r="Q91" s="4"/>
      <c r="R91" s="4">
        <f t="shared" si="7"/>
        <v>20000</v>
      </c>
      <c r="S91" s="57"/>
      <c r="T91" s="4"/>
      <c r="U91" s="4"/>
      <c r="V91" s="4">
        <f t="shared" si="6"/>
        <v>20000</v>
      </c>
      <c r="W91" s="57"/>
    </row>
    <row r="92" spans="13:23" x14ac:dyDescent="0.25">
      <c r="N92" s="69">
        <v>64</v>
      </c>
      <c r="O92" s="57">
        <v>20000</v>
      </c>
      <c r="P92" s="70">
        <v>14.48476176522672</v>
      </c>
      <c r="Q92" s="57"/>
      <c r="R92" s="57">
        <f t="shared" si="7"/>
        <v>20000</v>
      </c>
      <c r="S92" s="57"/>
      <c r="T92" s="57"/>
      <c r="U92" s="57"/>
      <c r="V92" s="57">
        <f t="shared" si="6"/>
        <v>20000</v>
      </c>
      <c r="W92" s="57"/>
    </row>
    <row r="93" spans="13:23" x14ac:dyDescent="0.25">
      <c r="N93" s="69">
        <v>65</v>
      </c>
      <c r="O93" s="57">
        <v>20000</v>
      </c>
      <c r="P93" s="70">
        <v>18.23018811643124</v>
      </c>
      <c r="Q93" s="57"/>
      <c r="R93" s="57">
        <f t="shared" si="7"/>
        <v>20000</v>
      </c>
      <c r="S93" s="57"/>
      <c r="T93" s="57"/>
      <c r="U93" s="57"/>
      <c r="V93" s="57">
        <f t="shared" ref="V93:V124" si="8">O93-T93-U93</f>
        <v>20000</v>
      </c>
      <c r="W93" s="57"/>
    </row>
    <row r="94" spans="13:23" x14ac:dyDescent="0.25">
      <c r="M94" s="77"/>
      <c r="N94" s="69">
        <v>66</v>
      </c>
      <c r="O94" s="57">
        <v>20000</v>
      </c>
      <c r="P94" s="75">
        <v>14.007194363512101</v>
      </c>
      <c r="Q94" s="76"/>
      <c r="R94" s="57">
        <f t="shared" si="7"/>
        <v>20000</v>
      </c>
      <c r="S94" s="57"/>
      <c r="T94" s="57"/>
      <c r="U94" s="57"/>
      <c r="V94" s="57">
        <f t="shared" si="8"/>
        <v>20000</v>
      </c>
      <c r="W94" s="57"/>
    </row>
    <row r="95" spans="13:23" x14ac:dyDescent="0.25">
      <c r="N95" s="69">
        <v>67</v>
      </c>
      <c r="O95" s="4">
        <v>20000</v>
      </c>
      <c r="P95" s="56">
        <v>20.653411975130439</v>
      </c>
      <c r="Q95" s="4"/>
      <c r="R95" s="4">
        <f t="shared" si="7"/>
        <v>20000</v>
      </c>
      <c r="S95" s="57"/>
      <c r="T95" s="4"/>
      <c r="U95" s="4"/>
      <c r="V95" s="4">
        <f t="shared" si="8"/>
        <v>20000</v>
      </c>
      <c r="W95" s="57"/>
    </row>
    <row r="96" spans="13:23" x14ac:dyDescent="0.25">
      <c r="N96" s="69">
        <v>68</v>
      </c>
      <c r="O96" s="4">
        <v>20000</v>
      </c>
      <c r="P96" s="56">
        <v>17.076294688507911</v>
      </c>
      <c r="Q96" s="4"/>
      <c r="R96" s="4">
        <f t="shared" si="7"/>
        <v>20000</v>
      </c>
      <c r="S96" s="57"/>
      <c r="T96" s="4"/>
      <c r="U96" s="4"/>
      <c r="V96" s="4">
        <f t="shared" si="8"/>
        <v>20000</v>
      </c>
      <c r="W96" s="57"/>
    </row>
    <row r="97" spans="13:23" x14ac:dyDescent="0.25">
      <c r="N97" s="69">
        <v>69</v>
      </c>
      <c r="O97" s="4">
        <v>20000</v>
      </c>
      <c r="P97" s="56">
        <v>22.74447352252901</v>
      </c>
      <c r="Q97" s="4"/>
      <c r="R97" s="4">
        <f>O97-Q97</f>
        <v>20000</v>
      </c>
      <c r="S97" s="4"/>
      <c r="T97" s="56"/>
      <c r="U97" s="4"/>
      <c r="V97" s="4">
        <f t="shared" si="8"/>
        <v>20000</v>
      </c>
      <c r="W97" s="57"/>
    </row>
    <row r="98" spans="13:23" x14ac:dyDescent="0.25">
      <c r="N98" s="69">
        <v>70</v>
      </c>
      <c r="O98" s="4">
        <v>20000</v>
      </c>
      <c r="P98" s="56">
        <v>17.102652247995142</v>
      </c>
      <c r="Q98" s="4"/>
      <c r="R98" s="4">
        <f t="shared" ref="R98:R105" si="9">O98-Q98</f>
        <v>20000</v>
      </c>
      <c r="S98" s="57"/>
      <c r="T98" s="4"/>
      <c r="U98" s="4"/>
      <c r="V98" s="4">
        <f t="shared" si="8"/>
        <v>20000</v>
      </c>
      <c r="W98" s="57"/>
    </row>
    <row r="99" spans="13:23" x14ac:dyDescent="0.25">
      <c r="M99" s="78"/>
      <c r="N99" s="69">
        <v>71</v>
      </c>
      <c r="O99" s="4">
        <v>20000</v>
      </c>
      <c r="P99" s="56">
        <v>14.111095082014799</v>
      </c>
      <c r="Q99" s="4"/>
      <c r="R99" s="4">
        <f t="shared" si="9"/>
        <v>20000</v>
      </c>
      <c r="S99" s="57"/>
      <c r="T99" s="4"/>
      <c r="U99" s="4"/>
      <c r="V99" s="4">
        <f t="shared" si="8"/>
        <v>20000</v>
      </c>
      <c r="W99" s="57"/>
    </row>
    <row r="100" spans="13:23" x14ac:dyDescent="0.25">
      <c r="M100" s="78"/>
      <c r="N100" s="69">
        <v>72</v>
      </c>
      <c r="O100" s="4">
        <v>20000</v>
      </c>
      <c r="P100" s="56">
        <v>15.44644052535295</v>
      </c>
      <c r="Q100" s="4"/>
      <c r="R100" s="4">
        <f t="shared" si="9"/>
        <v>20000</v>
      </c>
      <c r="S100" s="57"/>
      <c r="T100" s="4"/>
      <c r="U100" s="4"/>
      <c r="V100" s="4">
        <f t="shared" si="8"/>
        <v>20000</v>
      </c>
      <c r="W100" s="57"/>
    </row>
    <row r="101" spans="13:23" x14ac:dyDescent="0.25">
      <c r="N101" s="69">
        <v>73</v>
      </c>
      <c r="O101" s="4">
        <v>20000</v>
      </c>
      <c r="P101" s="56">
        <v>27.718588526360691</v>
      </c>
      <c r="Q101" s="4"/>
      <c r="R101" s="4">
        <f t="shared" si="9"/>
        <v>20000</v>
      </c>
      <c r="S101" s="57"/>
      <c r="T101" s="4"/>
      <c r="U101" s="4"/>
      <c r="V101" s="4">
        <f t="shared" si="8"/>
        <v>20000</v>
      </c>
      <c r="W101" s="57"/>
    </row>
    <row r="102" spans="13:23" x14ac:dyDescent="0.25">
      <c r="N102" s="69">
        <v>74</v>
      </c>
      <c r="O102" s="4">
        <v>20000</v>
      </c>
      <c r="P102" s="56">
        <v>22.298213785514239</v>
      </c>
      <c r="Q102" s="4"/>
      <c r="R102" s="4">
        <f t="shared" si="9"/>
        <v>20000</v>
      </c>
      <c r="S102" s="57"/>
      <c r="T102" s="4"/>
      <c r="U102" s="4"/>
      <c r="V102" s="4">
        <f t="shared" si="8"/>
        <v>20000</v>
      </c>
      <c r="W102" s="57"/>
    </row>
    <row r="103" spans="13:23" x14ac:dyDescent="0.25">
      <c r="N103" s="69">
        <v>75</v>
      </c>
      <c r="O103" s="4">
        <v>20000</v>
      </c>
      <c r="P103" s="56">
        <v>18.020806161686782</v>
      </c>
      <c r="Q103" s="4"/>
      <c r="R103" s="4">
        <f t="shared" si="9"/>
        <v>20000</v>
      </c>
      <c r="S103" s="57"/>
      <c r="T103" s="4"/>
      <c r="U103" s="4"/>
      <c r="V103" s="4">
        <f t="shared" si="8"/>
        <v>20000</v>
      </c>
      <c r="W103" s="57"/>
    </row>
    <row r="104" spans="13:23" x14ac:dyDescent="0.25">
      <c r="N104" s="69">
        <v>76</v>
      </c>
      <c r="O104" s="4">
        <v>20000</v>
      </c>
      <c r="P104" s="56">
        <v>18.568345094099641</v>
      </c>
      <c r="Q104" s="4"/>
      <c r="R104" s="4">
        <f t="shared" si="9"/>
        <v>20000</v>
      </c>
      <c r="S104" s="57"/>
      <c r="T104" s="4"/>
      <c r="U104" s="4"/>
      <c r="V104" s="4">
        <f t="shared" si="8"/>
        <v>20000</v>
      </c>
      <c r="W104" s="57"/>
    </row>
    <row r="105" spans="13:23" x14ac:dyDescent="0.25">
      <c r="N105" s="69">
        <v>77</v>
      </c>
      <c r="O105" s="4">
        <v>20000</v>
      </c>
      <c r="P105" s="56">
        <v>18.534677655436099</v>
      </c>
      <c r="Q105" s="4"/>
      <c r="R105" s="4">
        <f t="shared" si="9"/>
        <v>20000</v>
      </c>
      <c r="S105" s="57"/>
      <c r="T105" s="4"/>
      <c r="U105" s="4"/>
      <c r="V105" s="4">
        <f t="shared" si="8"/>
        <v>20000</v>
      </c>
      <c r="W105" s="57"/>
    </row>
    <row r="106" spans="13:23" x14ac:dyDescent="0.25">
      <c r="N106" s="69">
        <v>78</v>
      </c>
      <c r="O106" s="4">
        <v>20000</v>
      </c>
      <c r="P106" s="56">
        <v>20.45633144211024</v>
      </c>
      <c r="Q106" s="4"/>
      <c r="R106" s="4">
        <f>O106-Q106</f>
        <v>20000</v>
      </c>
      <c r="S106" s="57"/>
      <c r="T106" s="4"/>
      <c r="U106" s="4"/>
      <c r="V106" s="4">
        <f t="shared" si="8"/>
        <v>20000</v>
      </c>
      <c r="W106" s="57"/>
    </row>
    <row r="107" spans="13:23" x14ac:dyDescent="0.25">
      <c r="N107" s="69">
        <v>79</v>
      </c>
      <c r="O107" s="4">
        <v>20000</v>
      </c>
      <c r="P107" s="56">
        <v>22.365941083990041</v>
      </c>
      <c r="Q107" s="4"/>
      <c r="R107" s="4">
        <f t="shared" ref="R107:R127" si="10">O107-Q107</f>
        <v>20000</v>
      </c>
      <c r="S107" s="57"/>
      <c r="T107" s="4"/>
      <c r="U107" s="4"/>
      <c r="V107" s="4">
        <f t="shared" si="8"/>
        <v>20000</v>
      </c>
      <c r="W107" s="57"/>
    </row>
    <row r="108" spans="13:23" x14ac:dyDescent="0.25">
      <c r="N108" s="69">
        <v>80</v>
      </c>
      <c r="O108" s="4">
        <v>20000</v>
      </c>
      <c r="P108" s="56">
        <v>19.50959863234311</v>
      </c>
      <c r="Q108" s="4"/>
      <c r="R108" s="4">
        <f t="shared" si="10"/>
        <v>20000</v>
      </c>
      <c r="S108" s="57"/>
      <c r="T108" s="4"/>
      <c r="U108" s="4"/>
      <c r="V108" s="4">
        <f t="shared" si="8"/>
        <v>20000</v>
      </c>
      <c r="W108" s="57"/>
    </row>
    <row r="109" spans="13:23" x14ac:dyDescent="0.25">
      <c r="N109" s="69">
        <v>81</v>
      </c>
      <c r="O109" s="4">
        <v>20000</v>
      </c>
      <c r="P109" s="56">
        <v>15.98814000654966</v>
      </c>
      <c r="Q109" s="4"/>
      <c r="R109" s="4">
        <f t="shared" si="10"/>
        <v>20000</v>
      </c>
      <c r="S109" s="57"/>
      <c r="T109" s="4"/>
      <c r="U109" s="4"/>
      <c r="V109" s="4">
        <f t="shared" si="8"/>
        <v>20000</v>
      </c>
      <c r="W109" s="57"/>
    </row>
    <row r="110" spans="13:23" x14ac:dyDescent="0.25">
      <c r="N110" s="69">
        <v>82</v>
      </c>
      <c r="O110" s="4">
        <v>20000</v>
      </c>
      <c r="P110" s="56">
        <v>25.795579681172971</v>
      </c>
      <c r="Q110" s="4"/>
      <c r="R110" s="4">
        <f t="shared" si="10"/>
        <v>20000</v>
      </c>
      <c r="S110" s="57"/>
      <c r="T110" s="4"/>
      <c r="U110" s="4"/>
      <c r="V110" s="4">
        <f t="shared" si="8"/>
        <v>20000</v>
      </c>
      <c r="W110" s="57"/>
    </row>
    <row r="111" spans="13:23" x14ac:dyDescent="0.25">
      <c r="N111" s="69">
        <v>83</v>
      </c>
      <c r="O111" s="4">
        <v>20000</v>
      </c>
      <c r="P111" s="56">
        <v>17.65236798953265</v>
      </c>
      <c r="Q111" s="4"/>
      <c r="R111" s="4">
        <f t="shared" si="10"/>
        <v>20000</v>
      </c>
      <c r="S111" s="57"/>
      <c r="T111" s="4"/>
      <c r="U111" s="4"/>
      <c r="V111" s="4">
        <f t="shared" si="8"/>
        <v>20000</v>
      </c>
      <c r="W111" s="57"/>
    </row>
    <row r="112" spans="13:23" x14ac:dyDescent="0.25">
      <c r="N112" s="69">
        <v>84</v>
      </c>
      <c r="O112" s="4">
        <v>20000</v>
      </c>
      <c r="P112" s="56">
        <v>17.666277496144179</v>
      </c>
      <c r="Q112" s="4"/>
      <c r="R112" s="4">
        <f t="shared" si="10"/>
        <v>20000</v>
      </c>
      <c r="S112" s="57"/>
      <c r="T112" s="4"/>
      <c r="U112" s="4"/>
      <c r="V112" s="4">
        <f t="shared" si="8"/>
        <v>20000</v>
      </c>
      <c r="W112" s="57"/>
    </row>
    <row r="113" spans="13:23" x14ac:dyDescent="0.25">
      <c r="N113" s="69">
        <v>85</v>
      </c>
      <c r="O113" s="4">
        <v>20000</v>
      </c>
      <c r="P113" s="56">
        <v>19.699957842007279</v>
      </c>
      <c r="Q113" s="4"/>
      <c r="R113" s="4">
        <f t="shared" si="10"/>
        <v>20000</v>
      </c>
      <c r="S113" s="57"/>
      <c r="T113" s="4"/>
      <c r="U113" s="4"/>
      <c r="V113" s="4">
        <f t="shared" si="8"/>
        <v>20000</v>
      </c>
      <c r="W113" s="57"/>
    </row>
    <row r="114" spans="13:23" x14ac:dyDescent="0.25">
      <c r="N114" s="69">
        <v>86</v>
      </c>
      <c r="O114" s="4">
        <v>20000</v>
      </c>
      <c r="P114" s="56">
        <v>18.887416543439031</v>
      </c>
      <c r="Q114" s="4"/>
      <c r="R114" s="4">
        <f t="shared" si="10"/>
        <v>20000</v>
      </c>
      <c r="S114" s="57"/>
      <c r="T114" s="4"/>
      <c r="U114" s="4"/>
      <c r="V114" s="4">
        <f t="shared" si="8"/>
        <v>20000</v>
      </c>
      <c r="W114" s="57"/>
    </row>
    <row r="115" spans="13:23" x14ac:dyDescent="0.25">
      <c r="N115" s="69">
        <v>87</v>
      </c>
      <c r="O115" s="4">
        <v>20000</v>
      </c>
      <c r="P115" s="56">
        <v>15.40661784727126</v>
      </c>
      <c r="Q115" s="4"/>
      <c r="R115" s="4">
        <f t="shared" si="10"/>
        <v>20000</v>
      </c>
      <c r="S115" s="57"/>
      <c r="T115" s="4"/>
      <c r="U115" s="4"/>
      <c r="V115" s="4">
        <f t="shared" si="8"/>
        <v>20000</v>
      </c>
      <c r="W115" s="57"/>
    </row>
    <row r="116" spans="13:23" x14ac:dyDescent="0.25">
      <c r="N116" s="69">
        <v>88</v>
      </c>
      <c r="O116" s="57">
        <v>20000</v>
      </c>
      <c r="P116" s="70">
        <v>24.350880458951</v>
      </c>
      <c r="Q116" s="57"/>
      <c r="R116" s="57">
        <f t="shared" si="10"/>
        <v>20000</v>
      </c>
      <c r="S116" s="57"/>
      <c r="T116" s="57"/>
      <c r="U116" s="57"/>
      <c r="V116" s="57">
        <f t="shared" si="8"/>
        <v>20000</v>
      </c>
      <c r="W116" s="57"/>
    </row>
    <row r="117" spans="13:23" x14ac:dyDescent="0.25">
      <c r="N117" s="69">
        <v>89</v>
      </c>
      <c r="O117" s="57">
        <v>20000</v>
      </c>
      <c r="P117" s="70">
        <v>16.53063914552331</v>
      </c>
      <c r="Q117" s="57"/>
      <c r="R117" s="57">
        <f t="shared" si="10"/>
        <v>20000</v>
      </c>
      <c r="S117" s="57"/>
      <c r="T117" s="57"/>
      <c r="U117" s="57"/>
      <c r="V117" s="57">
        <f t="shared" si="8"/>
        <v>20000</v>
      </c>
      <c r="W117" s="57"/>
    </row>
    <row r="118" spans="13:23" x14ac:dyDescent="0.25">
      <c r="M118" s="77"/>
      <c r="N118" s="69">
        <v>90</v>
      </c>
      <c r="O118" s="57">
        <v>20000</v>
      </c>
      <c r="P118" s="75">
        <v>27.264152999036011</v>
      </c>
      <c r="Q118" s="76"/>
      <c r="R118" s="57">
        <f t="shared" si="10"/>
        <v>20000</v>
      </c>
      <c r="S118" s="57"/>
      <c r="T118" s="57"/>
      <c r="U118" s="57"/>
      <c r="V118" s="57">
        <f t="shared" si="8"/>
        <v>20000</v>
      </c>
      <c r="W118" s="57"/>
    </row>
    <row r="119" spans="13:23" x14ac:dyDescent="0.25">
      <c r="N119" s="69">
        <v>91</v>
      </c>
      <c r="O119" s="4">
        <v>20000</v>
      </c>
      <c r="P119" s="56">
        <v>14.98861536569893</v>
      </c>
      <c r="Q119" s="4"/>
      <c r="R119" s="4">
        <f t="shared" si="10"/>
        <v>20000</v>
      </c>
      <c r="S119" s="57"/>
      <c r="T119" s="4"/>
      <c r="U119" s="4"/>
      <c r="V119" s="4">
        <f t="shared" si="8"/>
        <v>20000</v>
      </c>
      <c r="W119" s="57"/>
    </row>
    <row r="120" spans="13:23" x14ac:dyDescent="0.25">
      <c r="N120" s="69">
        <v>92</v>
      </c>
      <c r="O120" s="4">
        <v>20000</v>
      </c>
      <c r="P120" s="56">
        <v>39.288725822232657</v>
      </c>
      <c r="Q120" s="4"/>
      <c r="R120" s="4">
        <f t="shared" si="10"/>
        <v>20000</v>
      </c>
      <c r="S120" s="57"/>
      <c r="T120" s="4"/>
      <c r="U120" s="4"/>
      <c r="V120" s="4">
        <f t="shared" si="8"/>
        <v>20000</v>
      </c>
      <c r="W120" s="57"/>
    </row>
    <row r="121" spans="13:23" x14ac:dyDescent="0.25">
      <c r="M121" s="78"/>
      <c r="N121" s="69">
        <v>93</v>
      </c>
      <c r="O121" s="4">
        <v>20000</v>
      </c>
      <c r="P121" s="56">
        <v>19.324672674760219</v>
      </c>
      <c r="Q121" s="4"/>
      <c r="R121" s="4">
        <f t="shared" si="10"/>
        <v>20000</v>
      </c>
      <c r="S121" s="57"/>
      <c r="T121" s="4"/>
      <c r="U121" s="4"/>
      <c r="V121" s="4">
        <f t="shared" si="8"/>
        <v>20000</v>
      </c>
      <c r="W121" s="57"/>
    </row>
    <row r="122" spans="13:23" x14ac:dyDescent="0.25">
      <c r="M122" s="78"/>
      <c r="N122" s="69">
        <v>94</v>
      </c>
      <c r="O122" s="4">
        <v>20000</v>
      </c>
      <c r="P122" s="56">
        <v>21.07426698692143</v>
      </c>
      <c r="Q122" s="4"/>
      <c r="R122" s="4">
        <f t="shared" si="10"/>
        <v>20000</v>
      </c>
      <c r="S122" s="57"/>
      <c r="T122" s="4"/>
      <c r="U122" s="4"/>
      <c r="V122" s="4">
        <f t="shared" si="8"/>
        <v>20000</v>
      </c>
      <c r="W122" s="57"/>
    </row>
    <row r="123" spans="13:23" x14ac:dyDescent="0.25">
      <c r="N123" s="69">
        <v>95</v>
      </c>
      <c r="O123" s="4">
        <v>20000</v>
      </c>
      <c r="P123" s="56">
        <v>21.651089465245601</v>
      </c>
      <c r="Q123" s="4"/>
      <c r="R123" s="4">
        <f t="shared" si="10"/>
        <v>20000</v>
      </c>
      <c r="S123" s="57"/>
      <c r="T123" s="4"/>
      <c r="U123" s="4"/>
      <c r="V123" s="4">
        <f t="shared" si="8"/>
        <v>20000</v>
      </c>
      <c r="W123" s="57"/>
    </row>
    <row r="124" spans="13:23" x14ac:dyDescent="0.25">
      <c r="N124" s="69">
        <v>96</v>
      </c>
      <c r="O124" s="4">
        <v>20000</v>
      </c>
      <c r="P124" s="56">
        <v>22.270610845647749</v>
      </c>
      <c r="Q124" s="4"/>
      <c r="R124" s="4">
        <f t="shared" si="10"/>
        <v>20000</v>
      </c>
      <c r="S124" s="57"/>
      <c r="T124" s="4"/>
      <c r="U124" s="4"/>
      <c r="V124" s="4">
        <f t="shared" si="8"/>
        <v>20000</v>
      </c>
      <c r="W124" s="57"/>
    </row>
    <row r="125" spans="13:23" x14ac:dyDescent="0.25">
      <c r="N125" s="69">
        <v>97</v>
      </c>
      <c r="O125" s="4">
        <v>20000</v>
      </c>
      <c r="P125" s="56">
        <v>23.239817250519991</v>
      </c>
      <c r="Q125" s="4"/>
      <c r="R125" s="4">
        <f t="shared" si="10"/>
        <v>20000</v>
      </c>
      <c r="S125" s="57"/>
      <c r="T125" s="4"/>
      <c r="U125" s="4"/>
      <c r="V125" s="4">
        <f t="shared" ref="V125:V156" si="11">O125-T125-U125</f>
        <v>20000</v>
      </c>
      <c r="W125" s="57"/>
    </row>
    <row r="126" spans="13:23" x14ac:dyDescent="0.25">
      <c r="N126" s="69">
        <v>98</v>
      </c>
      <c r="O126" s="4">
        <v>20000</v>
      </c>
      <c r="P126" s="56">
        <v>27.828450295142829</v>
      </c>
      <c r="Q126" s="4"/>
      <c r="R126" s="4">
        <f t="shared" si="10"/>
        <v>20000</v>
      </c>
      <c r="S126" s="57"/>
      <c r="T126" s="4"/>
      <c r="U126" s="4"/>
      <c r="V126" s="4">
        <f t="shared" si="11"/>
        <v>20000</v>
      </c>
      <c r="W126" s="57"/>
    </row>
    <row r="127" spans="13:23" x14ac:dyDescent="0.25">
      <c r="N127" s="69">
        <v>99</v>
      </c>
      <c r="O127" s="4">
        <v>20000</v>
      </c>
      <c r="P127" s="56">
        <v>18.090648432262238</v>
      </c>
      <c r="Q127" s="4"/>
      <c r="R127" s="4">
        <f t="shared" si="10"/>
        <v>20000</v>
      </c>
      <c r="S127" s="57"/>
      <c r="T127" s="4"/>
      <c r="U127" s="4"/>
      <c r="V127" s="4">
        <f t="shared" si="11"/>
        <v>20000</v>
      </c>
      <c r="W127" s="57"/>
    </row>
    <row r="128" spans="13:23" x14ac:dyDescent="0.25">
      <c r="N128" s="69">
        <v>100</v>
      </c>
      <c r="O128" s="4">
        <v>20000</v>
      </c>
      <c r="P128" s="56">
        <v>25.981269945390519</v>
      </c>
      <c r="Q128" s="4"/>
      <c r="R128" s="4">
        <f>O128-Q128</f>
        <v>20000</v>
      </c>
      <c r="S128" s="57"/>
      <c r="T128" s="4"/>
      <c r="U128" s="4"/>
      <c r="V128" s="4">
        <f t="shared" si="11"/>
        <v>20000</v>
      </c>
      <c r="W128" s="57"/>
    </row>
    <row r="129" spans="13:23" x14ac:dyDescent="0.25">
      <c r="N129" s="69">
        <v>101</v>
      </c>
      <c r="O129" s="4">
        <v>20000</v>
      </c>
      <c r="P129" s="56">
        <v>13.865378352813419</v>
      </c>
      <c r="Q129" s="4"/>
      <c r="R129" s="4">
        <f t="shared" ref="R129:R141" si="12">O129-Q129</f>
        <v>20000</v>
      </c>
      <c r="S129" s="57"/>
      <c r="T129" s="4"/>
      <c r="U129" s="4"/>
      <c r="V129" s="4">
        <f t="shared" si="11"/>
        <v>20000</v>
      </c>
      <c r="W129" s="57"/>
    </row>
    <row r="130" spans="13:23" x14ac:dyDescent="0.25">
      <c r="N130" s="69">
        <v>102</v>
      </c>
      <c r="O130" s="4">
        <v>20000</v>
      </c>
      <c r="P130" s="56">
        <v>12.33403549157083</v>
      </c>
      <c r="Q130" s="4"/>
      <c r="R130" s="4">
        <f t="shared" si="12"/>
        <v>20000</v>
      </c>
      <c r="S130" s="57"/>
      <c r="T130" s="4"/>
      <c r="U130" s="4"/>
      <c r="V130" s="4">
        <f t="shared" si="11"/>
        <v>20000</v>
      </c>
      <c r="W130" s="57"/>
    </row>
    <row r="131" spans="13:23" x14ac:dyDescent="0.25">
      <c r="N131" s="69">
        <v>103</v>
      </c>
      <c r="O131" s="4">
        <v>20000</v>
      </c>
      <c r="P131" s="56">
        <v>15.86242919880897</v>
      </c>
      <c r="Q131" s="4"/>
      <c r="R131" s="4">
        <f t="shared" si="12"/>
        <v>20000</v>
      </c>
      <c r="S131" s="57"/>
      <c r="T131" s="4"/>
      <c r="U131" s="4"/>
      <c r="V131" s="4">
        <f t="shared" si="11"/>
        <v>20000</v>
      </c>
      <c r="W131" s="57"/>
    </row>
    <row r="132" spans="13:23" x14ac:dyDescent="0.25">
      <c r="N132" s="69">
        <v>104</v>
      </c>
      <c r="O132" s="4">
        <v>20000</v>
      </c>
      <c r="P132" s="56">
        <v>11.464027587324381</v>
      </c>
      <c r="Q132" s="4"/>
      <c r="R132" s="4">
        <f t="shared" si="12"/>
        <v>20000</v>
      </c>
      <c r="S132" s="57"/>
      <c r="T132" s="4"/>
      <c r="U132" s="4"/>
      <c r="V132" s="4">
        <f t="shared" si="11"/>
        <v>20000</v>
      </c>
      <c r="W132" s="57"/>
    </row>
    <row r="133" spans="13:23" x14ac:dyDescent="0.25">
      <c r="N133" s="69">
        <v>105</v>
      </c>
      <c r="O133" s="4">
        <v>20000</v>
      </c>
      <c r="P133" s="56">
        <v>14.03913412429392</v>
      </c>
      <c r="Q133" s="4"/>
      <c r="R133" s="4">
        <f t="shared" si="12"/>
        <v>20000</v>
      </c>
      <c r="S133" s="57"/>
      <c r="T133" s="4"/>
      <c r="U133" s="4"/>
      <c r="V133" s="4">
        <f t="shared" si="11"/>
        <v>20000</v>
      </c>
      <c r="W133" s="57"/>
    </row>
    <row r="134" spans="13:23" x14ac:dyDescent="0.25">
      <c r="N134" s="69">
        <v>106</v>
      </c>
      <c r="O134" s="4">
        <v>20000</v>
      </c>
      <c r="P134" s="56">
        <v>15.909658489748839</v>
      </c>
      <c r="Q134" s="4"/>
      <c r="R134" s="4">
        <f t="shared" si="12"/>
        <v>20000</v>
      </c>
      <c r="S134" s="57"/>
      <c r="T134" s="4"/>
      <c r="U134" s="4"/>
      <c r="V134" s="4">
        <f t="shared" si="11"/>
        <v>20000</v>
      </c>
      <c r="W134" s="57"/>
    </row>
    <row r="135" spans="13:23" x14ac:dyDescent="0.25">
      <c r="N135" s="69">
        <v>107</v>
      </c>
      <c r="O135" s="4">
        <v>20000</v>
      </c>
      <c r="P135" s="56">
        <v>12.66766919475049</v>
      </c>
      <c r="Q135" s="4"/>
      <c r="R135" s="4">
        <f t="shared" si="12"/>
        <v>20000</v>
      </c>
      <c r="S135" s="57"/>
      <c r="T135" s="4"/>
      <c r="U135" s="4"/>
      <c r="V135" s="4">
        <f t="shared" si="11"/>
        <v>20000</v>
      </c>
      <c r="W135" s="57"/>
    </row>
    <row r="136" spans="13:23" x14ac:dyDescent="0.25">
      <c r="N136" s="69">
        <v>108</v>
      </c>
      <c r="O136" s="4">
        <v>20000</v>
      </c>
      <c r="P136" s="56">
        <v>10.00834694970399</v>
      </c>
      <c r="Q136" s="4"/>
      <c r="R136" s="4">
        <f t="shared" si="12"/>
        <v>20000</v>
      </c>
      <c r="S136" s="57"/>
      <c r="T136" s="4"/>
      <c r="U136" s="4"/>
      <c r="V136" s="4">
        <f t="shared" si="11"/>
        <v>20000</v>
      </c>
      <c r="W136" s="57"/>
    </row>
    <row r="137" spans="13:23" x14ac:dyDescent="0.25">
      <c r="N137" s="69">
        <v>109</v>
      </c>
      <c r="O137" s="4">
        <v>20000</v>
      </c>
      <c r="P137" s="56">
        <v>7.1117569245398036</v>
      </c>
      <c r="Q137" s="4"/>
      <c r="R137" s="4">
        <f t="shared" si="12"/>
        <v>20000</v>
      </c>
      <c r="S137" s="57"/>
      <c r="T137" s="4"/>
      <c r="U137" s="4"/>
      <c r="V137" s="4">
        <f t="shared" si="11"/>
        <v>20000</v>
      </c>
      <c r="W137" s="57"/>
    </row>
    <row r="138" spans="13:23" x14ac:dyDescent="0.25">
      <c r="N138" s="69">
        <v>110</v>
      </c>
      <c r="O138" s="57">
        <v>20000</v>
      </c>
      <c r="P138" s="70">
        <v>1.061513233929873</v>
      </c>
      <c r="Q138" s="57"/>
      <c r="R138" s="57">
        <f t="shared" si="12"/>
        <v>20000</v>
      </c>
      <c r="S138" s="57"/>
      <c r="T138" s="57"/>
      <c r="U138" s="57"/>
      <c r="V138" s="57">
        <f t="shared" si="11"/>
        <v>20000</v>
      </c>
      <c r="W138" s="57"/>
    </row>
    <row r="139" spans="13:23" x14ac:dyDescent="0.25">
      <c r="N139" s="69">
        <v>111</v>
      </c>
      <c r="O139" s="57">
        <v>20000</v>
      </c>
      <c r="P139" s="70">
        <v>1.0672003421932461</v>
      </c>
      <c r="Q139" s="57"/>
      <c r="R139" s="57">
        <f t="shared" si="12"/>
        <v>20000</v>
      </c>
      <c r="S139" s="57"/>
      <c r="T139" s="57"/>
      <c r="U139" s="57"/>
      <c r="V139" s="57">
        <f t="shared" si="11"/>
        <v>20000</v>
      </c>
      <c r="W139" s="57"/>
    </row>
    <row r="140" spans="13:23" x14ac:dyDescent="0.25">
      <c r="M140" s="77"/>
      <c r="N140" s="69">
        <v>112</v>
      </c>
      <c r="O140" s="57">
        <v>20000</v>
      </c>
      <c r="P140" s="75">
        <v>1.3039698861539359</v>
      </c>
      <c r="Q140" s="76"/>
      <c r="R140" s="57">
        <f t="shared" si="12"/>
        <v>20000</v>
      </c>
      <c r="S140" s="57"/>
      <c r="T140" s="57"/>
      <c r="U140" s="57"/>
      <c r="V140" s="57">
        <f t="shared" si="11"/>
        <v>20000</v>
      </c>
      <c r="W140" s="57"/>
    </row>
    <row r="141" spans="13:23" x14ac:dyDescent="0.25">
      <c r="N141" s="69">
        <v>113</v>
      </c>
      <c r="O141" s="4">
        <v>20000</v>
      </c>
      <c r="P141" s="56">
        <v>1.961817416362464</v>
      </c>
      <c r="Q141" s="4"/>
      <c r="R141" s="4">
        <f t="shared" si="12"/>
        <v>20000</v>
      </c>
      <c r="S141" s="57"/>
      <c r="T141" s="4"/>
      <c r="U141" s="4"/>
      <c r="V141" s="4">
        <f t="shared" si="11"/>
        <v>20000</v>
      </c>
      <c r="W141" s="57"/>
    </row>
    <row r="142" spans="13:23" x14ac:dyDescent="0.25">
      <c r="N142" s="69">
        <v>114</v>
      </c>
      <c r="O142" s="4">
        <v>20000</v>
      </c>
      <c r="P142" s="56">
        <v>1.801031434908509</v>
      </c>
      <c r="Q142" s="4"/>
      <c r="R142" s="4">
        <f t="shared" ref="R142:R149" si="13">O142-Q142</f>
        <v>20000</v>
      </c>
      <c r="S142" s="57"/>
      <c r="T142" s="4"/>
      <c r="U142" s="4"/>
      <c r="V142" s="4">
        <f t="shared" si="11"/>
        <v>20000</v>
      </c>
      <c r="W142" s="57"/>
    </row>
    <row r="143" spans="13:23" x14ac:dyDescent="0.25">
      <c r="M143" s="78"/>
      <c r="N143" s="69">
        <v>115</v>
      </c>
      <c r="O143" s="4">
        <v>20000</v>
      </c>
      <c r="P143" s="56">
        <v>1.947239913977683</v>
      </c>
      <c r="Q143" s="4"/>
      <c r="R143" s="4">
        <f t="shared" si="13"/>
        <v>20000</v>
      </c>
      <c r="S143" s="57"/>
      <c r="T143" s="4"/>
      <c r="U143" s="4"/>
      <c r="V143" s="4">
        <f t="shared" si="11"/>
        <v>20000</v>
      </c>
      <c r="W143" s="57"/>
    </row>
    <row r="144" spans="13:23" x14ac:dyDescent="0.25">
      <c r="M144" s="78"/>
      <c r="N144" s="69">
        <v>116</v>
      </c>
      <c r="O144" s="4">
        <v>20000</v>
      </c>
      <c r="P144" s="56">
        <v>1.9819607678800819</v>
      </c>
      <c r="Q144" s="4"/>
      <c r="R144" s="4">
        <f t="shared" si="13"/>
        <v>20000</v>
      </c>
      <c r="S144" s="57"/>
      <c r="T144" s="4"/>
      <c r="U144" s="4"/>
      <c r="V144" s="4">
        <f t="shared" si="11"/>
        <v>20000</v>
      </c>
      <c r="W144" s="57"/>
    </row>
    <row r="145" spans="14:23" x14ac:dyDescent="0.25">
      <c r="N145" s="69">
        <v>117</v>
      </c>
      <c r="O145" s="4">
        <v>20000</v>
      </c>
      <c r="P145" s="56">
        <v>1.7321237437427039</v>
      </c>
      <c r="Q145" s="4"/>
      <c r="R145" s="4">
        <f t="shared" si="13"/>
        <v>20000</v>
      </c>
      <c r="S145" s="57"/>
      <c r="T145" s="4"/>
      <c r="U145" s="4"/>
      <c r="V145" s="4">
        <f t="shared" si="11"/>
        <v>20000</v>
      </c>
      <c r="W145" s="57"/>
    </row>
    <row r="146" spans="14:23" x14ac:dyDescent="0.25">
      <c r="N146" s="69">
        <v>118</v>
      </c>
      <c r="O146" s="4">
        <v>20000</v>
      </c>
      <c r="P146" s="56">
        <v>1.5641353446990249</v>
      </c>
      <c r="Q146" s="4"/>
      <c r="R146" s="4">
        <f t="shared" si="13"/>
        <v>20000</v>
      </c>
      <c r="S146" s="57"/>
      <c r="T146" s="4"/>
      <c r="U146" s="4"/>
      <c r="V146" s="4">
        <f t="shared" si="11"/>
        <v>20000</v>
      </c>
      <c r="W146" s="57"/>
    </row>
    <row r="147" spans="14:23" x14ac:dyDescent="0.25">
      <c r="N147" s="69">
        <v>119</v>
      </c>
      <c r="O147" s="4">
        <v>20000</v>
      </c>
      <c r="P147" s="56">
        <v>1.744827223010361</v>
      </c>
      <c r="Q147" s="4"/>
      <c r="R147" s="4">
        <f t="shared" si="13"/>
        <v>20000</v>
      </c>
      <c r="S147" s="57"/>
      <c r="T147" s="4"/>
      <c r="U147" s="4"/>
      <c r="V147" s="4">
        <f t="shared" si="11"/>
        <v>20000</v>
      </c>
      <c r="W147" s="57"/>
    </row>
    <row r="148" spans="14:23" x14ac:dyDescent="0.25">
      <c r="N148" s="69">
        <v>120</v>
      </c>
      <c r="O148" s="4">
        <v>20000</v>
      </c>
      <c r="P148" s="56">
        <v>1.849530478008091</v>
      </c>
      <c r="Q148" s="4"/>
      <c r="R148" s="4">
        <f t="shared" si="13"/>
        <v>20000</v>
      </c>
      <c r="S148" s="57"/>
      <c r="T148" s="4"/>
      <c r="U148" s="4"/>
      <c r="V148" s="4">
        <f t="shared" si="11"/>
        <v>20000</v>
      </c>
      <c r="W148" s="57"/>
    </row>
    <row r="149" spans="14:23" x14ac:dyDescent="0.25">
      <c r="N149" s="69">
        <v>121</v>
      </c>
      <c r="O149" s="4">
        <v>20000</v>
      </c>
      <c r="P149" s="56">
        <v>1.7162157157436011</v>
      </c>
      <c r="Q149" s="4"/>
      <c r="R149" s="4">
        <f t="shared" si="13"/>
        <v>20000</v>
      </c>
      <c r="S149" s="57"/>
      <c r="T149" s="4"/>
      <c r="U149" s="4"/>
      <c r="V149" s="4">
        <f t="shared" si="11"/>
        <v>20000</v>
      </c>
      <c r="W149" s="57"/>
    </row>
    <row r="150" spans="14:23" x14ac:dyDescent="0.25">
      <c r="N150" s="69">
        <v>122</v>
      </c>
      <c r="O150" s="4">
        <v>20000</v>
      </c>
      <c r="P150" s="56">
        <v>1.496355514973402</v>
      </c>
      <c r="Q150" s="4"/>
      <c r="R150" s="4">
        <f>O150-Q150</f>
        <v>20000</v>
      </c>
      <c r="S150" s="57"/>
      <c r="T150" s="4"/>
      <c r="U150" s="4"/>
      <c r="V150" s="4">
        <f t="shared" si="11"/>
        <v>20000</v>
      </c>
      <c r="W150" s="57"/>
    </row>
    <row r="151" spans="14:23" x14ac:dyDescent="0.25">
      <c r="N151" s="69">
        <v>123</v>
      </c>
      <c r="O151" s="4">
        <v>20000</v>
      </c>
      <c r="P151" s="56">
        <v>1.2158495783805849</v>
      </c>
      <c r="Q151" s="4"/>
      <c r="R151" s="4">
        <f t="shared" ref="R151:R163" si="14">O151-Q151</f>
        <v>20000</v>
      </c>
      <c r="S151" s="57"/>
      <c r="T151" s="4"/>
      <c r="U151" s="4"/>
      <c r="V151" s="4">
        <f t="shared" si="11"/>
        <v>20000</v>
      </c>
      <c r="W151" s="57"/>
    </row>
    <row r="152" spans="14:23" x14ac:dyDescent="0.25">
      <c r="N152" s="69">
        <v>124</v>
      </c>
      <c r="O152" s="4">
        <v>20000</v>
      </c>
      <c r="P152" s="56">
        <v>1.224154204130173</v>
      </c>
      <c r="Q152" s="4"/>
      <c r="R152" s="4">
        <f t="shared" si="14"/>
        <v>20000</v>
      </c>
      <c r="S152" s="57"/>
      <c r="T152" s="4"/>
      <c r="U152" s="4"/>
      <c r="V152" s="4">
        <f t="shared" si="11"/>
        <v>20000</v>
      </c>
      <c r="W152" s="57"/>
    </row>
    <row r="153" spans="14:23" x14ac:dyDescent="0.25">
      <c r="N153" s="69">
        <v>125</v>
      </c>
      <c r="O153" s="4">
        <v>20000</v>
      </c>
      <c r="P153" s="56">
        <v>1.341479981318116</v>
      </c>
      <c r="Q153" s="4"/>
      <c r="R153" s="4">
        <f t="shared" si="14"/>
        <v>20000</v>
      </c>
      <c r="S153" s="57"/>
      <c r="T153" s="4"/>
      <c r="U153" s="4"/>
      <c r="V153" s="4">
        <f t="shared" si="11"/>
        <v>20000</v>
      </c>
      <c r="W153" s="57"/>
    </row>
    <row r="154" spans="14:23" x14ac:dyDescent="0.25">
      <c r="N154" s="69">
        <v>126</v>
      </c>
      <c r="O154" s="4">
        <v>20000</v>
      </c>
      <c r="P154" s="56">
        <v>1.1942753773182631</v>
      </c>
      <c r="Q154" s="4"/>
      <c r="R154" s="4">
        <f t="shared" si="14"/>
        <v>20000</v>
      </c>
      <c r="S154" s="57"/>
      <c r="T154" s="4"/>
      <c r="U154" s="4"/>
      <c r="V154" s="4">
        <f t="shared" si="11"/>
        <v>20000</v>
      </c>
      <c r="W154" s="57"/>
    </row>
    <row r="155" spans="14:23" x14ac:dyDescent="0.25">
      <c r="N155" s="69">
        <v>127</v>
      </c>
      <c r="O155" s="4">
        <v>20000</v>
      </c>
      <c r="P155" s="56">
        <v>1.3769148616120219</v>
      </c>
      <c r="Q155" s="4"/>
      <c r="R155" s="4">
        <f t="shared" si="14"/>
        <v>20000</v>
      </c>
      <c r="S155" s="57"/>
      <c r="T155" s="4"/>
      <c r="U155" s="4"/>
      <c r="V155" s="4">
        <f t="shared" si="11"/>
        <v>20000</v>
      </c>
      <c r="W155" s="57"/>
    </row>
    <row r="156" spans="14:23" x14ac:dyDescent="0.25">
      <c r="N156" s="69">
        <v>128</v>
      </c>
      <c r="O156" s="4">
        <v>20000</v>
      </c>
      <c r="P156" s="56">
        <v>1.3900241013616319</v>
      </c>
      <c r="Q156" s="4"/>
      <c r="R156" s="4">
        <f t="shared" si="14"/>
        <v>20000</v>
      </c>
      <c r="S156" s="57"/>
      <c r="T156" s="4"/>
      <c r="U156" s="4"/>
      <c r="V156" s="4">
        <f t="shared" si="11"/>
        <v>20000</v>
      </c>
      <c r="W156" s="57"/>
    </row>
    <row r="157" spans="14:23" x14ac:dyDescent="0.25">
      <c r="N157" s="69">
        <v>129</v>
      </c>
      <c r="O157" s="4">
        <v>20000</v>
      </c>
      <c r="P157" s="56">
        <v>8.7501863483339548</v>
      </c>
      <c r="Q157" s="4"/>
      <c r="R157" s="4">
        <f t="shared" si="14"/>
        <v>20000</v>
      </c>
      <c r="S157" s="57"/>
      <c r="T157" s="4"/>
      <c r="U157" s="4"/>
      <c r="V157" s="4">
        <f t="shared" ref="V157:V180" si="15">O157-T157-U157</f>
        <v>20000</v>
      </c>
      <c r="W157" s="57"/>
    </row>
    <row r="158" spans="14:23" x14ac:dyDescent="0.25">
      <c r="N158" s="69">
        <v>130</v>
      </c>
      <c r="O158" s="4">
        <v>20000</v>
      </c>
      <c r="P158" s="56">
        <v>41.227062542922788</v>
      </c>
      <c r="Q158" s="4"/>
      <c r="R158" s="4">
        <f t="shared" si="14"/>
        <v>20000</v>
      </c>
      <c r="S158" s="57"/>
      <c r="T158" s="4"/>
      <c r="U158" s="4"/>
      <c r="V158" s="4">
        <f t="shared" si="15"/>
        <v>20000</v>
      </c>
      <c r="W158" s="57"/>
    </row>
    <row r="159" spans="14:23" x14ac:dyDescent="0.25">
      <c r="N159" s="69">
        <v>131</v>
      </c>
      <c r="O159" s="4">
        <v>20000</v>
      </c>
      <c r="P159" s="56">
        <v>8.4917328916490078</v>
      </c>
      <c r="Q159" s="4"/>
      <c r="R159" s="4">
        <f t="shared" si="14"/>
        <v>20000</v>
      </c>
      <c r="S159" s="57"/>
      <c r="T159" s="4"/>
      <c r="U159" s="4"/>
      <c r="V159" s="4">
        <f t="shared" si="15"/>
        <v>20000</v>
      </c>
      <c r="W159" s="57"/>
    </row>
    <row r="160" spans="14:23" x14ac:dyDescent="0.25">
      <c r="N160" s="69">
        <v>132</v>
      </c>
      <c r="O160" s="57">
        <v>20000</v>
      </c>
      <c r="P160" s="70">
        <v>10.006473678164181</v>
      </c>
      <c r="Q160" s="57"/>
      <c r="R160" s="57">
        <f t="shared" si="14"/>
        <v>20000</v>
      </c>
      <c r="S160" s="57"/>
      <c r="T160" s="57"/>
      <c r="U160" s="57"/>
      <c r="V160" s="57">
        <f t="shared" si="15"/>
        <v>20000</v>
      </c>
      <c r="W160" s="57"/>
    </row>
    <row r="161" spans="13:23" x14ac:dyDescent="0.25">
      <c r="N161" s="69">
        <v>133</v>
      </c>
      <c r="O161" s="57">
        <v>20000</v>
      </c>
      <c r="P161" s="70">
        <v>6.2294607385993004</v>
      </c>
      <c r="Q161" s="57"/>
      <c r="R161" s="57">
        <f t="shared" si="14"/>
        <v>20000</v>
      </c>
      <c r="S161" s="57"/>
      <c r="T161" s="57"/>
      <c r="U161" s="57"/>
      <c r="V161" s="57">
        <f t="shared" si="15"/>
        <v>20000</v>
      </c>
      <c r="W161" s="57"/>
    </row>
    <row r="162" spans="13:23" x14ac:dyDescent="0.25">
      <c r="M162" s="77"/>
      <c r="N162" s="69">
        <v>134</v>
      </c>
      <c r="O162" s="57">
        <v>20000</v>
      </c>
      <c r="P162" s="75">
        <v>2.669114726595581</v>
      </c>
      <c r="Q162" s="76"/>
      <c r="R162" s="57">
        <f t="shared" si="14"/>
        <v>20000</v>
      </c>
      <c r="S162" s="57"/>
      <c r="T162" s="57"/>
      <c r="U162" s="57"/>
      <c r="V162" s="57">
        <f t="shared" si="15"/>
        <v>20000</v>
      </c>
      <c r="W162" s="57"/>
    </row>
    <row r="163" spans="13:23" x14ac:dyDescent="0.25">
      <c r="N163" s="69">
        <v>135</v>
      </c>
      <c r="O163" s="4">
        <v>20000</v>
      </c>
      <c r="P163" s="56">
        <v>23.45599417574704</v>
      </c>
      <c r="Q163" s="4"/>
      <c r="R163" s="4">
        <f t="shared" si="14"/>
        <v>20000</v>
      </c>
      <c r="S163" s="57"/>
      <c r="T163" s="4"/>
      <c r="U163" s="4"/>
      <c r="V163" s="4">
        <f t="shared" si="15"/>
        <v>20000</v>
      </c>
      <c r="W163" s="57"/>
    </row>
    <row r="164" spans="13:23" x14ac:dyDescent="0.25">
      <c r="N164" s="69">
        <v>136</v>
      </c>
      <c r="O164" s="4">
        <v>20000</v>
      </c>
      <c r="P164" s="56">
        <v>1.477273619733751</v>
      </c>
      <c r="Q164" s="4"/>
      <c r="R164" s="4">
        <f t="shared" ref="R164:R171" si="16">O164-Q164</f>
        <v>20000</v>
      </c>
      <c r="S164" s="57"/>
      <c r="T164" s="4"/>
      <c r="U164" s="4"/>
      <c r="V164" s="4">
        <f t="shared" si="15"/>
        <v>20000</v>
      </c>
      <c r="W164" s="57"/>
    </row>
    <row r="165" spans="13:23" x14ac:dyDescent="0.25">
      <c r="M165" s="78"/>
      <c r="N165" s="69">
        <v>137</v>
      </c>
      <c r="O165" s="4">
        <v>20000</v>
      </c>
      <c r="P165" s="56">
        <v>0.6859224671497941</v>
      </c>
      <c r="Q165" s="4"/>
      <c r="R165" s="4">
        <f t="shared" si="16"/>
        <v>20000</v>
      </c>
      <c r="S165" s="57"/>
      <c r="T165" s="4"/>
      <c r="U165" s="4"/>
      <c r="V165" s="4">
        <f t="shared" si="15"/>
        <v>20000</v>
      </c>
      <c r="W165" s="57"/>
    </row>
    <row r="166" spans="13:23" x14ac:dyDescent="0.25">
      <c r="M166" s="78"/>
      <c r="N166" s="69">
        <v>138</v>
      </c>
      <c r="O166" s="4">
        <v>20000</v>
      </c>
      <c r="P166" s="56">
        <v>0.94715566374361515</v>
      </c>
      <c r="Q166" s="4"/>
      <c r="R166" s="4">
        <f t="shared" si="16"/>
        <v>20000</v>
      </c>
      <c r="S166" s="57"/>
      <c r="T166" s="4"/>
      <c r="U166" s="4"/>
      <c r="V166" s="4">
        <f t="shared" si="15"/>
        <v>20000</v>
      </c>
      <c r="W166" s="57"/>
    </row>
    <row r="167" spans="13:23" x14ac:dyDescent="0.25">
      <c r="N167" s="69">
        <v>139</v>
      </c>
      <c r="O167" s="4">
        <v>20000</v>
      </c>
      <c r="P167" s="56">
        <v>9.9269382152706385</v>
      </c>
      <c r="Q167" s="4"/>
      <c r="R167" s="4">
        <f t="shared" si="16"/>
        <v>20000</v>
      </c>
      <c r="S167" s="57"/>
      <c r="T167" s="4"/>
      <c r="U167" s="4"/>
      <c r="V167" s="4">
        <f t="shared" si="15"/>
        <v>20000</v>
      </c>
      <c r="W167" s="57"/>
    </row>
    <row r="168" spans="13:23" x14ac:dyDescent="0.25">
      <c r="N168" s="69">
        <v>140</v>
      </c>
      <c r="O168" s="4">
        <v>20000</v>
      </c>
      <c r="P168" s="56">
        <v>10.0467285271734</v>
      </c>
      <c r="Q168" s="4"/>
      <c r="R168" s="4">
        <f t="shared" si="16"/>
        <v>20000</v>
      </c>
      <c r="S168" s="57"/>
      <c r="T168" s="4"/>
      <c r="U168" s="4"/>
      <c r="V168" s="4">
        <f t="shared" si="15"/>
        <v>20000</v>
      </c>
      <c r="W168" s="57"/>
    </row>
    <row r="169" spans="13:23" x14ac:dyDescent="0.25">
      <c r="N169" s="69">
        <v>141</v>
      </c>
      <c r="O169" s="4">
        <v>20000</v>
      </c>
      <c r="P169" s="56">
        <v>0.1975254528224468</v>
      </c>
      <c r="Q169" s="4"/>
      <c r="R169" s="4">
        <f t="shared" si="16"/>
        <v>20000</v>
      </c>
      <c r="S169" s="57"/>
      <c r="T169" s="4"/>
      <c r="U169" s="4"/>
      <c r="V169" s="4">
        <f t="shared" si="15"/>
        <v>20000</v>
      </c>
      <c r="W169" s="57"/>
    </row>
    <row r="170" spans="13:23" x14ac:dyDescent="0.25">
      <c r="N170" s="69">
        <v>142</v>
      </c>
      <c r="O170" s="4">
        <v>20000</v>
      </c>
      <c r="P170" s="56">
        <v>0.52795928064733744</v>
      </c>
      <c r="Q170" s="4"/>
      <c r="R170" s="4">
        <f t="shared" si="16"/>
        <v>20000</v>
      </c>
      <c r="S170" s="57"/>
      <c r="T170" s="4"/>
      <c r="U170" s="4"/>
      <c r="V170" s="4">
        <f t="shared" si="15"/>
        <v>20000</v>
      </c>
      <c r="W170" s="57"/>
    </row>
    <row r="171" spans="13:23" x14ac:dyDescent="0.25">
      <c r="N171" s="69">
        <v>143</v>
      </c>
      <c r="O171" s="4">
        <v>20000</v>
      </c>
      <c r="P171" s="56">
        <v>1.08175705652684</v>
      </c>
      <c r="Q171" s="4"/>
      <c r="R171" s="4">
        <f t="shared" si="16"/>
        <v>20000</v>
      </c>
      <c r="S171" s="57"/>
      <c r="T171" s="4"/>
      <c r="U171" s="4"/>
      <c r="V171" s="4">
        <f t="shared" si="15"/>
        <v>20000</v>
      </c>
      <c r="W171" s="57"/>
    </row>
    <row r="172" spans="13:23" x14ac:dyDescent="0.25">
      <c r="N172" s="69">
        <v>144</v>
      </c>
      <c r="O172" s="4">
        <v>20000</v>
      </c>
      <c r="P172" s="56">
        <v>0.47948935069143772</v>
      </c>
      <c r="Q172" s="4"/>
      <c r="R172" s="4">
        <f>O172-Q172</f>
        <v>20000</v>
      </c>
      <c r="S172" s="57"/>
      <c r="T172" s="4"/>
      <c r="U172" s="4"/>
      <c r="V172" s="4">
        <f t="shared" si="15"/>
        <v>20000</v>
      </c>
      <c r="W172" s="57"/>
    </row>
    <row r="173" spans="13:23" x14ac:dyDescent="0.25">
      <c r="N173" s="69">
        <v>145</v>
      </c>
      <c r="O173" s="4">
        <v>20000</v>
      </c>
      <c r="P173" s="56">
        <v>38.326850154437118</v>
      </c>
      <c r="Q173" s="4"/>
      <c r="R173" s="4">
        <f t="shared" ref="R173:R180" si="17">O173-Q173</f>
        <v>20000</v>
      </c>
      <c r="S173" s="57"/>
      <c r="T173" s="4"/>
      <c r="U173" s="4"/>
      <c r="V173" s="4">
        <f t="shared" si="15"/>
        <v>20000</v>
      </c>
      <c r="W173" s="57"/>
    </row>
    <row r="174" spans="13:23" x14ac:dyDescent="0.25">
      <c r="N174" s="69">
        <v>146</v>
      </c>
      <c r="O174" s="4">
        <v>20000</v>
      </c>
      <c r="P174" s="56">
        <v>5.9602510528638959</v>
      </c>
      <c r="Q174" s="4"/>
      <c r="R174" s="4">
        <f t="shared" si="17"/>
        <v>20000</v>
      </c>
      <c r="S174" s="57"/>
      <c r="T174" s="4"/>
      <c r="U174" s="4"/>
      <c r="V174" s="4">
        <f t="shared" si="15"/>
        <v>20000</v>
      </c>
      <c r="W174" s="57"/>
    </row>
    <row r="175" spans="13:23" x14ac:dyDescent="0.25">
      <c r="N175" s="69">
        <v>147</v>
      </c>
      <c r="O175" s="4">
        <v>20000</v>
      </c>
      <c r="P175" s="56">
        <v>34.47579231671989</v>
      </c>
      <c r="Q175" s="4"/>
      <c r="R175" s="4">
        <f t="shared" si="17"/>
        <v>20000</v>
      </c>
      <c r="S175" s="57"/>
      <c r="T175" s="4"/>
      <c r="U175" s="4"/>
      <c r="V175" s="4">
        <f t="shared" si="15"/>
        <v>20000</v>
      </c>
      <c r="W175" s="57"/>
    </row>
    <row r="176" spans="13:23" x14ac:dyDescent="0.25">
      <c r="N176" s="69">
        <v>148</v>
      </c>
      <c r="O176" s="4">
        <v>20000</v>
      </c>
      <c r="P176" s="56">
        <v>22.34781676903367</v>
      </c>
      <c r="Q176" s="4"/>
      <c r="R176" s="4">
        <f t="shared" si="17"/>
        <v>20000</v>
      </c>
      <c r="S176" s="57"/>
      <c r="T176" s="4"/>
      <c r="U176" s="4"/>
      <c r="V176" s="4">
        <f t="shared" si="15"/>
        <v>20000</v>
      </c>
      <c r="W176" s="57"/>
    </row>
    <row r="177" spans="13:23" x14ac:dyDescent="0.25">
      <c r="N177" s="69">
        <v>149</v>
      </c>
      <c r="O177" s="4">
        <v>20000</v>
      </c>
      <c r="P177" s="56">
        <v>8.3472270984202623</v>
      </c>
      <c r="Q177" s="4"/>
      <c r="R177" s="4">
        <f t="shared" si="17"/>
        <v>20000</v>
      </c>
      <c r="S177" s="57"/>
      <c r="T177" s="4"/>
      <c r="U177" s="4"/>
      <c r="V177" s="4">
        <f t="shared" si="15"/>
        <v>20000</v>
      </c>
      <c r="W177" s="57"/>
    </row>
    <row r="178" spans="13:23" x14ac:dyDescent="0.25">
      <c r="N178" s="69">
        <v>150</v>
      </c>
      <c r="O178" s="4">
        <v>20000</v>
      </c>
      <c r="P178" s="56">
        <v>161.73363580461589</v>
      </c>
      <c r="Q178" s="4"/>
      <c r="R178" s="4">
        <f t="shared" si="17"/>
        <v>20000</v>
      </c>
      <c r="S178" s="57"/>
      <c r="T178" s="4"/>
      <c r="U178" s="4"/>
      <c r="V178" s="4">
        <f t="shared" si="15"/>
        <v>20000</v>
      </c>
      <c r="W178" s="57"/>
    </row>
    <row r="179" spans="13:23" x14ac:dyDescent="0.25">
      <c r="N179" s="69">
        <v>151</v>
      </c>
      <c r="O179" s="4">
        <v>20000</v>
      </c>
      <c r="P179" s="56">
        <v>431.19338074605912</v>
      </c>
      <c r="Q179" s="4"/>
      <c r="R179" s="4">
        <f t="shared" si="17"/>
        <v>20000</v>
      </c>
      <c r="S179" s="57"/>
      <c r="T179" s="4"/>
      <c r="U179" s="4"/>
      <c r="V179" s="4">
        <f t="shared" si="15"/>
        <v>20000</v>
      </c>
      <c r="W179" s="57"/>
    </row>
    <row r="180" spans="13:23" x14ac:dyDescent="0.25">
      <c r="N180" s="69">
        <v>152</v>
      </c>
      <c r="O180" s="4">
        <v>8064</v>
      </c>
      <c r="P180" s="56">
        <v>1.619851372204721</v>
      </c>
      <c r="Q180" s="4"/>
      <c r="R180" s="4">
        <f t="shared" si="17"/>
        <v>8064</v>
      </c>
      <c r="S180" s="57"/>
      <c r="T180" s="4"/>
      <c r="U180" s="4"/>
      <c r="V180" s="4">
        <f t="shared" si="15"/>
        <v>8064</v>
      </c>
      <c r="W180" s="57"/>
    </row>
    <row r="188" spans="13:23" x14ac:dyDescent="0.25">
      <c r="M188" s="11"/>
    </row>
  </sheetData>
  <mergeCells count="17">
    <mergeCell ref="E50:F50"/>
    <mergeCell ref="G50:H50"/>
    <mergeCell ref="E51:F51"/>
    <mergeCell ref="G51:H51"/>
    <mergeCell ref="E39:G39"/>
    <mergeCell ref="E47:F47"/>
    <mergeCell ref="G47:H47"/>
    <mergeCell ref="E48:F48"/>
    <mergeCell ref="G48:H48"/>
    <mergeCell ref="E49:F49"/>
    <mergeCell ref="G49:H49"/>
    <mergeCell ref="E30:F30"/>
    <mergeCell ref="E20:G20"/>
    <mergeCell ref="E26:F26"/>
    <mergeCell ref="E27:F27"/>
    <mergeCell ref="E28:F28"/>
    <mergeCell ref="E29:F29"/>
  </mergeCells>
  <conditionalFormatting sqref="E22 E24:E25 R10:R16 W175 O18 O13 O11 O16 O24 O12:Q12 O10:Q10 O14:Q15 P9:R9 S14 I22 P179 T179:U179 P177 T177:U177 P173 T173:U173 P166 T166:U166 P171:Q171 T171:U171 T168:U169 O164:Q164 T164:U164 P175 T175:U175 W179 W177 W173 W166 W171 W168:W169 P168:P169 I41:J41 I43:J43 Q172:Q180 O97 O165:O180 E9:H12 O20 O22 W164 R164:S180 V97:W97 W153 P157 T157:U157 P155 T155:U155 T162:U162 P151 T151:U151 P144 T144:U144 P149:Q149 T149:U149 T146:U147 O142:Q142 T142:U142 P159:P160 T159:U160 P153 T153:U153 W157 W155 W162 W159:W160 W151 W144 W149 W146:W147 P146:P147 P162 Q150:Q162 Q163:S163 O143:O163 W142 R142:S162 W131 P135 T135:U135 P133 T133:U133 T140:U140 P129 T129:U129 P122 T122:U122 P127:Q127 T127:U127 T124:U125 O120:Q120 T120:U120 P137:P138 T137:U138 P131 T131:U131 W135 W133 W140 W137:W138 W129 W122 W127 W124:W125 P124:P125 P140 Q128:Q140 Q141:S141 O121:O141 W120 R120:S140 W109 P113 T113:U113 P111 T111:U111 T118:U118 P107 T107:U107 P100 T100:U100 P105:Q105 T105:U105 T102:U103 O98:Q98 T98:U98 P115:P116 T115:U116 P109 T109:U109 W113 W111 W118 W115:W116 W107 W100 W105 W102:W103 P102:P103 P118 Q106:Q118 Q119:S119 O99:O119 W98 V98:V180 R97:S118 S9:S12">
    <cfRule type="cellIs" dxfId="386" priority="255" operator="equal">
      <formula>""</formula>
    </cfRule>
  </conditionalFormatting>
  <conditionalFormatting sqref="E13">
    <cfRule type="cellIs" dxfId="385" priority="254" operator="equal">
      <formula>""</formula>
    </cfRule>
  </conditionalFormatting>
  <conditionalFormatting sqref="E27">
    <cfRule type="cellIs" dxfId="384" priority="253" operator="equal">
      <formula>""</formula>
    </cfRule>
  </conditionalFormatting>
  <conditionalFormatting sqref="E30">
    <cfRule type="cellIs" dxfId="383" priority="252" operator="equal">
      <formula>""</formula>
    </cfRule>
  </conditionalFormatting>
  <conditionalFormatting sqref="G13:H13">
    <cfRule type="cellIs" dxfId="382" priority="251" operator="equal">
      <formula>""</formula>
    </cfRule>
  </conditionalFormatting>
  <conditionalFormatting sqref="E28">
    <cfRule type="cellIs" dxfId="381" priority="250" operator="equal">
      <formula>""</formula>
    </cfRule>
  </conditionalFormatting>
  <conditionalFormatting sqref="G13">
    <cfRule type="cellIs" dxfId="380" priority="249" operator="equal">
      <formula>""</formula>
    </cfRule>
  </conditionalFormatting>
  <conditionalFormatting sqref="H13:I13">
    <cfRule type="cellIs" dxfId="379" priority="248" operator="equal">
      <formula>""</formula>
    </cfRule>
  </conditionalFormatting>
  <conditionalFormatting sqref="F22">
    <cfRule type="cellIs" dxfId="378" priority="247" operator="equal">
      <formula>""</formula>
    </cfRule>
  </conditionalFormatting>
  <conditionalFormatting sqref="F24">
    <cfRule type="cellIs" dxfId="377" priority="246" operator="equal">
      <formula>""</formula>
    </cfRule>
  </conditionalFormatting>
  <conditionalFormatting sqref="F25">
    <cfRule type="cellIs" dxfId="376" priority="245" operator="equal">
      <formula>""</formula>
    </cfRule>
  </conditionalFormatting>
  <conditionalFormatting sqref="H22">
    <cfRule type="cellIs" dxfId="375" priority="244" operator="equal">
      <formula>""</formula>
    </cfRule>
  </conditionalFormatting>
  <conditionalFormatting sqref="E29">
    <cfRule type="cellIs" dxfId="374" priority="243" operator="equal">
      <formula>""</formula>
    </cfRule>
  </conditionalFormatting>
  <conditionalFormatting sqref="E23">
    <cfRule type="cellIs" dxfId="373" priority="241" operator="equal">
      <formula>""</formula>
    </cfRule>
  </conditionalFormatting>
  <conditionalFormatting sqref="F23">
    <cfRule type="cellIs" dxfId="372" priority="240" operator="equal">
      <formula>""</formula>
    </cfRule>
  </conditionalFormatting>
  <conditionalFormatting sqref="P18:Q18 S18">
    <cfRule type="cellIs" dxfId="371" priority="236" operator="equal">
      <formula>""</formula>
    </cfRule>
  </conditionalFormatting>
  <conditionalFormatting sqref="U97">
    <cfRule type="cellIs" dxfId="370" priority="235" operator="equal">
      <formula>""</formula>
    </cfRule>
  </conditionalFormatting>
  <conditionalFormatting sqref="P97:Q97">
    <cfRule type="cellIs" dxfId="369" priority="234" operator="equal">
      <formula>""</formula>
    </cfRule>
  </conditionalFormatting>
  <conditionalFormatting sqref="P23 R9:R20 V29:V180 R29:R180">
    <cfRule type="cellIs" dxfId="368" priority="233" operator="greaterThan">
      <formula>0</formula>
    </cfRule>
  </conditionalFormatting>
  <conditionalFormatting sqref="R18">
    <cfRule type="cellIs" dxfId="367" priority="232" operator="equal">
      <formula>""</formula>
    </cfRule>
  </conditionalFormatting>
  <conditionalFormatting sqref="R18">
    <cfRule type="cellIs" dxfId="366" priority="231" operator="greaterThan">
      <formula>0</formula>
    </cfRule>
  </conditionalFormatting>
  <conditionalFormatting sqref="P13:Q13">
    <cfRule type="cellIs" dxfId="365" priority="227" operator="equal">
      <formula>""</formula>
    </cfRule>
  </conditionalFormatting>
  <conditionalFormatting sqref="P11:Q11">
    <cfRule type="cellIs" dxfId="364" priority="226" operator="equal">
      <formula>""</formula>
    </cfRule>
  </conditionalFormatting>
  <conditionalFormatting sqref="P16:Q16 S16">
    <cfRule type="cellIs" dxfId="363" priority="225" operator="equal">
      <formula>""</formula>
    </cfRule>
  </conditionalFormatting>
  <conditionalFormatting sqref="T180:U180 W180">
    <cfRule type="cellIs" dxfId="362" priority="222" operator="equal">
      <formula>""</formula>
    </cfRule>
  </conditionalFormatting>
  <conditionalFormatting sqref="P180">
    <cfRule type="cellIs" dxfId="361" priority="221" operator="equal">
      <formula>""</formula>
    </cfRule>
  </conditionalFormatting>
  <conditionalFormatting sqref="T178:U178 W178">
    <cfRule type="cellIs" dxfId="360" priority="220" operator="equal">
      <formula>""</formula>
    </cfRule>
  </conditionalFormatting>
  <conditionalFormatting sqref="P178">
    <cfRule type="cellIs" dxfId="359" priority="219" operator="equal">
      <formula>""</formula>
    </cfRule>
  </conditionalFormatting>
  <conditionalFormatting sqref="T176:U176 W176">
    <cfRule type="cellIs" dxfId="358" priority="216" operator="equal">
      <formula>""</formula>
    </cfRule>
  </conditionalFormatting>
  <conditionalFormatting sqref="P176">
    <cfRule type="cellIs" dxfId="357" priority="215" operator="equal">
      <formula>""</formula>
    </cfRule>
  </conditionalFormatting>
  <conditionalFormatting sqref="T174:U174 W174">
    <cfRule type="cellIs" dxfId="356" priority="214" operator="equal">
      <formula>""</formula>
    </cfRule>
  </conditionalFormatting>
  <conditionalFormatting sqref="P174">
    <cfRule type="cellIs" dxfId="355" priority="213" operator="equal">
      <formula>""</formula>
    </cfRule>
  </conditionalFormatting>
  <conditionalFormatting sqref="T172:U172 W172">
    <cfRule type="cellIs" dxfId="354" priority="212" operator="equal">
      <formula>""</formula>
    </cfRule>
  </conditionalFormatting>
  <conditionalFormatting sqref="P172">
    <cfRule type="cellIs" dxfId="353" priority="211" operator="equal">
      <formula>""</formula>
    </cfRule>
  </conditionalFormatting>
  <conditionalFormatting sqref="T167:U167 W167">
    <cfRule type="cellIs" dxfId="352" priority="210" operator="equal">
      <formula>""</formula>
    </cfRule>
  </conditionalFormatting>
  <conditionalFormatting sqref="P167">
    <cfRule type="cellIs" dxfId="351" priority="209" operator="equal">
      <formula>""</formula>
    </cfRule>
  </conditionalFormatting>
  <conditionalFormatting sqref="T165:U165 W165">
    <cfRule type="cellIs" dxfId="350" priority="208" operator="equal">
      <formula>""</formula>
    </cfRule>
  </conditionalFormatting>
  <conditionalFormatting sqref="P165">
    <cfRule type="cellIs" dxfId="349" priority="207" operator="equal">
      <formula>""</formula>
    </cfRule>
  </conditionalFormatting>
  <conditionalFormatting sqref="T170:U170 W170">
    <cfRule type="cellIs" dxfId="348" priority="206" operator="equal">
      <formula>""</formula>
    </cfRule>
  </conditionalFormatting>
  <conditionalFormatting sqref="P170">
    <cfRule type="cellIs" dxfId="347" priority="205" operator="equal">
      <formula>""</formula>
    </cfRule>
  </conditionalFormatting>
  <conditionalFormatting sqref="S24">
    <cfRule type="cellIs" dxfId="346" priority="204" operator="equal">
      <formula>""</formula>
    </cfRule>
  </conditionalFormatting>
  <conditionalFormatting sqref="Q24">
    <cfRule type="cellIs" dxfId="345" priority="203" operator="equal">
      <formula>""</formula>
    </cfRule>
  </conditionalFormatting>
  <conditionalFormatting sqref="R24">
    <cfRule type="cellIs" dxfId="344" priority="202" operator="equal">
      <formula>""</formula>
    </cfRule>
  </conditionalFormatting>
  <conditionalFormatting sqref="R24">
    <cfRule type="cellIs" dxfId="343" priority="201" operator="greaterThan">
      <formula>0</formula>
    </cfRule>
  </conditionalFormatting>
  <conditionalFormatting sqref="O9:O16">
    <cfRule type="cellIs" dxfId="342" priority="200" operator="equal">
      <formula>""</formula>
    </cfRule>
  </conditionalFormatting>
  <conditionalFormatting sqref="S15">
    <cfRule type="cellIs" dxfId="341" priority="198" operator="equal">
      <formula>""</formula>
    </cfRule>
  </conditionalFormatting>
  <conditionalFormatting sqref="S13">
    <cfRule type="cellIs" dxfId="340" priority="197" operator="equal">
      <formula>""</formula>
    </cfRule>
  </conditionalFormatting>
  <conditionalFormatting sqref="E45:E46 E42:E43">
    <cfRule type="cellIs" dxfId="339" priority="196" operator="equal">
      <formula>""</formula>
    </cfRule>
  </conditionalFormatting>
  <conditionalFormatting sqref="E48">
    <cfRule type="cellIs" dxfId="338" priority="195" operator="equal">
      <formula>""</formula>
    </cfRule>
  </conditionalFormatting>
  <conditionalFormatting sqref="E51">
    <cfRule type="cellIs" dxfId="337" priority="194" operator="equal">
      <formula>""</formula>
    </cfRule>
  </conditionalFormatting>
  <conditionalFormatting sqref="E49">
    <cfRule type="cellIs" dxfId="336" priority="193" operator="equal">
      <formula>""</formula>
    </cfRule>
  </conditionalFormatting>
  <conditionalFormatting sqref="E41">
    <cfRule type="cellIs" dxfId="335" priority="192" operator="equal">
      <formula>""</formula>
    </cfRule>
  </conditionalFormatting>
  <conditionalFormatting sqref="F41">
    <cfRule type="cellIs" dxfId="334" priority="191" operator="equal">
      <formula>""</formula>
    </cfRule>
  </conditionalFormatting>
  <conditionalFormatting sqref="F43">
    <cfRule type="cellIs" dxfId="333" priority="190" operator="equal">
      <formula>""</formula>
    </cfRule>
  </conditionalFormatting>
  <conditionalFormatting sqref="G43">
    <cfRule type="cellIs" dxfId="332" priority="189" operator="equal">
      <formula>""</formula>
    </cfRule>
  </conditionalFormatting>
  <conditionalFormatting sqref="G41">
    <cfRule type="cellIs" dxfId="331" priority="188" operator="equal">
      <formula>""</formula>
    </cfRule>
  </conditionalFormatting>
  <conditionalFormatting sqref="F45">
    <cfRule type="cellIs" dxfId="330" priority="187" operator="equal">
      <formula>""</formula>
    </cfRule>
  </conditionalFormatting>
  <conditionalFormatting sqref="F46">
    <cfRule type="cellIs" dxfId="329" priority="186" operator="equal">
      <formula>""</formula>
    </cfRule>
  </conditionalFormatting>
  <conditionalFormatting sqref="H43">
    <cfRule type="cellIs" dxfId="328" priority="185" operator="equal">
      <formula>""</formula>
    </cfRule>
  </conditionalFormatting>
  <conditionalFormatting sqref="H41">
    <cfRule type="cellIs" dxfId="327" priority="184" operator="equal">
      <formula>""</formula>
    </cfRule>
  </conditionalFormatting>
  <conditionalFormatting sqref="I41">
    <cfRule type="cellIs" dxfId="326" priority="183" operator="equal">
      <formula>""</formula>
    </cfRule>
  </conditionalFormatting>
  <conditionalFormatting sqref="J41">
    <cfRule type="cellIs" dxfId="325" priority="182" operator="equal">
      <formula>""</formula>
    </cfRule>
  </conditionalFormatting>
  <conditionalFormatting sqref="E50">
    <cfRule type="cellIs" dxfId="324" priority="181" operator="equal">
      <formula>""</formula>
    </cfRule>
  </conditionalFormatting>
  <conditionalFormatting sqref="G49">
    <cfRule type="cellIs" dxfId="323" priority="180" operator="equal">
      <formula>""</formula>
    </cfRule>
  </conditionalFormatting>
  <conditionalFormatting sqref="G50">
    <cfRule type="cellIs" dxfId="322" priority="179" operator="equal">
      <formula>""</formula>
    </cfRule>
  </conditionalFormatting>
  <conditionalFormatting sqref="G48">
    <cfRule type="cellIs" dxfId="321" priority="178" operator="equal">
      <formula>""</formula>
    </cfRule>
  </conditionalFormatting>
  <conditionalFormatting sqref="G51">
    <cfRule type="cellIs" dxfId="320" priority="177" operator="equal">
      <formula>""</formula>
    </cfRule>
  </conditionalFormatting>
  <conditionalFormatting sqref="E44">
    <cfRule type="cellIs" dxfId="319" priority="176" operator="equal">
      <formula>""</formula>
    </cfRule>
  </conditionalFormatting>
  <conditionalFormatting sqref="F44">
    <cfRule type="cellIs" dxfId="318" priority="175" operator="equal">
      <formula>""</formula>
    </cfRule>
  </conditionalFormatting>
  <conditionalFormatting sqref="Q165:Q170">
    <cfRule type="cellIs" dxfId="317" priority="173" operator="equal">
      <formula>""</formula>
    </cfRule>
  </conditionalFormatting>
  <conditionalFormatting sqref="F42">
    <cfRule type="cellIs" dxfId="316" priority="172" operator="equal">
      <formula>""</formula>
    </cfRule>
  </conditionalFormatting>
  <conditionalFormatting sqref="P24">
    <cfRule type="cellIs" dxfId="315" priority="171" operator="equal">
      <formula>""</formula>
    </cfRule>
  </conditionalFormatting>
  <conditionalFormatting sqref="T97">
    <cfRule type="cellIs" dxfId="314" priority="170" operator="equal">
      <formula>""</formula>
    </cfRule>
  </conditionalFormatting>
  <conditionalFormatting sqref="E7:H8">
    <cfRule type="cellIs" dxfId="313" priority="169" operator="equal">
      <formula>""</formula>
    </cfRule>
  </conditionalFormatting>
  <conditionalFormatting sqref="P20:Q20 S20">
    <cfRule type="cellIs" dxfId="312" priority="168" operator="equal">
      <formula>""</formula>
    </cfRule>
  </conditionalFormatting>
  <conditionalFormatting sqref="R20">
    <cfRule type="cellIs" dxfId="311" priority="167" operator="equal">
      <formula>""</formula>
    </cfRule>
  </conditionalFormatting>
  <conditionalFormatting sqref="R20">
    <cfRule type="cellIs" dxfId="310" priority="166" operator="greaterThan">
      <formula>0</formula>
    </cfRule>
  </conditionalFormatting>
  <conditionalFormatting sqref="P21">
    <cfRule type="cellIs" dxfId="309" priority="165" operator="greaterThan">
      <formula>0</formula>
    </cfRule>
  </conditionalFormatting>
  <conditionalFormatting sqref="S22">
    <cfRule type="cellIs" dxfId="308" priority="164" operator="equal">
      <formula>""</formula>
    </cfRule>
  </conditionalFormatting>
  <conditionalFormatting sqref="Q22">
    <cfRule type="cellIs" dxfId="307" priority="163" operator="equal">
      <formula>""</formula>
    </cfRule>
  </conditionalFormatting>
  <conditionalFormatting sqref="R22">
    <cfRule type="cellIs" dxfId="306" priority="162" operator="equal">
      <formula>""</formula>
    </cfRule>
  </conditionalFormatting>
  <conditionalFormatting sqref="R22">
    <cfRule type="cellIs" dxfId="305" priority="161" operator="greaterThan">
      <formula>0</formula>
    </cfRule>
  </conditionalFormatting>
  <conditionalFormatting sqref="P22">
    <cfRule type="cellIs" dxfId="304" priority="160" operator="equal">
      <formula>""</formula>
    </cfRule>
  </conditionalFormatting>
  <conditionalFormatting sqref="T163:U163 W163">
    <cfRule type="cellIs" dxfId="303" priority="159" operator="equal">
      <formula>""</formula>
    </cfRule>
  </conditionalFormatting>
  <conditionalFormatting sqref="P163">
    <cfRule type="cellIs" dxfId="302" priority="158" operator="equal">
      <formula>""</formula>
    </cfRule>
  </conditionalFormatting>
  <conditionalFormatting sqref="T158:U158 W158">
    <cfRule type="cellIs" dxfId="301" priority="157" operator="equal">
      <formula>""</formula>
    </cfRule>
  </conditionalFormatting>
  <conditionalFormatting sqref="P158">
    <cfRule type="cellIs" dxfId="300" priority="156" operator="equal">
      <formula>""</formula>
    </cfRule>
  </conditionalFormatting>
  <conditionalFormatting sqref="T156:U156 W156">
    <cfRule type="cellIs" dxfId="299" priority="155" operator="equal">
      <formula>""</formula>
    </cfRule>
  </conditionalFormatting>
  <conditionalFormatting sqref="P156">
    <cfRule type="cellIs" dxfId="298" priority="154" operator="equal">
      <formula>""</formula>
    </cfRule>
  </conditionalFormatting>
  <conditionalFormatting sqref="T161:U161 W161">
    <cfRule type="cellIs" dxfId="297" priority="153" operator="equal">
      <formula>""</formula>
    </cfRule>
  </conditionalFormatting>
  <conditionalFormatting sqref="P161">
    <cfRule type="cellIs" dxfId="296" priority="152" operator="equal">
      <formula>""</formula>
    </cfRule>
  </conditionalFormatting>
  <conditionalFormatting sqref="T154:U154 W154">
    <cfRule type="cellIs" dxfId="295" priority="151" operator="equal">
      <formula>""</formula>
    </cfRule>
  </conditionalFormatting>
  <conditionalFormatting sqref="P154">
    <cfRule type="cellIs" dxfId="294" priority="150" operator="equal">
      <formula>""</formula>
    </cfRule>
  </conditionalFormatting>
  <conditionalFormatting sqref="T152:U152 W152">
    <cfRule type="cellIs" dxfId="293" priority="149" operator="equal">
      <formula>""</formula>
    </cfRule>
  </conditionalFormatting>
  <conditionalFormatting sqref="P152">
    <cfRule type="cellIs" dxfId="292" priority="148" operator="equal">
      <formula>""</formula>
    </cfRule>
  </conditionalFormatting>
  <conditionalFormatting sqref="T150:U150 W150">
    <cfRule type="cellIs" dxfId="291" priority="147" operator="equal">
      <formula>""</formula>
    </cfRule>
  </conditionalFormatting>
  <conditionalFormatting sqref="P150">
    <cfRule type="cellIs" dxfId="290" priority="146" operator="equal">
      <formula>""</formula>
    </cfRule>
  </conditionalFormatting>
  <conditionalFormatting sqref="T145:U145 W145">
    <cfRule type="cellIs" dxfId="289" priority="145" operator="equal">
      <formula>""</formula>
    </cfRule>
  </conditionalFormatting>
  <conditionalFormatting sqref="P145">
    <cfRule type="cellIs" dxfId="288" priority="144" operator="equal">
      <formula>""</formula>
    </cfRule>
  </conditionalFormatting>
  <conditionalFormatting sqref="T143:U143 W143">
    <cfRule type="cellIs" dxfId="287" priority="143" operator="equal">
      <formula>""</formula>
    </cfRule>
  </conditionalFormatting>
  <conditionalFormatting sqref="P143">
    <cfRule type="cellIs" dxfId="286" priority="142" operator="equal">
      <formula>""</formula>
    </cfRule>
  </conditionalFormatting>
  <conditionalFormatting sqref="T148:U148 W148">
    <cfRule type="cellIs" dxfId="285" priority="141" operator="equal">
      <formula>""</formula>
    </cfRule>
  </conditionalFormatting>
  <conditionalFormatting sqref="P148">
    <cfRule type="cellIs" dxfId="284" priority="140" operator="equal">
      <formula>""</formula>
    </cfRule>
  </conditionalFormatting>
  <conditionalFormatting sqref="Q143:Q148">
    <cfRule type="cellIs" dxfId="283" priority="139" operator="equal">
      <formula>""</formula>
    </cfRule>
  </conditionalFormatting>
  <conditionalFormatting sqref="T141:U141 W141">
    <cfRule type="cellIs" dxfId="282" priority="138" operator="equal">
      <formula>""</formula>
    </cfRule>
  </conditionalFormatting>
  <conditionalFormatting sqref="P141">
    <cfRule type="cellIs" dxfId="281" priority="137" operator="equal">
      <formula>""</formula>
    </cfRule>
  </conditionalFormatting>
  <conditionalFormatting sqref="T136:U136 W136">
    <cfRule type="cellIs" dxfId="280" priority="136" operator="equal">
      <formula>""</formula>
    </cfRule>
  </conditionalFormatting>
  <conditionalFormatting sqref="P136">
    <cfRule type="cellIs" dxfId="279" priority="135" operator="equal">
      <formula>""</formula>
    </cfRule>
  </conditionalFormatting>
  <conditionalFormatting sqref="T134:U134 W134">
    <cfRule type="cellIs" dxfId="278" priority="134" operator="equal">
      <formula>""</formula>
    </cfRule>
  </conditionalFormatting>
  <conditionalFormatting sqref="P134">
    <cfRule type="cellIs" dxfId="277" priority="133" operator="equal">
      <formula>""</formula>
    </cfRule>
  </conditionalFormatting>
  <conditionalFormatting sqref="T139:U139 W139">
    <cfRule type="cellIs" dxfId="276" priority="132" operator="equal">
      <formula>""</formula>
    </cfRule>
  </conditionalFormatting>
  <conditionalFormatting sqref="P139">
    <cfRule type="cellIs" dxfId="275" priority="131" operator="equal">
      <formula>""</formula>
    </cfRule>
  </conditionalFormatting>
  <conditionalFormatting sqref="T132:U132 W132">
    <cfRule type="cellIs" dxfId="274" priority="130" operator="equal">
      <formula>""</formula>
    </cfRule>
  </conditionalFormatting>
  <conditionalFormatting sqref="P132">
    <cfRule type="cellIs" dxfId="273" priority="129" operator="equal">
      <formula>""</formula>
    </cfRule>
  </conditionalFormatting>
  <conditionalFormatting sqref="T130:U130 W130">
    <cfRule type="cellIs" dxfId="272" priority="128" operator="equal">
      <formula>""</formula>
    </cfRule>
  </conditionalFormatting>
  <conditionalFormatting sqref="P130">
    <cfRule type="cellIs" dxfId="271" priority="127" operator="equal">
      <formula>""</formula>
    </cfRule>
  </conditionalFormatting>
  <conditionalFormatting sqref="T128:U128 W128">
    <cfRule type="cellIs" dxfId="270" priority="126" operator="equal">
      <formula>""</formula>
    </cfRule>
  </conditionalFormatting>
  <conditionalFormatting sqref="P128">
    <cfRule type="cellIs" dxfId="269" priority="125" operator="equal">
      <formula>""</formula>
    </cfRule>
  </conditionalFormatting>
  <conditionalFormatting sqref="T123:U123 W123">
    <cfRule type="cellIs" dxfId="268" priority="124" operator="equal">
      <formula>""</formula>
    </cfRule>
  </conditionalFormatting>
  <conditionalFormatting sqref="P123">
    <cfRule type="cellIs" dxfId="267" priority="123" operator="equal">
      <formula>""</formula>
    </cfRule>
  </conditionalFormatting>
  <conditionalFormatting sqref="T121:U121 W121">
    <cfRule type="cellIs" dxfId="266" priority="122" operator="equal">
      <formula>""</formula>
    </cfRule>
  </conditionalFormatting>
  <conditionalFormatting sqref="P121">
    <cfRule type="cellIs" dxfId="265" priority="121" operator="equal">
      <formula>""</formula>
    </cfRule>
  </conditionalFormatting>
  <conditionalFormatting sqref="T126:U126 W126">
    <cfRule type="cellIs" dxfId="264" priority="120" operator="equal">
      <formula>""</formula>
    </cfRule>
  </conditionalFormatting>
  <conditionalFormatting sqref="P126">
    <cfRule type="cellIs" dxfId="263" priority="119" operator="equal">
      <formula>""</formula>
    </cfRule>
  </conditionalFormatting>
  <conditionalFormatting sqref="Q121:Q126">
    <cfRule type="cellIs" dxfId="262" priority="118" operator="equal">
      <formula>""</formula>
    </cfRule>
  </conditionalFormatting>
  <conditionalFormatting sqref="T119:U119 W119">
    <cfRule type="cellIs" dxfId="261" priority="117" operator="equal">
      <formula>""</formula>
    </cfRule>
  </conditionalFormatting>
  <conditionalFormatting sqref="P119">
    <cfRule type="cellIs" dxfId="260" priority="116" operator="equal">
      <formula>""</formula>
    </cfRule>
  </conditionalFormatting>
  <conditionalFormatting sqref="T114:U114 W114">
    <cfRule type="cellIs" dxfId="259" priority="115" operator="equal">
      <formula>""</formula>
    </cfRule>
  </conditionalFormatting>
  <conditionalFormatting sqref="P114">
    <cfRule type="cellIs" dxfId="258" priority="114" operator="equal">
      <formula>""</formula>
    </cfRule>
  </conditionalFormatting>
  <conditionalFormatting sqref="T112:U112 W112">
    <cfRule type="cellIs" dxfId="257" priority="113" operator="equal">
      <formula>""</formula>
    </cfRule>
  </conditionalFormatting>
  <conditionalFormatting sqref="P112">
    <cfRule type="cellIs" dxfId="256" priority="112" operator="equal">
      <formula>""</formula>
    </cfRule>
  </conditionalFormatting>
  <conditionalFormatting sqref="T117:U117 W117">
    <cfRule type="cellIs" dxfId="255" priority="111" operator="equal">
      <formula>""</formula>
    </cfRule>
  </conditionalFormatting>
  <conditionalFormatting sqref="P117">
    <cfRule type="cellIs" dxfId="254" priority="110" operator="equal">
      <formula>""</formula>
    </cfRule>
  </conditionalFormatting>
  <conditionalFormatting sqref="T110:U110 W110">
    <cfRule type="cellIs" dxfId="253" priority="109" operator="equal">
      <formula>""</formula>
    </cfRule>
  </conditionalFormatting>
  <conditionalFormatting sqref="P110">
    <cfRule type="cellIs" dxfId="252" priority="108" operator="equal">
      <formula>""</formula>
    </cfRule>
  </conditionalFormatting>
  <conditionalFormatting sqref="T108:U108 W108">
    <cfRule type="cellIs" dxfId="251" priority="107" operator="equal">
      <formula>""</formula>
    </cfRule>
  </conditionalFormatting>
  <conditionalFormatting sqref="P108">
    <cfRule type="cellIs" dxfId="250" priority="106" operator="equal">
      <formula>""</formula>
    </cfRule>
  </conditionalFormatting>
  <conditionalFormatting sqref="T106:U106 W106">
    <cfRule type="cellIs" dxfId="249" priority="105" operator="equal">
      <formula>""</formula>
    </cfRule>
  </conditionalFormatting>
  <conditionalFormatting sqref="P106">
    <cfRule type="cellIs" dxfId="248" priority="104" operator="equal">
      <formula>""</formula>
    </cfRule>
  </conditionalFormatting>
  <conditionalFormatting sqref="T101:U101 W101">
    <cfRule type="cellIs" dxfId="247" priority="103" operator="equal">
      <formula>""</formula>
    </cfRule>
  </conditionalFormatting>
  <conditionalFormatting sqref="P101">
    <cfRule type="cellIs" dxfId="246" priority="102" operator="equal">
      <formula>""</formula>
    </cfRule>
  </conditionalFormatting>
  <conditionalFormatting sqref="T99:U99 W99">
    <cfRule type="cellIs" dxfId="245" priority="101" operator="equal">
      <formula>""</formula>
    </cfRule>
  </conditionalFormatting>
  <conditionalFormatting sqref="P99">
    <cfRule type="cellIs" dxfId="244" priority="100" operator="equal">
      <formula>""</formula>
    </cfRule>
  </conditionalFormatting>
  <conditionalFormatting sqref="T104:U104 W104">
    <cfRule type="cellIs" dxfId="243" priority="99" operator="equal">
      <formula>""</formula>
    </cfRule>
  </conditionalFormatting>
  <conditionalFormatting sqref="P104">
    <cfRule type="cellIs" dxfId="242" priority="98" operator="equal">
      <formula>""</formula>
    </cfRule>
  </conditionalFormatting>
  <conditionalFormatting sqref="Q99:Q104">
    <cfRule type="cellIs" dxfId="241" priority="97" operator="equal">
      <formula>""</formula>
    </cfRule>
  </conditionalFormatting>
  <conditionalFormatting sqref="O29 W96 O96:U96 V29:W29 W85 P89 T89:U89 P87 T87:U87 T94:U94 P83 T83:U83 P76 T76:U76 P81:Q81 T81:U81 T78:U79 O74:Q74 T74:U74 P91:P92 T91:U92 P85 T85:U85 W89 W87 W94 W91:W92 W83 W76 W81 W78:W79 P78:P79 P94 Q82:Q94 Q95:S95 O75:O95 W74 R74:S94 W63 P67 T67:U67 P65 T65:U65 T72:U72 P61 T61:U61 P54 T54:U54 P59:Q59 T59:U59 T56:U57 O52:Q52 T52:U52 P69:P70 T69:U70 P63 T63:U63 W67 W65 W72 W69:W70 W61 W54 W59 W56:W57 P56:P57 P72 Q60:Q72 Q73:S73 O53:O73 W52 R52:S72 W41 P45 T45:U45 P43 T43:U43 T50:U50 P39 T39:U39 P32 T32:U32 P37:Q37 T37:U37 T34:U35 O30:Q30 T30:U30 P47:P48 T47:U48 P41 T41:U41 W45 W43 W50 W47:W48 W39 W32 W37 W34:W35 P34:P35 P50 Q38:Q50 Q51:S51 O31:O51 W30 V30:V96 R29:S50">
    <cfRule type="cellIs" dxfId="240" priority="96" operator="equal">
      <formula>""</formula>
    </cfRule>
  </conditionalFormatting>
  <conditionalFormatting sqref="U29">
    <cfRule type="cellIs" dxfId="239" priority="95" operator="equal">
      <formula>""</formula>
    </cfRule>
  </conditionalFormatting>
  <conditionalFormatting sqref="P29:Q29">
    <cfRule type="cellIs" dxfId="238" priority="94" operator="equal">
      <formula>""</formula>
    </cfRule>
  </conditionalFormatting>
  <conditionalFormatting sqref="T29">
    <cfRule type="cellIs" dxfId="237" priority="93" operator="equal">
      <formula>""</formula>
    </cfRule>
  </conditionalFormatting>
  <conditionalFormatting sqref="T95:U95 W95">
    <cfRule type="cellIs" dxfId="236" priority="92" operator="equal">
      <formula>""</formula>
    </cfRule>
  </conditionalFormatting>
  <conditionalFormatting sqref="P95">
    <cfRule type="cellIs" dxfId="235" priority="91" operator="equal">
      <formula>""</formula>
    </cfRule>
  </conditionalFormatting>
  <conditionalFormatting sqref="T90:U90 W90">
    <cfRule type="cellIs" dxfId="234" priority="90" operator="equal">
      <formula>""</formula>
    </cfRule>
  </conditionalFormatting>
  <conditionalFormatting sqref="P90">
    <cfRule type="cellIs" dxfId="233" priority="89" operator="equal">
      <formula>""</formula>
    </cfRule>
  </conditionalFormatting>
  <conditionalFormatting sqref="T88:U88 W88">
    <cfRule type="cellIs" dxfId="232" priority="88" operator="equal">
      <formula>""</formula>
    </cfRule>
  </conditionalFormatting>
  <conditionalFormatting sqref="P88">
    <cfRule type="cellIs" dxfId="231" priority="87" operator="equal">
      <formula>""</formula>
    </cfRule>
  </conditionalFormatting>
  <conditionalFormatting sqref="T93:U93 W93">
    <cfRule type="cellIs" dxfId="230" priority="86" operator="equal">
      <formula>""</formula>
    </cfRule>
  </conditionalFormatting>
  <conditionalFormatting sqref="P93">
    <cfRule type="cellIs" dxfId="229" priority="85" operator="equal">
      <formula>""</formula>
    </cfRule>
  </conditionalFormatting>
  <conditionalFormatting sqref="T86:U86 W86">
    <cfRule type="cellIs" dxfId="228" priority="84" operator="equal">
      <formula>""</formula>
    </cfRule>
  </conditionalFormatting>
  <conditionalFormatting sqref="P86">
    <cfRule type="cellIs" dxfId="227" priority="83" operator="equal">
      <formula>""</formula>
    </cfRule>
  </conditionalFormatting>
  <conditionalFormatting sqref="T84:U84 W84">
    <cfRule type="cellIs" dxfId="226" priority="82" operator="equal">
      <formula>""</formula>
    </cfRule>
  </conditionalFormatting>
  <conditionalFormatting sqref="P84">
    <cfRule type="cellIs" dxfId="225" priority="81" operator="equal">
      <formula>""</formula>
    </cfRule>
  </conditionalFormatting>
  <conditionalFormatting sqref="T82:U82 W82">
    <cfRule type="cellIs" dxfId="224" priority="80" operator="equal">
      <formula>""</formula>
    </cfRule>
  </conditionalFormatting>
  <conditionalFormatting sqref="P82">
    <cfRule type="cellIs" dxfId="223" priority="79" operator="equal">
      <formula>""</formula>
    </cfRule>
  </conditionalFormatting>
  <conditionalFormatting sqref="T77:U77 W77">
    <cfRule type="cellIs" dxfId="222" priority="78" operator="equal">
      <formula>""</formula>
    </cfRule>
  </conditionalFormatting>
  <conditionalFormatting sqref="P77">
    <cfRule type="cellIs" dxfId="221" priority="77" operator="equal">
      <formula>""</formula>
    </cfRule>
  </conditionalFormatting>
  <conditionalFormatting sqref="T75:U75 W75">
    <cfRule type="cellIs" dxfId="220" priority="76" operator="equal">
      <formula>""</formula>
    </cfRule>
  </conditionalFormatting>
  <conditionalFormatting sqref="P75">
    <cfRule type="cellIs" dxfId="219" priority="75" operator="equal">
      <formula>""</formula>
    </cfRule>
  </conditionalFormatting>
  <conditionalFormatting sqref="T80:U80 W80">
    <cfRule type="cellIs" dxfId="218" priority="74" operator="equal">
      <formula>""</formula>
    </cfRule>
  </conditionalFormatting>
  <conditionalFormatting sqref="P80">
    <cfRule type="cellIs" dxfId="217" priority="73" operator="equal">
      <formula>""</formula>
    </cfRule>
  </conditionalFormatting>
  <conditionalFormatting sqref="Q75:Q80">
    <cfRule type="cellIs" dxfId="216" priority="72" operator="equal">
      <formula>""</formula>
    </cfRule>
  </conditionalFormatting>
  <conditionalFormatting sqref="T73:U73 W73">
    <cfRule type="cellIs" dxfId="215" priority="71" operator="equal">
      <formula>""</formula>
    </cfRule>
  </conditionalFormatting>
  <conditionalFormatting sqref="P73">
    <cfRule type="cellIs" dxfId="214" priority="70" operator="equal">
      <formula>""</formula>
    </cfRule>
  </conditionalFormatting>
  <conditionalFormatting sqref="T68:U68 W68">
    <cfRule type="cellIs" dxfId="213" priority="69" operator="equal">
      <formula>""</formula>
    </cfRule>
  </conditionalFormatting>
  <conditionalFormatting sqref="P68">
    <cfRule type="cellIs" dxfId="212" priority="68" operator="equal">
      <formula>""</formula>
    </cfRule>
  </conditionalFormatting>
  <conditionalFormatting sqref="T66:U66 W66">
    <cfRule type="cellIs" dxfId="211" priority="67" operator="equal">
      <formula>""</formula>
    </cfRule>
  </conditionalFormatting>
  <conditionalFormatting sqref="P66">
    <cfRule type="cellIs" dxfId="210" priority="66" operator="equal">
      <formula>""</formula>
    </cfRule>
  </conditionalFormatting>
  <conditionalFormatting sqref="T71:U71 W71">
    <cfRule type="cellIs" dxfId="209" priority="65" operator="equal">
      <formula>""</formula>
    </cfRule>
  </conditionalFormatting>
  <conditionalFormatting sqref="P71">
    <cfRule type="cellIs" dxfId="208" priority="64" operator="equal">
      <formula>""</formula>
    </cfRule>
  </conditionalFormatting>
  <conditionalFormatting sqref="T64:U64 W64">
    <cfRule type="cellIs" dxfId="207" priority="63" operator="equal">
      <formula>""</formula>
    </cfRule>
  </conditionalFormatting>
  <conditionalFormatting sqref="P64">
    <cfRule type="cellIs" dxfId="206" priority="62" operator="equal">
      <formula>""</formula>
    </cfRule>
  </conditionalFormatting>
  <conditionalFormatting sqref="T62:U62 W62">
    <cfRule type="cellIs" dxfId="205" priority="61" operator="equal">
      <formula>""</formula>
    </cfRule>
  </conditionalFormatting>
  <conditionalFormatting sqref="P62">
    <cfRule type="cellIs" dxfId="204" priority="60" operator="equal">
      <formula>""</formula>
    </cfRule>
  </conditionalFormatting>
  <conditionalFormatting sqref="T60:U60 W60">
    <cfRule type="cellIs" dxfId="203" priority="59" operator="equal">
      <formula>""</formula>
    </cfRule>
  </conditionalFormatting>
  <conditionalFormatting sqref="P60">
    <cfRule type="cellIs" dxfId="202" priority="58" operator="equal">
      <formula>""</formula>
    </cfRule>
  </conditionalFormatting>
  <conditionalFormatting sqref="T55:U55 W55">
    <cfRule type="cellIs" dxfId="201" priority="57" operator="equal">
      <formula>""</formula>
    </cfRule>
  </conditionalFormatting>
  <conditionalFormatting sqref="P55">
    <cfRule type="cellIs" dxfId="200" priority="56" operator="equal">
      <formula>""</formula>
    </cfRule>
  </conditionalFormatting>
  <conditionalFormatting sqref="T53:U53 W53">
    <cfRule type="cellIs" dxfId="199" priority="55" operator="equal">
      <formula>""</formula>
    </cfRule>
  </conditionalFormatting>
  <conditionalFormatting sqref="P53">
    <cfRule type="cellIs" dxfId="198" priority="54" operator="equal">
      <formula>""</formula>
    </cfRule>
  </conditionalFormatting>
  <conditionalFormatting sqref="T58:U58 W58">
    <cfRule type="cellIs" dxfId="197" priority="53" operator="equal">
      <formula>""</formula>
    </cfRule>
  </conditionalFormatting>
  <conditionalFormatting sqref="P58">
    <cfRule type="cellIs" dxfId="196" priority="52" operator="equal">
      <formula>""</formula>
    </cfRule>
  </conditionalFormatting>
  <conditionalFormatting sqref="Q53:Q58">
    <cfRule type="cellIs" dxfId="195" priority="51" operator="equal">
      <formula>""</formula>
    </cfRule>
  </conditionalFormatting>
  <conditionalFormatting sqref="T51:U51 W51">
    <cfRule type="cellIs" dxfId="194" priority="50" operator="equal">
      <formula>""</formula>
    </cfRule>
  </conditionalFormatting>
  <conditionalFormatting sqref="P51">
    <cfRule type="cellIs" dxfId="193" priority="49" operator="equal">
      <formula>""</formula>
    </cfRule>
  </conditionalFormatting>
  <conditionalFormatting sqref="T46:U46 W46">
    <cfRule type="cellIs" dxfId="192" priority="48" operator="equal">
      <formula>""</formula>
    </cfRule>
  </conditionalFormatting>
  <conditionalFormatting sqref="P46">
    <cfRule type="cellIs" dxfId="191" priority="47" operator="equal">
      <formula>""</formula>
    </cfRule>
  </conditionalFormatting>
  <conditionalFormatting sqref="T44:U44 W44">
    <cfRule type="cellIs" dxfId="190" priority="46" operator="equal">
      <formula>""</formula>
    </cfRule>
  </conditionalFormatting>
  <conditionalFormatting sqref="P44">
    <cfRule type="cellIs" dxfId="189" priority="45" operator="equal">
      <formula>""</formula>
    </cfRule>
  </conditionalFormatting>
  <conditionalFormatting sqref="T49:U49 W49">
    <cfRule type="cellIs" dxfId="188" priority="44" operator="equal">
      <formula>""</formula>
    </cfRule>
  </conditionalFormatting>
  <conditionalFormatting sqref="P49">
    <cfRule type="cellIs" dxfId="187" priority="43" operator="equal">
      <formula>""</formula>
    </cfRule>
  </conditionalFormatting>
  <conditionalFormatting sqref="T42:U42 W42">
    <cfRule type="cellIs" dxfId="186" priority="42" operator="equal">
      <formula>""</formula>
    </cfRule>
  </conditionalFormatting>
  <conditionalFormatting sqref="P42">
    <cfRule type="cellIs" dxfId="185" priority="41" operator="equal">
      <formula>""</formula>
    </cfRule>
  </conditionalFormatting>
  <conditionalFormatting sqref="T40:U40 W40">
    <cfRule type="cellIs" dxfId="184" priority="40" operator="equal">
      <formula>""</formula>
    </cfRule>
  </conditionalFormatting>
  <conditionalFormatting sqref="P40">
    <cfRule type="cellIs" dxfId="183" priority="39" operator="equal">
      <formula>""</formula>
    </cfRule>
  </conditionalFormatting>
  <conditionalFormatting sqref="T38:U38 W38">
    <cfRule type="cellIs" dxfId="182" priority="38" operator="equal">
      <formula>""</formula>
    </cfRule>
  </conditionalFormatting>
  <conditionalFormatting sqref="P38">
    <cfRule type="cellIs" dxfId="181" priority="37" operator="equal">
      <formula>""</formula>
    </cfRule>
  </conditionalFormatting>
  <conditionalFormatting sqref="T33:U33 W33">
    <cfRule type="cellIs" dxfId="180" priority="36" operator="equal">
      <formula>""</formula>
    </cfRule>
  </conditionalFormatting>
  <conditionalFormatting sqref="P33">
    <cfRule type="cellIs" dxfId="179" priority="35" operator="equal">
      <formula>""</formula>
    </cfRule>
  </conditionalFormatting>
  <conditionalFormatting sqref="T31:U31 W31">
    <cfRule type="cellIs" dxfId="178" priority="34" operator="equal">
      <formula>""</formula>
    </cfRule>
  </conditionalFormatting>
  <conditionalFormatting sqref="P31">
    <cfRule type="cellIs" dxfId="177" priority="33" operator="equal">
      <formula>""</formula>
    </cfRule>
  </conditionalFormatting>
  <conditionalFormatting sqref="T36:U36 W36">
    <cfRule type="cellIs" dxfId="176" priority="32" operator="equal">
      <formula>""</formula>
    </cfRule>
  </conditionalFormatting>
  <conditionalFormatting sqref="P36">
    <cfRule type="cellIs" dxfId="175" priority="31" operator="equal">
      <formula>""</formula>
    </cfRule>
  </conditionalFormatting>
  <conditionalFormatting sqref="Q31:Q36">
    <cfRule type="cellIs" dxfId="174" priority="30" operator="equal">
      <formula>""</formula>
    </cfRule>
  </conditionalFormatting>
  <conditionalFormatting sqref="AA12">
    <cfRule type="cellIs" dxfId="173" priority="29" operator="equal">
      <formula>0</formula>
    </cfRule>
  </conditionalFormatting>
  <conditionalFormatting sqref="AB12:AC12">
    <cfRule type="cellIs" dxfId="172" priority="28" operator="equal">
      <formula>0</formula>
    </cfRule>
  </conditionalFormatting>
  <conditionalFormatting sqref="Z12">
    <cfRule type="cellIs" dxfId="171" priority="21" operator="equal">
      <formula>0</formula>
    </cfRule>
  </conditionalFormatting>
  <conditionalFormatting sqref="AA8:AC8">
    <cfRule type="cellIs" dxfId="170" priority="17" operator="equal">
      <formula>0</formula>
    </cfRule>
  </conditionalFormatting>
  <conditionalFormatting sqref="Z8:Z9">
    <cfRule type="cellIs" dxfId="169" priority="12" operator="equal">
      <formula>0</formula>
    </cfRule>
  </conditionalFormatting>
  <conditionalFormatting sqref="AC9">
    <cfRule type="cellIs" dxfId="168" priority="11" operator="equal">
      <formula>0</formula>
    </cfRule>
  </conditionalFormatting>
  <conditionalFormatting sqref="AA9">
    <cfRule type="cellIs" dxfId="167" priority="9" operator="equal">
      <formula>0</formula>
    </cfRule>
  </conditionalFormatting>
  <conditionalFormatting sqref="AB9">
    <cfRule type="cellIs" dxfId="166" priority="8" operator="equal">
      <formula>0</formula>
    </cfRule>
  </conditionalFormatting>
  <conditionalFormatting sqref="AA18">
    <cfRule type="cellIs" dxfId="165" priority="7" operator="equal">
      <formula>0</formula>
    </cfRule>
  </conditionalFormatting>
  <conditionalFormatting sqref="AB18:AC18">
    <cfRule type="cellIs" dxfId="164" priority="6" operator="equal">
      <formula>0</formula>
    </cfRule>
  </conditionalFormatting>
  <conditionalFormatting sqref="Z18">
    <cfRule type="cellIs" dxfId="163" priority="5" operator="equal">
      <formula>0</formula>
    </cfRule>
  </conditionalFormatting>
  <conditionalFormatting sqref="AA15">
    <cfRule type="cellIs" dxfId="162" priority="4" operator="equal">
      <formula>0</formula>
    </cfRule>
  </conditionalFormatting>
  <conditionalFormatting sqref="AB15">
    <cfRule type="cellIs" dxfId="161" priority="3" operator="equal">
      <formula>0</formula>
    </cfRule>
  </conditionalFormatting>
  <conditionalFormatting sqref="Z15">
    <cfRule type="cellIs" dxfId="160" priority="2" operator="equal">
      <formula>0</formula>
    </cfRule>
  </conditionalFormatting>
  <conditionalFormatting sqref="AC15">
    <cfRule type="cellIs" dxfId="159" priority="1" operator="equal">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7F50D-F4F1-4EEB-AE8C-1A5ACA9A7E55}">
  <dimension ref="C2:AG221"/>
  <sheetViews>
    <sheetView showGridLines="0" topLeftCell="A32" zoomScaleNormal="100" workbookViewId="0">
      <selection activeCell="Q57" sqref="Q57"/>
    </sheetView>
  </sheetViews>
  <sheetFormatPr defaultRowHeight="15" x14ac:dyDescent="0.25"/>
  <cols>
    <col min="2" max="2" width="5" customWidth="1"/>
    <col min="3" max="3" width="3.85546875" customWidth="1"/>
    <col min="4" max="4" width="33.7109375" customWidth="1"/>
    <col min="5" max="5" width="9.7109375" customWidth="1"/>
    <col min="6" max="6" width="9.85546875" bestFit="1" customWidth="1"/>
    <col min="7" max="7" width="10" bestFit="1" customWidth="1"/>
    <col min="8" max="8" width="11.140625" bestFit="1" customWidth="1"/>
    <col min="9" max="9" width="8.42578125" bestFit="1" customWidth="1"/>
    <col min="10" max="11" width="9.7109375" customWidth="1"/>
    <col min="12" max="12" width="8.28515625" customWidth="1"/>
    <col min="13" max="13" width="11.5703125" customWidth="1"/>
    <col min="14" max="14" width="7.5703125" customWidth="1"/>
    <col min="15" max="15" width="11.140625" bestFit="1" customWidth="1"/>
    <col min="16" max="17" width="9.28515625" customWidth="1"/>
    <col min="18" max="18" width="10.28515625" customWidth="1"/>
    <col min="19" max="19" width="12.140625" customWidth="1"/>
    <col min="20" max="20" width="9.140625" bestFit="1" customWidth="1"/>
    <col min="21" max="21" width="10.7109375" customWidth="1"/>
    <col min="22" max="23" width="12.7109375" customWidth="1"/>
    <col min="24" max="24" width="1.140625" customWidth="1"/>
    <col min="25" max="25" width="8.7109375" customWidth="1"/>
    <col min="26" max="27" width="11.140625" bestFit="1" customWidth="1"/>
    <col min="28" max="28" width="10.28515625" customWidth="1"/>
    <col min="29" max="29" width="8.42578125" customWidth="1"/>
    <col min="30" max="30" width="13.140625" customWidth="1"/>
    <col min="31" max="31" width="69.85546875" customWidth="1"/>
    <col min="32" max="32" width="45.85546875" bestFit="1" customWidth="1"/>
    <col min="33" max="33" width="48.140625" bestFit="1" customWidth="1"/>
    <col min="34" max="34" width="6.7109375" customWidth="1"/>
    <col min="35" max="35" width="8.42578125" customWidth="1"/>
    <col min="36" max="36" width="1.140625" customWidth="1"/>
    <col min="37" max="37" width="5.7109375" customWidth="1"/>
    <col min="38" max="38" width="11.140625" bestFit="1" customWidth="1"/>
    <col min="39" max="39" width="11.140625" customWidth="1"/>
    <col min="40" max="40" width="8.42578125" customWidth="1"/>
    <col min="41" max="41" width="6.85546875" customWidth="1"/>
    <col min="42" max="42" width="4.5703125" customWidth="1"/>
    <col min="43" max="43" width="44.28515625" customWidth="1"/>
    <col min="44" max="44" width="9.140625" customWidth="1"/>
    <col min="45" max="45" width="7.7109375" customWidth="1"/>
    <col min="46" max="46" width="8.42578125" customWidth="1"/>
    <col min="47" max="47" width="9" customWidth="1"/>
    <col min="48" max="48" width="9" bestFit="1" customWidth="1"/>
    <col min="49" max="50" width="8.140625" customWidth="1"/>
    <col min="51" max="51" width="7.28515625" bestFit="1" customWidth="1"/>
    <col min="52" max="52" width="7.7109375" customWidth="1"/>
    <col min="53" max="53" width="6.85546875" customWidth="1"/>
  </cols>
  <sheetData>
    <row r="2" spans="4:33" x14ac:dyDescent="0.25">
      <c r="D2" s="7" t="s">
        <v>98</v>
      </c>
      <c r="E2" s="7"/>
      <c r="F2" s="7"/>
      <c r="G2" s="7"/>
      <c r="H2" s="7"/>
      <c r="I2" s="7"/>
      <c r="J2" s="7"/>
    </row>
    <row r="4" spans="4:33" x14ac:dyDescent="0.25">
      <c r="D4" s="27" t="s">
        <v>102</v>
      </c>
      <c r="E4" s="28"/>
      <c r="F4" s="29"/>
      <c r="G4" s="29"/>
      <c r="H4" s="29"/>
      <c r="I4" s="29"/>
      <c r="J4" s="29"/>
      <c r="K4" s="29"/>
      <c r="M4" s="27" t="s">
        <v>18</v>
      </c>
      <c r="N4" s="28"/>
      <c r="O4" s="29"/>
      <c r="P4" s="29"/>
      <c r="Q4" s="29"/>
      <c r="R4" s="29"/>
      <c r="S4" s="29"/>
      <c r="T4" s="29"/>
      <c r="U4" s="29"/>
      <c r="V4" s="29"/>
      <c r="W4" s="29"/>
      <c r="AD4" s="27" t="s">
        <v>7</v>
      </c>
      <c r="AE4" s="28"/>
      <c r="AF4" s="29"/>
      <c r="AG4" s="29"/>
    </row>
    <row r="5" spans="4:33" x14ac:dyDescent="0.25">
      <c r="F5" s="9"/>
      <c r="G5" s="9" t="s">
        <v>0</v>
      </c>
      <c r="H5" s="10">
        <f>SUM(H9:H11)</f>
        <v>376.20269953552628</v>
      </c>
    </row>
    <row r="6" spans="4:33" ht="15.75" thickBot="1" x14ac:dyDescent="0.3">
      <c r="D6" s="3" t="s">
        <v>83</v>
      </c>
      <c r="E6" s="3" t="s">
        <v>5</v>
      </c>
      <c r="F6" s="3" t="s">
        <v>104</v>
      </c>
      <c r="G6" s="3" t="s">
        <v>2</v>
      </c>
      <c r="H6" s="3" t="s">
        <v>26</v>
      </c>
      <c r="O6" s="21">
        <f>O8+O22+O24</f>
        <v>265036</v>
      </c>
      <c r="P6" s="21">
        <f>SUM(P9:P25)</f>
        <v>265004</v>
      </c>
      <c r="Q6" s="21">
        <f>SUM(Q9:Q25)</f>
        <v>0</v>
      </c>
      <c r="R6" s="21">
        <f>SUMIF(S9:S25, "&gt;0", R9:R25)</f>
        <v>32</v>
      </c>
      <c r="S6" s="22">
        <f>(SUM(S9:S25))/60</f>
        <v>28.916666666666668</v>
      </c>
      <c r="AD6" s="61" t="s">
        <v>247</v>
      </c>
      <c r="AE6" s="45"/>
      <c r="AF6" s="45"/>
      <c r="AG6" s="45"/>
    </row>
    <row r="7" spans="4:33" ht="15.75" thickBot="1" x14ac:dyDescent="0.3">
      <c r="D7" s="33" t="s">
        <v>87</v>
      </c>
      <c r="E7" s="31">
        <v>36</v>
      </c>
      <c r="F7" s="31">
        <v>0</v>
      </c>
      <c r="G7" s="31"/>
      <c r="H7" s="32"/>
      <c r="N7" s="2" t="s">
        <v>1</v>
      </c>
      <c r="O7" s="2" t="s">
        <v>5</v>
      </c>
      <c r="P7" s="8" t="s">
        <v>3</v>
      </c>
      <c r="Q7" s="8" t="s">
        <v>8</v>
      </c>
      <c r="R7" s="8" t="s">
        <v>7</v>
      </c>
      <c r="S7" s="8" t="s">
        <v>10</v>
      </c>
      <c r="AD7" s="44" t="s">
        <v>107</v>
      </c>
      <c r="AE7" s="44" t="s">
        <v>138</v>
      </c>
      <c r="AF7" s="44" t="s">
        <v>23</v>
      </c>
      <c r="AG7" s="44" t="s">
        <v>103</v>
      </c>
    </row>
    <row r="8" spans="4:33" x14ac:dyDescent="0.25">
      <c r="D8" s="33" t="s">
        <v>88</v>
      </c>
      <c r="E8" s="31">
        <v>246587</v>
      </c>
      <c r="F8" s="31">
        <v>2</v>
      </c>
      <c r="G8" s="31"/>
      <c r="H8" s="32"/>
      <c r="M8" s="6" t="s">
        <v>31</v>
      </c>
      <c r="N8" s="48"/>
      <c r="O8" s="49">
        <f>SUM(O9:O21)</f>
        <v>246586</v>
      </c>
      <c r="P8" s="24"/>
      <c r="Q8" s="24"/>
      <c r="R8" s="24"/>
      <c r="S8" s="24"/>
      <c r="U8" t="s">
        <v>36</v>
      </c>
      <c r="AD8" s="79"/>
      <c r="AE8" s="80" t="s">
        <v>205</v>
      </c>
      <c r="AF8" s="80" t="s">
        <v>137</v>
      </c>
      <c r="AG8" s="80"/>
    </row>
    <row r="9" spans="4:33" x14ac:dyDescent="0.25">
      <c r="D9" s="33" t="s">
        <v>84</v>
      </c>
      <c r="E9" s="31">
        <v>471230</v>
      </c>
      <c r="F9" s="31">
        <v>0</v>
      </c>
      <c r="G9" s="31">
        <v>471230</v>
      </c>
      <c r="H9" s="32">
        <v>375.60622965637589</v>
      </c>
      <c r="M9" s="11"/>
      <c r="N9" s="5">
        <v>1</v>
      </c>
      <c r="O9" s="4">
        <v>19999</v>
      </c>
      <c r="P9" s="4">
        <v>19998</v>
      </c>
      <c r="Q9" s="4"/>
      <c r="R9" s="4">
        <f t="shared" ref="R9:R21" si="0">O9-P9-Q9</f>
        <v>1</v>
      </c>
      <c r="S9" s="57">
        <v>147</v>
      </c>
      <c r="T9">
        <f>(P9/S9)*60</f>
        <v>8162.4489795918362</v>
      </c>
      <c r="AD9" s="79"/>
      <c r="AE9" s="80" t="s">
        <v>206</v>
      </c>
      <c r="AF9" s="80" t="s">
        <v>137</v>
      </c>
      <c r="AG9" s="80"/>
    </row>
    <row r="10" spans="4:33" x14ac:dyDescent="0.25">
      <c r="D10" s="33" t="s">
        <v>85</v>
      </c>
      <c r="E10" s="31">
        <v>576</v>
      </c>
      <c r="F10" s="31">
        <v>0</v>
      </c>
      <c r="G10" s="31">
        <v>576</v>
      </c>
      <c r="H10" s="32">
        <v>0.59646987915039063</v>
      </c>
      <c r="M10" s="11"/>
      <c r="N10" s="5">
        <v>2</v>
      </c>
      <c r="O10" s="4">
        <v>20000</v>
      </c>
      <c r="P10" s="4">
        <v>20000</v>
      </c>
      <c r="Q10" s="4"/>
      <c r="R10" s="4">
        <f t="shared" si="0"/>
        <v>0</v>
      </c>
      <c r="S10" s="57">
        <v>130</v>
      </c>
      <c r="T10">
        <f t="shared" ref="T10:T25" si="1">(P10/S10)*60</f>
        <v>9230.7692307692305</v>
      </c>
      <c r="U10" t="s">
        <v>36</v>
      </c>
      <c r="AD10" s="79"/>
      <c r="AE10" s="80" t="s">
        <v>207</v>
      </c>
      <c r="AF10" s="80" t="s">
        <v>137</v>
      </c>
      <c r="AG10" s="80"/>
    </row>
    <row r="11" spans="4:33" x14ac:dyDescent="0.25">
      <c r="D11" s="33" t="s">
        <v>86</v>
      </c>
      <c r="E11" s="31">
        <v>18414</v>
      </c>
      <c r="F11" s="31">
        <v>0</v>
      </c>
      <c r="G11" s="31">
        <v>0</v>
      </c>
      <c r="H11" s="32">
        <v>0</v>
      </c>
      <c r="M11" s="11"/>
      <c r="N11" s="5">
        <v>3</v>
      </c>
      <c r="O11" s="4">
        <v>20000</v>
      </c>
      <c r="P11" s="4">
        <v>19999</v>
      </c>
      <c r="Q11" s="4"/>
      <c r="R11" s="4">
        <f t="shared" si="0"/>
        <v>1</v>
      </c>
      <c r="S11" s="57">
        <v>122</v>
      </c>
      <c r="T11">
        <f t="shared" si="1"/>
        <v>9835.5737704918029</v>
      </c>
      <c r="AD11" s="79"/>
      <c r="AE11" s="80" t="s">
        <v>208</v>
      </c>
      <c r="AF11" s="80" t="s">
        <v>137</v>
      </c>
      <c r="AG11" s="80"/>
    </row>
    <row r="12" spans="4:33" x14ac:dyDescent="0.25">
      <c r="E12" s="43">
        <f>SUM(E7:E11)</f>
        <v>736843</v>
      </c>
      <c r="G12" s="43">
        <f>SUM(G7:G11)</f>
        <v>471806</v>
      </c>
      <c r="H12" s="34">
        <f>SUM(H7:H11)/1024</f>
        <v>0.36738544876516238</v>
      </c>
      <c r="I12" s="35" t="s">
        <v>9</v>
      </c>
      <c r="M12" s="11"/>
      <c r="N12" s="5">
        <v>4</v>
      </c>
      <c r="O12" s="4">
        <v>20000</v>
      </c>
      <c r="P12" s="4">
        <v>19995</v>
      </c>
      <c r="Q12" s="4"/>
      <c r="R12" s="4">
        <f t="shared" si="0"/>
        <v>5</v>
      </c>
      <c r="S12" s="57">
        <f>60*2+35</f>
        <v>155</v>
      </c>
      <c r="T12">
        <f t="shared" si="1"/>
        <v>7740</v>
      </c>
      <c r="AD12" s="79"/>
      <c r="AE12" s="80" t="s">
        <v>209</v>
      </c>
      <c r="AF12" s="80" t="s">
        <v>137</v>
      </c>
      <c r="AG12" s="80"/>
    </row>
    <row r="13" spans="4:33" x14ac:dyDescent="0.25">
      <c r="M13" s="11"/>
      <c r="N13" s="5">
        <v>5</v>
      </c>
      <c r="O13" s="4">
        <v>20000</v>
      </c>
      <c r="P13" s="4">
        <v>19998</v>
      </c>
      <c r="Q13" s="4"/>
      <c r="R13" s="4">
        <f t="shared" si="0"/>
        <v>2</v>
      </c>
      <c r="S13" s="57">
        <f>60*2+16</f>
        <v>136</v>
      </c>
      <c r="T13">
        <f t="shared" si="1"/>
        <v>8822.6470588235279</v>
      </c>
      <c r="AD13" s="79"/>
      <c r="AE13" s="80" t="s">
        <v>210</v>
      </c>
      <c r="AF13" s="80" t="s">
        <v>137</v>
      </c>
      <c r="AG13" s="80"/>
    </row>
    <row r="14" spans="4:33" x14ac:dyDescent="0.25">
      <c r="M14" s="11"/>
      <c r="N14" s="5">
        <v>6</v>
      </c>
      <c r="O14" s="4">
        <v>20000</v>
      </c>
      <c r="P14" s="4">
        <f>1060+18921+19</f>
        <v>20000</v>
      </c>
      <c r="Q14" s="4"/>
      <c r="R14" s="4">
        <f t="shared" si="0"/>
        <v>0</v>
      </c>
      <c r="S14" s="57">
        <f>7+60+52</f>
        <v>119</v>
      </c>
      <c r="T14">
        <f t="shared" si="1"/>
        <v>10084.033613445377</v>
      </c>
      <c r="AD14" s="79"/>
      <c r="AE14" s="80" t="s">
        <v>211</v>
      </c>
      <c r="AF14" s="80" t="s">
        <v>137</v>
      </c>
      <c r="AG14" s="80"/>
    </row>
    <row r="15" spans="4:33" ht="15.75" thickBot="1" x14ac:dyDescent="0.3">
      <c r="M15" s="11"/>
      <c r="N15" s="5">
        <v>7</v>
      </c>
      <c r="O15" s="4">
        <v>20000</v>
      </c>
      <c r="P15" s="4">
        <v>19995</v>
      </c>
      <c r="Q15" s="4"/>
      <c r="R15" s="4">
        <f t="shared" si="0"/>
        <v>5</v>
      </c>
      <c r="S15" s="57">
        <f>60*2+23</f>
        <v>143</v>
      </c>
      <c r="T15">
        <f t="shared" si="1"/>
        <v>8389.5104895104887</v>
      </c>
      <c r="AD15" s="79"/>
      <c r="AE15" s="80" t="s">
        <v>212</v>
      </c>
      <c r="AF15" s="80" t="s">
        <v>137</v>
      </c>
      <c r="AG15" s="80"/>
    </row>
    <row r="16" spans="4:33" ht="18" x14ac:dyDescent="0.25">
      <c r="D16" s="12"/>
      <c r="E16" s="13" t="s">
        <v>38</v>
      </c>
      <c r="F16" s="14"/>
      <c r="G16" s="14"/>
      <c r="H16" s="14"/>
      <c r="I16" s="14"/>
      <c r="J16" s="14"/>
      <c r="K16" s="15"/>
      <c r="M16" s="11"/>
      <c r="N16" s="5">
        <v>8</v>
      </c>
      <c r="O16" s="4">
        <v>20000</v>
      </c>
      <c r="P16" s="4">
        <v>19985</v>
      </c>
      <c r="Q16" s="4"/>
      <c r="R16" s="4">
        <f t="shared" si="0"/>
        <v>15</v>
      </c>
      <c r="S16" s="57">
        <f>2*60+3</f>
        <v>123</v>
      </c>
      <c r="T16">
        <f t="shared" si="1"/>
        <v>9748.7804878048773</v>
      </c>
      <c r="AD16" s="79"/>
      <c r="AE16" s="80" t="s">
        <v>213</v>
      </c>
      <c r="AF16" s="80" t="s">
        <v>137</v>
      </c>
      <c r="AG16" s="80"/>
    </row>
    <row r="17" spans="4:33" x14ac:dyDescent="0.25">
      <c r="D17" s="16"/>
      <c r="K17" s="17"/>
      <c r="M17" s="11"/>
      <c r="N17" s="5">
        <v>9</v>
      </c>
      <c r="O17" s="4">
        <v>20000</v>
      </c>
      <c r="P17" s="4">
        <f>6900+13089+11</f>
        <v>20000</v>
      </c>
      <c r="Q17" s="4"/>
      <c r="R17" s="4">
        <f t="shared" si="0"/>
        <v>0</v>
      </c>
      <c r="S17" s="57">
        <f>45+78</f>
        <v>123</v>
      </c>
      <c r="T17">
        <f t="shared" si="1"/>
        <v>9756.0975609756097</v>
      </c>
      <c r="AD17" s="79"/>
      <c r="AE17" s="80" t="s">
        <v>214</v>
      </c>
      <c r="AF17" s="80" t="s">
        <v>137</v>
      </c>
      <c r="AG17" s="80"/>
    </row>
    <row r="18" spans="4:33" ht="15.75" thickBot="1" x14ac:dyDescent="0.3">
      <c r="D18" s="37" t="s">
        <v>4</v>
      </c>
      <c r="G18" s="23"/>
      <c r="K18" s="17"/>
      <c r="M18" s="11"/>
      <c r="N18" s="5">
        <v>10</v>
      </c>
      <c r="O18" s="4">
        <v>20000</v>
      </c>
      <c r="P18" s="4">
        <v>20000</v>
      </c>
      <c r="Q18" s="4"/>
      <c r="R18" s="4">
        <f t="shared" si="0"/>
        <v>0</v>
      </c>
      <c r="S18" s="57">
        <f>60*2+21</f>
        <v>141</v>
      </c>
      <c r="T18">
        <f t="shared" si="1"/>
        <v>8510.6382978723414</v>
      </c>
      <c r="AD18" s="79"/>
      <c r="AE18" s="80" t="s">
        <v>215</v>
      </c>
      <c r="AF18" s="80" t="s">
        <v>137</v>
      </c>
      <c r="AG18" s="80"/>
    </row>
    <row r="19" spans="4:33" ht="15.75" thickBot="1" x14ac:dyDescent="0.3">
      <c r="D19" s="38" t="s">
        <v>41</v>
      </c>
      <c r="E19" s="84">
        <f>O6</f>
        <v>265036</v>
      </c>
      <c r="F19" s="85"/>
      <c r="G19" s="86"/>
      <c r="K19" s="17"/>
      <c r="M19" s="11"/>
      <c r="N19" s="5">
        <v>11</v>
      </c>
      <c r="O19" s="4">
        <v>20000</v>
      </c>
      <c r="P19" s="4">
        <v>20000</v>
      </c>
      <c r="Q19" s="4"/>
      <c r="R19" s="4">
        <f t="shared" si="0"/>
        <v>0</v>
      </c>
      <c r="S19" s="57">
        <f>2*60+1</f>
        <v>121</v>
      </c>
      <c r="T19">
        <f t="shared" si="1"/>
        <v>9917.3553719008269</v>
      </c>
      <c r="AD19" s="79"/>
      <c r="AE19" s="80" t="s">
        <v>216</v>
      </c>
      <c r="AF19" s="80" t="s">
        <v>137</v>
      </c>
      <c r="AG19" s="80"/>
    </row>
    <row r="20" spans="4:33" ht="15.75" thickBot="1" x14ac:dyDescent="0.3">
      <c r="D20" s="39"/>
      <c r="E20" s="25" t="s">
        <v>5</v>
      </c>
      <c r="F20" s="25" t="s">
        <v>6</v>
      </c>
      <c r="G20" s="30"/>
      <c r="H20" s="25" t="s">
        <v>14</v>
      </c>
      <c r="I20" s="25" t="s">
        <v>15</v>
      </c>
      <c r="K20" s="17"/>
      <c r="M20" s="11"/>
      <c r="N20" s="5">
        <v>12</v>
      </c>
      <c r="O20" s="4">
        <v>20000</v>
      </c>
      <c r="P20" s="4">
        <f>7440+12549+11</f>
        <v>20000</v>
      </c>
      <c r="Q20" s="4"/>
      <c r="R20" s="4">
        <f t="shared" si="0"/>
        <v>0</v>
      </c>
      <c r="S20" s="57">
        <f>48+75</f>
        <v>123</v>
      </c>
      <c r="T20">
        <f t="shared" si="1"/>
        <v>9756.0975609756097</v>
      </c>
      <c r="AD20" s="79"/>
      <c r="AE20" s="80" t="s">
        <v>217</v>
      </c>
      <c r="AF20" s="80" t="s">
        <v>137</v>
      </c>
      <c r="AG20" s="80"/>
    </row>
    <row r="21" spans="4:33" x14ac:dyDescent="0.25">
      <c r="D21" s="40" t="s">
        <v>3</v>
      </c>
      <c r="E21" s="54">
        <f>P6</f>
        <v>265004</v>
      </c>
      <c r="F21" s="55">
        <f>E21/$E$19</f>
        <v>0.99987926168520502</v>
      </c>
      <c r="G21" s="30"/>
      <c r="H21" s="36">
        <f>S6</f>
        <v>28.916666666666668</v>
      </c>
      <c r="I21" s="66">
        <f>E21/H21</f>
        <v>9164.4034582132554</v>
      </c>
      <c r="K21" s="17"/>
      <c r="M21" s="11"/>
      <c r="N21" s="5">
        <v>13</v>
      </c>
      <c r="O21" s="4">
        <v>6587</v>
      </c>
      <c r="P21" s="4">
        <v>6587</v>
      </c>
      <c r="Q21" s="4"/>
      <c r="R21" s="4">
        <f t="shared" si="0"/>
        <v>0</v>
      </c>
      <c r="S21" s="4">
        <v>40</v>
      </c>
      <c r="T21">
        <f t="shared" si="1"/>
        <v>9880.5</v>
      </c>
      <c r="AD21" s="79"/>
      <c r="AE21" s="80" t="s">
        <v>218</v>
      </c>
      <c r="AF21" s="80" t="s">
        <v>137</v>
      </c>
      <c r="AG21" s="80"/>
    </row>
    <row r="22" spans="4:33" x14ac:dyDescent="0.25">
      <c r="D22" s="40" t="s">
        <v>25</v>
      </c>
      <c r="E22" s="54">
        <f>Q6</f>
        <v>0</v>
      </c>
      <c r="F22" s="55">
        <f>E22/$E$19</f>
        <v>0</v>
      </c>
      <c r="G22" s="30"/>
      <c r="K22" s="17"/>
      <c r="M22" s="6" t="s">
        <v>35</v>
      </c>
      <c r="N22" s="50"/>
      <c r="O22" s="51">
        <f>SUM(O23:O23)</f>
        <v>36</v>
      </c>
      <c r="P22" s="24"/>
      <c r="Q22" s="24"/>
      <c r="R22" s="24"/>
      <c r="S22" s="24"/>
      <c r="U22" s="4">
        <v>20579</v>
      </c>
      <c r="AD22" s="79"/>
      <c r="AE22" s="80" t="s">
        <v>219</v>
      </c>
      <c r="AF22" s="80" t="s">
        <v>137</v>
      </c>
      <c r="AG22" s="80"/>
    </row>
    <row r="23" spans="4:33" x14ac:dyDescent="0.25">
      <c r="D23" s="40" t="s">
        <v>16</v>
      </c>
      <c r="E23" s="4">
        <f>SUMIF(S9:S23,"=", R9:R23)</f>
        <v>0</v>
      </c>
      <c r="F23" s="26">
        <f>E23/$E$19</f>
        <v>0</v>
      </c>
      <c r="G23" s="30"/>
      <c r="K23" s="17"/>
      <c r="M23" s="11"/>
      <c r="N23" s="5">
        <v>1</v>
      </c>
      <c r="O23" s="4">
        <v>36</v>
      </c>
      <c r="P23" s="4">
        <v>36</v>
      </c>
      <c r="Q23" s="4"/>
      <c r="R23" s="4">
        <f>O23-P23-Q23</f>
        <v>0</v>
      </c>
      <c r="S23" s="4">
        <v>1</v>
      </c>
      <c r="T23">
        <f t="shared" si="1"/>
        <v>2160</v>
      </c>
      <c r="AD23" s="79"/>
      <c r="AE23" s="80" t="s">
        <v>220</v>
      </c>
      <c r="AF23" s="80" t="s">
        <v>137</v>
      </c>
      <c r="AG23" s="80"/>
    </row>
    <row r="24" spans="4:33" ht="15.75" customHeight="1" x14ac:dyDescent="0.25">
      <c r="D24" s="40" t="s">
        <v>42</v>
      </c>
      <c r="E24" s="52">
        <f>R6-Q6</f>
        <v>32</v>
      </c>
      <c r="F24" s="53">
        <f>E24/$E$19</f>
        <v>1.2073831479497125E-4</v>
      </c>
      <c r="G24" s="30"/>
      <c r="K24" s="17"/>
      <c r="M24" s="6" t="s">
        <v>34</v>
      </c>
      <c r="N24" s="50"/>
      <c r="O24" s="51">
        <f>SUM(O25:O25)</f>
        <v>18414</v>
      </c>
      <c r="P24" s="24"/>
      <c r="Q24" s="24"/>
      <c r="R24" s="24"/>
      <c r="S24" s="24"/>
      <c r="AD24" s="79"/>
      <c r="AE24" s="80" t="s">
        <v>221</v>
      </c>
      <c r="AF24" s="80" t="s">
        <v>137</v>
      </c>
      <c r="AG24" s="80"/>
    </row>
    <row r="25" spans="4:33" ht="15.75" thickBot="1" x14ac:dyDescent="0.3">
      <c r="D25" s="40"/>
      <c r="E25" s="87" t="s">
        <v>40</v>
      </c>
      <c r="F25" s="88"/>
      <c r="K25" s="17"/>
      <c r="M25" s="11"/>
      <c r="N25" s="5">
        <v>1</v>
      </c>
      <c r="O25" s="4">
        <v>18414</v>
      </c>
      <c r="P25" s="4">
        <v>18411</v>
      </c>
      <c r="Q25" s="4"/>
      <c r="R25" s="4">
        <f>O25-P25-Q25</f>
        <v>3</v>
      </c>
      <c r="S25" s="4">
        <f>60+51</f>
        <v>111</v>
      </c>
      <c r="T25">
        <f t="shared" si="1"/>
        <v>9951.8918918918916</v>
      </c>
      <c r="AD25" s="79"/>
      <c r="AE25" s="80" t="s">
        <v>222</v>
      </c>
      <c r="AF25" s="80" t="s">
        <v>137</v>
      </c>
      <c r="AG25" s="80"/>
    </row>
    <row r="26" spans="4:33" x14ac:dyDescent="0.25">
      <c r="D26" s="40" t="s">
        <v>22</v>
      </c>
      <c r="E26" s="89">
        <v>3</v>
      </c>
      <c r="F26" s="90"/>
      <c r="K26" s="17"/>
      <c r="AD26" s="79"/>
      <c r="AE26" s="80" t="s">
        <v>223</v>
      </c>
      <c r="AF26" s="80" t="s">
        <v>137</v>
      </c>
      <c r="AG26" s="80"/>
    </row>
    <row r="27" spans="4:33" ht="15.75" thickBot="1" x14ac:dyDescent="0.3">
      <c r="D27" s="41" t="s">
        <v>17</v>
      </c>
      <c r="E27" s="91">
        <f>E26*I21</f>
        <v>27493.210374639766</v>
      </c>
      <c r="F27" s="92"/>
      <c r="K27" s="17"/>
      <c r="O27" s="21">
        <f>O29+O54</f>
        <v>471809</v>
      </c>
      <c r="P27" s="21">
        <f>SUM(P30:P55)</f>
        <v>375.60622965637594</v>
      </c>
      <c r="Q27" s="21">
        <f>SUM(Q30:Q55)</f>
        <v>220000</v>
      </c>
      <c r="R27" s="21">
        <f>SUMIF(S30:S55, "&gt;0", R30:R55)</f>
        <v>251230</v>
      </c>
      <c r="S27" s="22">
        <f>(SUM(S30:S55))/60</f>
        <v>65.95</v>
      </c>
      <c r="T27" s="21">
        <f>SUM(T30:T55)</f>
        <v>239794</v>
      </c>
      <c r="U27" s="21">
        <f>SUM(U30:U55)</f>
        <v>24</v>
      </c>
      <c r="V27" s="21">
        <f>SUMIF(W30:W55, "&gt;0", V30:V55)</f>
        <v>182</v>
      </c>
      <c r="W27" s="22">
        <f>(SUM(W30:W55))/60</f>
        <v>132.18333333333334</v>
      </c>
      <c r="AD27" s="79"/>
      <c r="AE27" s="80" t="s">
        <v>224</v>
      </c>
      <c r="AF27" s="80" t="s">
        <v>137</v>
      </c>
      <c r="AG27" s="80"/>
    </row>
    <row r="28" spans="4:33" ht="15.75" thickBot="1" x14ac:dyDescent="0.3">
      <c r="D28" s="41" t="s">
        <v>28</v>
      </c>
      <c r="E28" s="82">
        <f>$E$19/(E27)</f>
        <v>9.64005281262002</v>
      </c>
      <c r="F28" s="83"/>
      <c r="K28" s="17"/>
      <c r="N28" s="2" t="s">
        <v>1</v>
      </c>
      <c r="O28" s="2" t="s">
        <v>5</v>
      </c>
      <c r="P28" s="2" t="s">
        <v>39</v>
      </c>
      <c r="Q28" s="60" t="s">
        <v>12</v>
      </c>
      <c r="R28" s="60" t="s">
        <v>7</v>
      </c>
      <c r="S28" s="60" t="s">
        <v>27</v>
      </c>
      <c r="T28" s="8" t="s">
        <v>3</v>
      </c>
      <c r="U28" s="8" t="s">
        <v>8</v>
      </c>
      <c r="V28" s="8" t="s">
        <v>7</v>
      </c>
      <c r="W28" s="8" t="s">
        <v>10</v>
      </c>
      <c r="Y28" s="67">
        <f>AVERAGE(Y30:Y38)</f>
        <v>1751.678764751455</v>
      </c>
      <c r="Z28" s="67">
        <f>AVERAGE(Z30:Z38)</f>
        <v>1.0401036520025122</v>
      </c>
      <c r="AD28" s="79"/>
      <c r="AE28" s="80" t="s">
        <v>225</v>
      </c>
      <c r="AF28" s="80" t="s">
        <v>137</v>
      </c>
      <c r="AG28" s="80"/>
    </row>
    <row r="29" spans="4:33" x14ac:dyDescent="0.25">
      <c r="D29" s="41" t="s">
        <v>29</v>
      </c>
      <c r="E29" s="82">
        <f>E23/(E27)</f>
        <v>0</v>
      </c>
      <c r="F29" s="83"/>
      <c r="K29" s="17"/>
      <c r="M29" s="6" t="s">
        <v>32</v>
      </c>
      <c r="N29" s="48"/>
      <c r="O29" s="49">
        <f>SUM(O30:O53)</f>
        <v>471230</v>
      </c>
      <c r="P29" s="24"/>
      <c r="Q29" s="24"/>
      <c r="R29" s="24"/>
      <c r="S29" s="24"/>
      <c r="T29" s="24"/>
      <c r="U29" s="24"/>
      <c r="V29" s="24"/>
      <c r="W29" s="24"/>
      <c r="AD29" s="79"/>
      <c r="AE29" s="80" t="s">
        <v>226</v>
      </c>
      <c r="AF29" s="80" t="s">
        <v>137</v>
      </c>
      <c r="AG29" s="80"/>
    </row>
    <row r="30" spans="4:33" ht="15.75" thickBot="1" x14ac:dyDescent="0.3">
      <c r="D30" s="18"/>
      <c r="E30" s="19"/>
      <c r="F30" s="19"/>
      <c r="G30" s="19"/>
      <c r="H30" s="19"/>
      <c r="I30" s="19"/>
      <c r="J30" s="19"/>
      <c r="K30" s="20"/>
      <c r="M30" t="s">
        <v>89</v>
      </c>
      <c r="N30" s="72">
        <v>1</v>
      </c>
      <c r="O30" s="4">
        <v>20000</v>
      </c>
      <c r="P30" s="56">
        <v>9.1059879446402192</v>
      </c>
      <c r="Q30" s="4"/>
      <c r="R30" s="4">
        <f>O30-Q30</f>
        <v>20000</v>
      </c>
      <c r="S30" s="4">
        <f>2*60+40</f>
        <v>160</v>
      </c>
      <c r="T30" s="4">
        <f>1+17943+ 2014</f>
        <v>19958</v>
      </c>
      <c r="U30" s="4"/>
      <c r="V30" s="4">
        <f t="shared" ref="V30:V53" si="2">O30-T30-U30</f>
        <v>42</v>
      </c>
      <c r="W30" s="57">
        <f>(9*60+48)+(2*60+57)</f>
        <v>765</v>
      </c>
      <c r="Y30" s="74">
        <f t="shared" ref="Y30:Y38" si="3">(T30/W30) * 60</f>
        <v>1565.3333333333333</v>
      </c>
      <c r="Z30" s="74">
        <f>(P30/W30)*60</f>
        <v>0.71419513291295833</v>
      </c>
      <c r="AA30">
        <v>9</v>
      </c>
      <c r="AD30" s="79"/>
      <c r="AE30" s="80" t="s">
        <v>227</v>
      </c>
      <c r="AF30" s="80" t="s">
        <v>137</v>
      </c>
      <c r="AG30" s="80"/>
    </row>
    <row r="31" spans="4:33" x14ac:dyDescent="0.25">
      <c r="M31" t="s">
        <v>90</v>
      </c>
      <c r="N31" s="72">
        <v>2</v>
      </c>
      <c r="O31" s="4">
        <v>20000</v>
      </c>
      <c r="P31" s="56">
        <v>13.18860560283065</v>
      </c>
      <c r="Q31" s="4">
        <v>20000</v>
      </c>
      <c r="R31" s="4">
        <f t="shared" ref="R31:R38" si="4">O31-Q31</f>
        <v>0</v>
      </c>
      <c r="S31" s="57">
        <f>2*60+38</f>
        <v>158</v>
      </c>
      <c r="T31" s="57">
        <f>15964 + 3975</f>
        <v>19939</v>
      </c>
      <c r="U31" s="4"/>
      <c r="V31" s="4">
        <f t="shared" si="2"/>
        <v>61</v>
      </c>
      <c r="W31" s="57">
        <f>(8*60+22) + (60+55)</f>
        <v>617</v>
      </c>
      <c r="Y31" s="74">
        <f t="shared" si="3"/>
        <v>1938.9627228525121</v>
      </c>
      <c r="Z31" s="74">
        <f t="shared" ref="Z31:Z38" si="5">(P31/W31)*60</f>
        <v>1.2825224249105982</v>
      </c>
      <c r="AA31">
        <v>6</v>
      </c>
      <c r="AD31" s="79"/>
      <c r="AE31" s="80" t="s">
        <v>228</v>
      </c>
      <c r="AF31" s="80" t="s">
        <v>137</v>
      </c>
      <c r="AG31" s="80"/>
    </row>
    <row r="32" spans="4:33" x14ac:dyDescent="0.25">
      <c r="M32" s="78">
        <f>AVERAGE(Y30:Y38)</f>
        <v>1751.678764751455</v>
      </c>
      <c r="N32" s="72">
        <v>3</v>
      </c>
      <c r="O32" s="4">
        <v>20000</v>
      </c>
      <c r="P32" s="56">
        <v>8.0155389485880733</v>
      </c>
      <c r="Q32" s="4">
        <v>20000</v>
      </c>
      <c r="R32" s="4">
        <f t="shared" si="4"/>
        <v>0</v>
      </c>
      <c r="S32" s="57">
        <f>2*60+35</f>
        <v>155</v>
      </c>
      <c r="T32" s="4">
        <f>14430+5570</f>
        <v>20000</v>
      </c>
      <c r="U32" s="4"/>
      <c r="V32" s="4">
        <f t="shared" si="2"/>
        <v>0</v>
      </c>
      <c r="W32" s="57">
        <f>(8*60+26)+(2*60+41)</f>
        <v>667</v>
      </c>
      <c r="Y32" s="74">
        <f t="shared" si="3"/>
        <v>1799.1004497751126</v>
      </c>
      <c r="Z32" s="74">
        <f t="shared" si="5"/>
        <v>0.72103798637973671</v>
      </c>
      <c r="AA32">
        <v>5</v>
      </c>
      <c r="AD32" s="79"/>
      <c r="AE32" s="80" t="s">
        <v>229</v>
      </c>
      <c r="AF32" s="80" t="s">
        <v>137</v>
      </c>
      <c r="AG32" s="80"/>
    </row>
    <row r="33" spans="4:33" x14ac:dyDescent="0.25">
      <c r="M33" s="78">
        <f>AVERAGE(Z30:Z38)</f>
        <v>1.0401036520025122</v>
      </c>
      <c r="N33" s="72">
        <v>4</v>
      </c>
      <c r="O33" s="4">
        <v>20000</v>
      </c>
      <c r="P33" s="56">
        <v>8.621683806180954</v>
      </c>
      <c r="Q33" s="4">
        <v>20000</v>
      </c>
      <c r="R33" s="4">
        <f t="shared" si="4"/>
        <v>0</v>
      </c>
      <c r="S33" s="57">
        <f>2*60+34</f>
        <v>154</v>
      </c>
      <c r="T33" s="57">
        <f>13599+6387</f>
        <v>19986</v>
      </c>
      <c r="U33" s="4">
        <v>14</v>
      </c>
      <c r="V33" s="4">
        <f t="shared" si="2"/>
        <v>0</v>
      </c>
      <c r="W33" s="57">
        <f>(8*60+24)+(3*60+160)</f>
        <v>844</v>
      </c>
      <c r="Y33" s="74">
        <f t="shared" si="3"/>
        <v>1420.8056872037914</v>
      </c>
      <c r="Z33" s="74">
        <f t="shared" si="5"/>
        <v>0.61291591039201099</v>
      </c>
      <c r="AA33">
        <v>9</v>
      </c>
      <c r="AD33" s="79"/>
      <c r="AE33" s="80" t="s">
        <v>230</v>
      </c>
      <c r="AF33" s="80" t="s">
        <v>137</v>
      </c>
      <c r="AG33" s="80"/>
    </row>
    <row r="34" spans="4:33" ht="15.75" thickBot="1" x14ac:dyDescent="0.3">
      <c r="N34" s="72">
        <v>5</v>
      </c>
      <c r="O34" s="4">
        <v>20000</v>
      </c>
      <c r="P34" s="56">
        <v>9.7044822610914707</v>
      </c>
      <c r="Q34" s="4">
        <v>20000</v>
      </c>
      <c r="R34" s="4">
        <f t="shared" si="4"/>
        <v>0</v>
      </c>
      <c r="S34" s="57">
        <f>2*60+31</f>
        <v>151</v>
      </c>
      <c r="T34" s="57">
        <f>13146+6854</f>
        <v>20000</v>
      </c>
      <c r="U34" s="4"/>
      <c r="V34" s="4">
        <f t="shared" si="2"/>
        <v>0</v>
      </c>
      <c r="W34" s="57">
        <f>(7*60+23) + (3*60+31)</f>
        <v>654</v>
      </c>
      <c r="Y34" s="74">
        <f t="shared" si="3"/>
        <v>1834.8623853211009</v>
      </c>
      <c r="Z34" s="74">
        <f t="shared" si="5"/>
        <v>0.89031947349463036</v>
      </c>
      <c r="AA34">
        <v>6</v>
      </c>
      <c r="AD34" s="79"/>
      <c r="AE34" s="80" t="s">
        <v>231</v>
      </c>
      <c r="AF34" s="80" t="s">
        <v>137</v>
      </c>
      <c r="AG34" s="80"/>
    </row>
    <row r="35" spans="4:33" ht="18" x14ac:dyDescent="0.25">
      <c r="D35" s="12"/>
      <c r="E35" s="13" t="s">
        <v>37</v>
      </c>
      <c r="F35" s="14"/>
      <c r="G35" s="14"/>
      <c r="H35" s="14"/>
      <c r="I35" s="14"/>
      <c r="J35" s="14"/>
      <c r="K35" s="15"/>
      <c r="N35" s="72">
        <v>6</v>
      </c>
      <c r="O35" s="4">
        <v>20000</v>
      </c>
      <c r="P35" s="56">
        <v>11.71654838323593</v>
      </c>
      <c r="Q35" s="4">
        <v>20000</v>
      </c>
      <c r="R35" s="4">
        <f t="shared" si="4"/>
        <v>0</v>
      </c>
      <c r="S35" s="57">
        <f>2*60+41</f>
        <v>161</v>
      </c>
      <c r="T35" s="57">
        <f>11913+8084</f>
        <v>19997</v>
      </c>
      <c r="U35" s="4">
        <v>3</v>
      </c>
      <c r="V35" s="4">
        <f t="shared" si="2"/>
        <v>0</v>
      </c>
      <c r="W35" s="57">
        <f>(6*60+39) + (4*60+40)</f>
        <v>679</v>
      </c>
      <c r="Y35" s="74">
        <f t="shared" si="3"/>
        <v>1767.0397643593519</v>
      </c>
      <c r="Z35" s="74">
        <f t="shared" si="5"/>
        <v>1.0353356450576667</v>
      </c>
      <c r="AA35">
        <v>5</v>
      </c>
      <c r="AD35" s="79"/>
      <c r="AE35" s="80" t="s">
        <v>232</v>
      </c>
      <c r="AF35" s="80" t="s">
        <v>137</v>
      </c>
      <c r="AG35" s="80"/>
    </row>
    <row r="36" spans="4:33" x14ac:dyDescent="0.25">
      <c r="D36" s="16"/>
      <c r="K36" s="17"/>
      <c r="N36" s="72">
        <v>7</v>
      </c>
      <c r="O36" s="4">
        <v>20000</v>
      </c>
      <c r="P36" s="56">
        <v>9.0805319622159004</v>
      </c>
      <c r="Q36" s="4">
        <v>20000</v>
      </c>
      <c r="R36" s="4">
        <f t="shared" si="4"/>
        <v>0</v>
      </c>
      <c r="S36" s="57">
        <f>2*60+43</f>
        <v>163</v>
      </c>
      <c r="T36" s="4">
        <v>19997</v>
      </c>
      <c r="U36" s="4">
        <v>3</v>
      </c>
      <c r="V36" s="4">
        <f t="shared" si="2"/>
        <v>0</v>
      </c>
      <c r="W36" s="57">
        <f>11*60+55</f>
        <v>715</v>
      </c>
      <c r="Y36" s="74">
        <f t="shared" si="3"/>
        <v>1678.06993006993</v>
      </c>
      <c r="Z36" s="74">
        <f t="shared" si="5"/>
        <v>0.76200268214399169</v>
      </c>
      <c r="AA36">
        <v>9</v>
      </c>
      <c r="AD36" s="79"/>
      <c r="AE36" s="80" t="s">
        <v>233</v>
      </c>
      <c r="AF36" s="80" t="s">
        <v>137</v>
      </c>
      <c r="AG36" s="80"/>
    </row>
    <row r="37" spans="4:33" ht="15.75" thickBot="1" x14ac:dyDescent="0.3">
      <c r="D37" s="37" t="s">
        <v>4</v>
      </c>
      <c r="G37" s="23"/>
      <c r="K37" s="17"/>
      <c r="N37" s="72">
        <v>8</v>
      </c>
      <c r="O37" s="4">
        <v>20000</v>
      </c>
      <c r="P37" s="56">
        <v>25.033396616578099</v>
      </c>
      <c r="Q37" s="4">
        <v>20000</v>
      </c>
      <c r="R37" s="4">
        <f t="shared" si="4"/>
        <v>0</v>
      </c>
      <c r="S37" s="57">
        <f>2*60+51</f>
        <v>171</v>
      </c>
      <c r="T37" s="57">
        <f>8038 + 11909</f>
        <v>19947</v>
      </c>
      <c r="U37" s="4"/>
      <c r="V37" s="4">
        <f t="shared" si="2"/>
        <v>53</v>
      </c>
      <c r="W37" s="57">
        <f>(5*60+13) + (5*60+15)</f>
        <v>628</v>
      </c>
      <c r="Y37" s="74">
        <f t="shared" si="3"/>
        <v>1905.7643312101909</v>
      </c>
      <c r="Z37" s="74">
        <f t="shared" si="5"/>
        <v>2.3917257913928123</v>
      </c>
      <c r="AA37">
        <v>6</v>
      </c>
      <c r="AD37" s="79"/>
      <c r="AE37" s="80" t="s">
        <v>234</v>
      </c>
      <c r="AF37" s="80" t="s">
        <v>137</v>
      </c>
      <c r="AG37" s="80"/>
    </row>
    <row r="38" spans="4:33" ht="15.75" thickBot="1" x14ac:dyDescent="0.3">
      <c r="D38" s="38" t="s">
        <v>11</v>
      </c>
      <c r="E38" s="84">
        <f>O27</f>
        <v>471809</v>
      </c>
      <c r="F38" s="85"/>
      <c r="G38" s="86"/>
      <c r="K38" s="17"/>
      <c r="N38" s="72">
        <v>9</v>
      </c>
      <c r="O38" s="4">
        <v>20000</v>
      </c>
      <c r="P38" s="56">
        <v>10.237784543074669</v>
      </c>
      <c r="Q38" s="4">
        <v>20000</v>
      </c>
      <c r="R38" s="4">
        <f t="shared" si="4"/>
        <v>0</v>
      </c>
      <c r="S38" s="57">
        <f>2*60+52</f>
        <v>172</v>
      </c>
      <c r="T38" s="57">
        <f>5158 + 14816</f>
        <v>19974</v>
      </c>
      <c r="U38" s="4"/>
      <c r="V38" s="4">
        <f t="shared" si="2"/>
        <v>26</v>
      </c>
      <c r="W38" s="57">
        <f>(3*60+51) + (6*60+55)</f>
        <v>646</v>
      </c>
      <c r="Y38" s="74">
        <f t="shared" si="3"/>
        <v>1855.1702786377709</v>
      </c>
      <c r="Z38" s="74">
        <f t="shared" si="5"/>
        <v>0.95087782133820453</v>
      </c>
      <c r="AA38">
        <v>5</v>
      </c>
      <c r="AD38" s="79"/>
      <c r="AE38" s="80" t="s">
        <v>235</v>
      </c>
      <c r="AF38" s="80" t="s">
        <v>137</v>
      </c>
      <c r="AG38" s="80"/>
    </row>
    <row r="39" spans="4:33" ht="15.75" thickBot="1" x14ac:dyDescent="0.3">
      <c r="D39" s="39"/>
      <c r="E39" s="25" t="s">
        <v>5</v>
      </c>
      <c r="F39" s="25" t="s">
        <v>6</v>
      </c>
      <c r="G39" s="25" t="s">
        <v>13</v>
      </c>
      <c r="H39" s="25" t="s">
        <v>14</v>
      </c>
      <c r="I39" s="25" t="s">
        <v>15</v>
      </c>
      <c r="J39" s="25" t="s">
        <v>19</v>
      </c>
      <c r="K39" s="17"/>
      <c r="N39" s="5">
        <v>10</v>
      </c>
      <c r="O39" s="4">
        <v>20000</v>
      </c>
      <c r="P39" s="56">
        <v>14.31610991246998</v>
      </c>
      <c r="Q39" s="4"/>
      <c r="R39" s="4">
        <f>O39-Q39</f>
        <v>20000</v>
      </c>
      <c r="S39" s="57">
        <f>2*60+46</f>
        <v>166</v>
      </c>
      <c r="T39" s="4"/>
      <c r="U39" s="4"/>
      <c r="V39" s="4">
        <f t="shared" si="2"/>
        <v>20000</v>
      </c>
      <c r="W39" s="57"/>
      <c r="AD39" s="79"/>
      <c r="AE39" s="80" t="s">
        <v>236</v>
      </c>
      <c r="AF39" s="80" t="s">
        <v>137</v>
      </c>
      <c r="AG39" s="80"/>
    </row>
    <row r="40" spans="4:33" x14ac:dyDescent="0.25">
      <c r="D40" s="40" t="s">
        <v>12</v>
      </c>
      <c r="E40" s="4">
        <f>Q27</f>
        <v>220000</v>
      </c>
      <c r="F40" s="26">
        <f t="shared" ref="F40:F45" si="6">E40/$E$38</f>
        <v>0.46629038445642196</v>
      </c>
      <c r="G40" s="36">
        <f>SUMIF(S30:S55, "&gt;0", P30:P55)</f>
        <v>375.60622965637594</v>
      </c>
      <c r="H40" s="36">
        <f>S27</f>
        <v>65.95</v>
      </c>
      <c r="I40" s="42">
        <f>E40/H40</f>
        <v>3335.8605003790749</v>
      </c>
      <c r="J40" s="42">
        <f>G40/H40</f>
        <v>5.6953181145773453</v>
      </c>
      <c r="K40" s="17"/>
      <c r="N40" s="5">
        <v>11</v>
      </c>
      <c r="O40" s="4">
        <v>20000</v>
      </c>
      <c r="P40" s="56">
        <v>25.01067255530506</v>
      </c>
      <c r="Q40" s="4"/>
      <c r="R40" s="4">
        <f t="shared" ref="R40:R53" si="7">O40-Q40</f>
        <v>20000</v>
      </c>
      <c r="S40" s="57">
        <v>187</v>
      </c>
      <c r="T40" s="4"/>
      <c r="U40" s="4"/>
      <c r="V40" s="4">
        <f t="shared" si="2"/>
        <v>20000</v>
      </c>
      <c r="W40" s="57"/>
      <c r="AD40" s="79"/>
      <c r="AE40" s="80" t="s">
        <v>237</v>
      </c>
      <c r="AF40" s="80" t="s">
        <v>137</v>
      </c>
      <c r="AG40" s="80"/>
    </row>
    <row r="41" spans="4:33" x14ac:dyDescent="0.25">
      <c r="D41" s="40" t="s">
        <v>43</v>
      </c>
      <c r="E41" s="52">
        <f>R27</f>
        <v>251230</v>
      </c>
      <c r="F41" s="53">
        <f t="shared" si="6"/>
        <v>0.53248242403175861</v>
      </c>
      <c r="G41" s="30"/>
      <c r="K41" s="17"/>
      <c r="N41" s="5">
        <v>12</v>
      </c>
      <c r="O41" s="4">
        <v>20000</v>
      </c>
      <c r="P41" s="56">
        <v>24.206814656034108</v>
      </c>
      <c r="Q41" s="4"/>
      <c r="R41" s="4">
        <f t="shared" si="7"/>
        <v>20000</v>
      </c>
      <c r="S41" s="57">
        <f>2*60+45</f>
        <v>165</v>
      </c>
      <c r="T41" s="4"/>
      <c r="U41" s="4"/>
      <c r="V41" s="4">
        <f t="shared" si="2"/>
        <v>20000</v>
      </c>
      <c r="W41" s="57"/>
      <c r="AD41" s="79"/>
      <c r="AE41" s="80" t="s">
        <v>238</v>
      </c>
      <c r="AF41" s="80" t="s">
        <v>137</v>
      </c>
      <c r="AG41" s="80"/>
    </row>
    <row r="42" spans="4:33" x14ac:dyDescent="0.25">
      <c r="D42" s="40" t="s">
        <v>3</v>
      </c>
      <c r="E42" s="54">
        <f>T27</f>
        <v>239794</v>
      </c>
      <c r="F42" s="55">
        <f t="shared" si="6"/>
        <v>0.5082438020470148</v>
      </c>
      <c r="G42" s="36">
        <f>SUMIF(W30:W55, "&gt;0", P30:P55)</f>
        <v>145.36041052918881</v>
      </c>
      <c r="H42" s="36">
        <f>W27</f>
        <v>132.18333333333334</v>
      </c>
      <c r="I42" s="66">
        <f>E42/H42</f>
        <v>1814.101626528811</v>
      </c>
      <c r="J42" s="42">
        <f>G42/H42</f>
        <v>1.0996878869942415</v>
      </c>
      <c r="K42" s="17"/>
      <c r="N42" s="5">
        <v>13</v>
      </c>
      <c r="O42" s="4">
        <v>20000</v>
      </c>
      <c r="P42" s="56">
        <v>23.550490348599851</v>
      </c>
      <c r="Q42" s="4"/>
      <c r="R42" s="4">
        <f t="shared" si="7"/>
        <v>20000</v>
      </c>
      <c r="S42" s="57">
        <f>2*60+45</f>
        <v>165</v>
      </c>
      <c r="T42" s="4"/>
      <c r="U42" s="4"/>
      <c r="V42" s="4">
        <f t="shared" si="2"/>
        <v>20000</v>
      </c>
      <c r="W42" s="57"/>
      <c r="AD42" s="79"/>
      <c r="AE42" s="80" t="s">
        <v>239</v>
      </c>
      <c r="AF42" s="80" t="s">
        <v>137</v>
      </c>
      <c r="AG42" s="80"/>
    </row>
    <row r="43" spans="4:33" x14ac:dyDescent="0.25">
      <c r="D43" s="40" t="s">
        <v>25</v>
      </c>
      <c r="E43" s="54">
        <f>U27</f>
        <v>24</v>
      </c>
      <c r="F43" s="55">
        <f t="shared" si="6"/>
        <v>5.0868041940700582E-5</v>
      </c>
      <c r="G43" s="30"/>
      <c r="K43" s="17"/>
      <c r="N43" s="5">
        <v>14</v>
      </c>
      <c r="O43" s="4">
        <v>20000</v>
      </c>
      <c r="P43" s="56">
        <v>21.925187128596011</v>
      </c>
      <c r="Q43" s="4"/>
      <c r="R43" s="4">
        <f t="shared" si="7"/>
        <v>20000</v>
      </c>
      <c r="S43" s="57">
        <f>2*60+47</f>
        <v>167</v>
      </c>
      <c r="T43" s="4"/>
      <c r="U43" s="4"/>
      <c r="V43" s="4">
        <f t="shared" si="2"/>
        <v>20000</v>
      </c>
      <c r="W43" s="57"/>
      <c r="AD43" s="79"/>
      <c r="AE43" s="80" t="s">
        <v>240</v>
      </c>
      <c r="AF43" s="80" t="s">
        <v>137</v>
      </c>
      <c r="AG43" s="80"/>
    </row>
    <row r="44" spans="4:33" x14ac:dyDescent="0.25">
      <c r="D44" s="40" t="s">
        <v>16</v>
      </c>
      <c r="E44" s="4">
        <f>SUMIF(W30:W55, "=", V30:V55)</f>
        <v>231809</v>
      </c>
      <c r="F44" s="26">
        <f t="shared" si="6"/>
        <v>0.49131958059299419</v>
      </c>
      <c r="G44" s="30"/>
      <c r="K44" s="17"/>
      <c r="N44" s="5">
        <v>15</v>
      </c>
      <c r="O44" s="4">
        <v>20000</v>
      </c>
      <c r="P44" s="56">
        <v>26.523925025016069</v>
      </c>
      <c r="Q44" s="4"/>
      <c r="R44" s="4">
        <f t="shared" si="7"/>
        <v>20000</v>
      </c>
      <c r="S44" s="57">
        <f>2*60+50</f>
        <v>170</v>
      </c>
      <c r="T44" s="4"/>
      <c r="U44" s="4"/>
      <c r="V44" s="4">
        <f t="shared" si="2"/>
        <v>20000</v>
      </c>
      <c r="W44" s="57"/>
      <c r="AD44" s="79"/>
      <c r="AE44" s="80" t="s">
        <v>241</v>
      </c>
      <c r="AF44" s="80" t="s">
        <v>137</v>
      </c>
      <c r="AG44" s="80"/>
    </row>
    <row r="45" spans="4:33" x14ac:dyDescent="0.25">
      <c r="D45" s="40" t="s">
        <v>42</v>
      </c>
      <c r="E45" s="52">
        <f>V27</f>
        <v>182</v>
      </c>
      <c r="F45" s="53">
        <f t="shared" si="6"/>
        <v>3.8574931805031271E-4</v>
      </c>
      <c r="G45" s="30"/>
      <c r="K45" s="17"/>
      <c r="N45" s="5">
        <v>16</v>
      </c>
      <c r="O45" s="4">
        <v>20000</v>
      </c>
      <c r="P45" s="56">
        <v>22.85036053322256</v>
      </c>
      <c r="Q45" s="4"/>
      <c r="R45" s="4">
        <f t="shared" si="7"/>
        <v>20000</v>
      </c>
      <c r="S45" s="57">
        <f>2*60+51</f>
        <v>171</v>
      </c>
      <c r="T45" s="4"/>
      <c r="U45" s="4"/>
      <c r="V45" s="4">
        <f t="shared" si="2"/>
        <v>20000</v>
      </c>
      <c r="W45" s="57"/>
      <c r="AD45" s="79"/>
      <c r="AE45" s="80" t="s">
        <v>242</v>
      </c>
      <c r="AF45" s="80" t="s">
        <v>137</v>
      </c>
      <c r="AG45" s="80"/>
    </row>
    <row r="46" spans="4:33" ht="15.75" thickBot="1" x14ac:dyDescent="0.3">
      <c r="D46" s="40"/>
      <c r="E46" s="87" t="s">
        <v>21</v>
      </c>
      <c r="F46" s="88"/>
      <c r="G46" s="93" t="s">
        <v>20</v>
      </c>
      <c r="H46" s="94"/>
      <c r="K46" s="17"/>
      <c r="N46" s="5">
        <v>17</v>
      </c>
      <c r="O46" s="4">
        <v>20000</v>
      </c>
      <c r="P46" s="56">
        <v>15.225544875487691</v>
      </c>
      <c r="Q46" s="4"/>
      <c r="R46" s="4">
        <f t="shared" si="7"/>
        <v>20000</v>
      </c>
      <c r="S46" s="57">
        <f>2*60+57</f>
        <v>177</v>
      </c>
      <c r="T46" s="4"/>
      <c r="U46" s="4"/>
      <c r="V46" s="4">
        <f t="shared" si="2"/>
        <v>20000</v>
      </c>
      <c r="W46" s="57"/>
      <c r="AD46" s="79"/>
      <c r="AE46" s="80" t="s">
        <v>243</v>
      </c>
      <c r="AF46" s="80" t="s">
        <v>137</v>
      </c>
      <c r="AG46" s="80"/>
    </row>
    <row r="47" spans="4:33" x14ac:dyDescent="0.25">
      <c r="D47" s="40" t="s">
        <v>22</v>
      </c>
      <c r="E47" s="89">
        <v>3</v>
      </c>
      <c r="F47" s="90"/>
      <c r="G47" s="89">
        <v>10</v>
      </c>
      <c r="H47" s="90"/>
      <c r="K47" s="17"/>
      <c r="N47" s="5">
        <v>18</v>
      </c>
      <c r="O47" s="4">
        <v>20000</v>
      </c>
      <c r="P47" s="56">
        <v>17.67485997825861</v>
      </c>
      <c r="Q47" s="4"/>
      <c r="R47" s="4">
        <f t="shared" si="7"/>
        <v>20000</v>
      </c>
      <c r="S47" s="57">
        <f>3*60</f>
        <v>180</v>
      </c>
      <c r="T47" s="4"/>
      <c r="U47" s="4"/>
      <c r="V47" s="4">
        <f t="shared" si="2"/>
        <v>20000</v>
      </c>
      <c r="W47" s="57"/>
      <c r="AD47" s="79"/>
      <c r="AE47" s="80" t="s">
        <v>244</v>
      </c>
      <c r="AF47" s="80" t="s">
        <v>137</v>
      </c>
      <c r="AG47" s="80"/>
    </row>
    <row r="48" spans="4:33" x14ac:dyDescent="0.25">
      <c r="D48" s="41" t="s">
        <v>17</v>
      </c>
      <c r="E48" s="91">
        <f>E47*I42</f>
        <v>5442.3048795864333</v>
      </c>
      <c r="F48" s="92"/>
      <c r="G48" s="95">
        <f>G47*I40</f>
        <v>33358.605003790748</v>
      </c>
      <c r="H48" s="96"/>
      <c r="K48" s="17"/>
      <c r="N48" s="5">
        <v>19</v>
      </c>
      <c r="O48" s="4">
        <v>20000</v>
      </c>
      <c r="P48" s="56">
        <v>17.00797865353525</v>
      </c>
      <c r="Q48" s="4"/>
      <c r="R48" s="4">
        <f t="shared" si="7"/>
        <v>20000</v>
      </c>
      <c r="S48" s="57">
        <f>3*60+5</f>
        <v>185</v>
      </c>
      <c r="T48" s="4"/>
      <c r="U48" s="4"/>
      <c r="V48" s="4">
        <f t="shared" si="2"/>
        <v>20000</v>
      </c>
      <c r="W48" s="57"/>
      <c r="Y48" s="67"/>
      <c r="Z48" s="67"/>
      <c r="AD48" s="79"/>
      <c r="AE48" s="80" t="s">
        <v>245</v>
      </c>
      <c r="AF48" s="80" t="s">
        <v>137</v>
      </c>
      <c r="AG48" s="80"/>
    </row>
    <row r="49" spans="3:33" x14ac:dyDescent="0.25">
      <c r="D49" s="41" t="s">
        <v>28</v>
      </c>
      <c r="E49" s="82">
        <f>$E$38/(E48)</f>
        <v>86.69286459303494</v>
      </c>
      <c r="F49" s="83"/>
      <c r="G49" s="82">
        <f>$E$38/(G48*24)</f>
        <v>0.58931446117424247</v>
      </c>
      <c r="H49" s="83"/>
      <c r="K49" s="17"/>
      <c r="M49" t="s">
        <v>91</v>
      </c>
      <c r="N49" s="73">
        <v>20</v>
      </c>
      <c r="O49" s="57">
        <v>20000</v>
      </c>
      <c r="P49" s="70">
        <v>13.69429754465818</v>
      </c>
      <c r="Q49" s="57">
        <v>20000</v>
      </c>
      <c r="R49" s="57">
        <f t="shared" si="7"/>
        <v>0</v>
      </c>
      <c r="S49" s="57">
        <f>2*60+54</f>
        <v>174</v>
      </c>
      <c r="T49" s="57">
        <v>19997</v>
      </c>
      <c r="U49" s="57">
        <v>3</v>
      </c>
      <c r="V49" s="57">
        <f t="shared" si="2"/>
        <v>0</v>
      </c>
      <c r="W49" s="57">
        <f>10*60+9</f>
        <v>609</v>
      </c>
      <c r="X49" s="71"/>
      <c r="Y49" s="74">
        <f t="shared" ref="Y49:Y51" si="8">(T49/W49) * 60</f>
        <v>1970.1477832512314</v>
      </c>
      <c r="Z49" s="74">
        <f t="shared" ref="Z49:Z51" si="9">(P49/W49)*60</f>
        <v>1.3491918763210029</v>
      </c>
      <c r="AA49" s="71">
        <v>9</v>
      </c>
      <c r="AD49" s="79"/>
      <c r="AE49" s="80" t="s">
        <v>246</v>
      </c>
      <c r="AF49" s="80" t="s">
        <v>137</v>
      </c>
      <c r="AG49" s="80"/>
    </row>
    <row r="50" spans="3:33" x14ac:dyDescent="0.25">
      <c r="D50" s="41" t="s">
        <v>29</v>
      </c>
      <c r="E50" s="82">
        <f>E44/(E48)</f>
        <v>42.593901872255167</v>
      </c>
      <c r="F50" s="83"/>
      <c r="G50" s="82">
        <f>($E$38-E40)/(G48)</f>
        <v>7.5485470681818185</v>
      </c>
      <c r="H50" s="83"/>
      <c r="K50" s="17"/>
      <c r="M50" t="s">
        <v>90</v>
      </c>
      <c r="N50" s="73">
        <v>21</v>
      </c>
      <c r="O50" s="57">
        <v>20000</v>
      </c>
      <c r="P50" s="70">
        <v>12.78875891771168</v>
      </c>
      <c r="Q50" s="57">
        <v>20000</v>
      </c>
      <c r="R50" s="57">
        <f t="shared" si="7"/>
        <v>0</v>
      </c>
      <c r="S50" s="57">
        <f>2*60+47</f>
        <v>167</v>
      </c>
      <c r="T50" s="57">
        <v>19999</v>
      </c>
      <c r="U50" s="57">
        <v>1</v>
      </c>
      <c r="V50" s="57">
        <f t="shared" si="2"/>
        <v>0</v>
      </c>
      <c r="W50" s="57">
        <f>8*60+51</f>
        <v>531</v>
      </c>
      <c r="X50" s="71"/>
      <c r="Y50" s="74">
        <f t="shared" si="8"/>
        <v>2259.7740112994352</v>
      </c>
      <c r="Z50" s="74">
        <f t="shared" si="9"/>
        <v>1.4450575048261787</v>
      </c>
      <c r="AA50" s="71">
        <v>6</v>
      </c>
      <c r="AD50" s="61" t="s">
        <v>204</v>
      </c>
      <c r="AE50" s="45"/>
      <c r="AF50" s="45"/>
      <c r="AG50" s="45"/>
    </row>
    <row r="51" spans="3:33" ht="15.75" thickBot="1" x14ac:dyDescent="0.3">
      <c r="D51" s="18"/>
      <c r="E51" s="19"/>
      <c r="F51" s="19"/>
      <c r="G51" s="19"/>
      <c r="H51" s="19"/>
      <c r="I51" s="19"/>
      <c r="J51" s="19"/>
      <c r="K51" s="20"/>
      <c r="M51" s="77">
        <f>AVERAGE(Y49:Y51)</f>
        <v>2104.4183759613334</v>
      </c>
      <c r="N51" s="73">
        <v>22</v>
      </c>
      <c r="O51" s="57">
        <v>20000</v>
      </c>
      <c r="P51" s="75">
        <v>14.172793998382989</v>
      </c>
      <c r="Q51" s="76">
        <v>20000</v>
      </c>
      <c r="R51" s="57">
        <f t="shared" si="7"/>
        <v>0</v>
      </c>
      <c r="S51" s="57">
        <f>2*60+27</f>
        <v>147</v>
      </c>
      <c r="T51" s="57">
        <f>(12240+13) + (950+37)+1000+1000+1000+1000+1000+1000+760</f>
        <v>20000</v>
      </c>
      <c r="U51" s="57"/>
      <c r="V51" s="57">
        <f t="shared" si="2"/>
        <v>0</v>
      </c>
      <c r="W51" s="57">
        <f>5*60+50+41+34+29+45+38+39</f>
        <v>576</v>
      </c>
      <c r="X51" s="71"/>
      <c r="Y51" s="74">
        <f t="shared" si="8"/>
        <v>2083.3333333333335</v>
      </c>
      <c r="Z51" s="74">
        <f t="shared" si="9"/>
        <v>1.4763327081648947</v>
      </c>
      <c r="AA51" s="71">
        <v>5</v>
      </c>
      <c r="AD51" s="44" t="s">
        <v>107</v>
      </c>
      <c r="AE51" s="44" t="s">
        <v>138</v>
      </c>
      <c r="AF51" s="44" t="s">
        <v>23</v>
      </c>
      <c r="AG51" s="44" t="s">
        <v>103</v>
      </c>
    </row>
    <row r="52" spans="3:33" x14ac:dyDescent="0.25">
      <c r="N52" s="5">
        <v>23</v>
      </c>
      <c r="O52" s="4">
        <v>20000</v>
      </c>
      <c r="P52" s="56">
        <v>14.946509664878249</v>
      </c>
      <c r="Q52" s="4"/>
      <c r="R52" s="4">
        <f t="shared" si="7"/>
        <v>20000</v>
      </c>
      <c r="S52" s="57">
        <f>2*60+24</f>
        <v>144</v>
      </c>
      <c r="T52" s="4"/>
      <c r="U52" s="4"/>
      <c r="V52" s="4">
        <f t="shared" si="2"/>
        <v>20000</v>
      </c>
      <c r="W52" s="57"/>
      <c r="Y52" s="68"/>
      <c r="Z52" s="1"/>
      <c r="AA52" s="1"/>
      <c r="AD52" s="79"/>
      <c r="AE52" s="80" t="s">
        <v>143</v>
      </c>
      <c r="AF52" s="80" t="s">
        <v>137</v>
      </c>
      <c r="AG52" s="80"/>
    </row>
    <row r="53" spans="3:33" x14ac:dyDescent="0.25">
      <c r="N53" s="5">
        <v>24</v>
      </c>
      <c r="O53" s="4">
        <v>11230</v>
      </c>
      <c r="P53" s="56">
        <v>7.0073657957836986</v>
      </c>
      <c r="Q53" s="4"/>
      <c r="R53" s="4">
        <f t="shared" si="7"/>
        <v>11230</v>
      </c>
      <c r="S53" s="57">
        <f>2*60+27</f>
        <v>147</v>
      </c>
      <c r="T53" s="4"/>
      <c r="U53" s="4"/>
      <c r="V53" s="4">
        <f t="shared" si="2"/>
        <v>11230</v>
      </c>
      <c r="W53" s="57"/>
      <c r="AD53" s="79"/>
      <c r="AE53" s="80" t="s">
        <v>144</v>
      </c>
      <c r="AF53" s="80" t="s">
        <v>137</v>
      </c>
      <c r="AG53" s="80"/>
    </row>
    <row r="54" spans="3:33" x14ac:dyDescent="0.25">
      <c r="N54" s="50"/>
      <c r="O54" s="51">
        <f>SUM(O55:O55)</f>
        <v>579</v>
      </c>
      <c r="P54" s="24"/>
      <c r="Q54" s="58"/>
      <c r="R54" s="24"/>
      <c r="S54" s="24"/>
      <c r="T54" s="24"/>
      <c r="U54" s="24"/>
      <c r="V54" s="24"/>
      <c r="W54" s="24"/>
      <c r="AD54" s="79"/>
      <c r="AE54" s="80" t="s">
        <v>145</v>
      </c>
      <c r="AF54" s="80" t="s">
        <v>137</v>
      </c>
      <c r="AG54" s="80"/>
    </row>
    <row r="55" spans="3:33" x14ac:dyDescent="0.25">
      <c r="N55" s="5">
        <v>1</v>
      </c>
      <c r="O55" s="4">
        <v>579</v>
      </c>
      <c r="P55" s="56"/>
      <c r="Q55" s="4"/>
      <c r="R55" s="4">
        <f t="shared" ref="R55" si="10">O55-Q55</f>
        <v>579</v>
      </c>
      <c r="S55" s="4"/>
      <c r="T55" s="4"/>
      <c r="U55" s="4"/>
      <c r="V55" s="4">
        <f>O55-T55-U55</f>
        <v>579</v>
      </c>
      <c r="W55" s="57"/>
      <c r="AD55" s="79"/>
      <c r="AE55" s="80" t="s">
        <v>146</v>
      </c>
      <c r="AF55" s="80" t="s">
        <v>137</v>
      </c>
      <c r="AG55" s="80"/>
    </row>
    <row r="56" spans="3:33" x14ac:dyDescent="0.25">
      <c r="AD56" s="79"/>
      <c r="AE56" s="80" t="s">
        <v>147</v>
      </c>
      <c r="AF56" s="80" t="s">
        <v>137</v>
      </c>
      <c r="AG56" s="80"/>
    </row>
    <row r="57" spans="3:33" x14ac:dyDescent="0.25">
      <c r="AD57" s="79"/>
      <c r="AE57" s="80" t="s">
        <v>148</v>
      </c>
      <c r="AF57" s="80" t="s">
        <v>137</v>
      </c>
      <c r="AG57" s="80"/>
    </row>
    <row r="58" spans="3:33" x14ac:dyDescent="0.25">
      <c r="O58">
        <v>400</v>
      </c>
      <c r="AD58" s="79"/>
      <c r="AE58" s="80" t="s">
        <v>149</v>
      </c>
      <c r="AF58" s="80" t="s">
        <v>137</v>
      </c>
      <c r="AG58" s="80"/>
    </row>
    <row r="59" spans="3:33" x14ac:dyDescent="0.25">
      <c r="AD59" s="79"/>
      <c r="AE59" s="80" t="s">
        <v>150</v>
      </c>
      <c r="AF59" s="80" t="s">
        <v>137</v>
      </c>
      <c r="AG59" s="80"/>
    </row>
    <row r="60" spans="3:33" x14ac:dyDescent="0.25">
      <c r="AD60" s="79"/>
      <c r="AE60" s="80" t="s">
        <v>151</v>
      </c>
      <c r="AF60" s="80" t="s">
        <v>137</v>
      </c>
      <c r="AG60" s="80"/>
    </row>
    <row r="61" spans="3:33" x14ac:dyDescent="0.25">
      <c r="AD61" s="79"/>
      <c r="AE61" s="80" t="s">
        <v>152</v>
      </c>
      <c r="AF61" s="80" t="s">
        <v>137</v>
      </c>
      <c r="AG61" s="80"/>
    </row>
    <row r="62" spans="3:33" s="1" customFormat="1" x14ac:dyDescent="0.25">
      <c r="C62"/>
      <c r="D62"/>
      <c r="E62"/>
      <c r="F62"/>
      <c r="G62"/>
      <c r="H62"/>
      <c r="I62"/>
      <c r="J62"/>
      <c r="K62"/>
      <c r="L62"/>
      <c r="M62" s="6" t="s">
        <v>33</v>
      </c>
      <c r="N62"/>
      <c r="O62"/>
      <c r="P62"/>
      <c r="Q62"/>
      <c r="R62"/>
      <c r="S62"/>
      <c r="T62"/>
      <c r="U62"/>
      <c r="V62"/>
      <c r="W62"/>
      <c r="X62"/>
      <c r="Y62"/>
      <c r="Z62"/>
      <c r="AA62"/>
      <c r="AD62" s="79"/>
      <c r="AE62" s="80" t="s">
        <v>153</v>
      </c>
      <c r="AF62" s="80" t="s">
        <v>137</v>
      </c>
      <c r="AG62" s="80"/>
    </row>
    <row r="63" spans="3:33" x14ac:dyDescent="0.25">
      <c r="M63" s="11"/>
      <c r="AD63" s="79"/>
      <c r="AE63" s="80" t="s">
        <v>154</v>
      </c>
      <c r="AF63" s="80" t="s">
        <v>137</v>
      </c>
      <c r="AG63" s="80"/>
    </row>
    <row r="64" spans="3:33" x14ac:dyDescent="0.25">
      <c r="AD64" s="79"/>
      <c r="AE64" s="80" t="s">
        <v>155</v>
      </c>
      <c r="AF64" s="80" t="s">
        <v>137</v>
      </c>
      <c r="AG64" s="80"/>
    </row>
    <row r="65" spans="30:33" x14ac:dyDescent="0.25">
      <c r="AD65" s="79"/>
      <c r="AE65" s="80" t="s">
        <v>156</v>
      </c>
      <c r="AF65" s="80" t="s">
        <v>137</v>
      </c>
      <c r="AG65" s="80"/>
    </row>
    <row r="66" spans="30:33" x14ac:dyDescent="0.25">
      <c r="AD66" s="79"/>
      <c r="AE66" s="80" t="s">
        <v>157</v>
      </c>
      <c r="AF66" s="80" t="s">
        <v>137</v>
      </c>
      <c r="AG66" s="80"/>
    </row>
    <row r="67" spans="30:33" x14ac:dyDescent="0.25">
      <c r="AD67" s="79"/>
      <c r="AE67" s="80" t="s">
        <v>158</v>
      </c>
      <c r="AF67" s="80" t="s">
        <v>137</v>
      </c>
      <c r="AG67" s="80"/>
    </row>
    <row r="68" spans="30:33" x14ac:dyDescent="0.25">
      <c r="AD68" s="79"/>
      <c r="AE68" s="80" t="s">
        <v>159</v>
      </c>
      <c r="AF68" s="80" t="s">
        <v>137</v>
      </c>
      <c r="AG68" s="80"/>
    </row>
    <row r="69" spans="30:33" x14ac:dyDescent="0.25">
      <c r="AD69" s="79"/>
      <c r="AE69" s="80" t="s">
        <v>160</v>
      </c>
      <c r="AF69" s="80" t="s">
        <v>137</v>
      </c>
      <c r="AG69" s="80"/>
    </row>
    <row r="70" spans="30:33" x14ac:dyDescent="0.25">
      <c r="AD70" s="79"/>
      <c r="AE70" s="80" t="s">
        <v>161</v>
      </c>
      <c r="AF70" s="80" t="s">
        <v>137</v>
      </c>
      <c r="AG70" s="80"/>
    </row>
    <row r="71" spans="30:33" x14ac:dyDescent="0.25">
      <c r="AD71" s="79"/>
      <c r="AE71" s="80" t="s">
        <v>162</v>
      </c>
      <c r="AF71" s="80" t="s">
        <v>137</v>
      </c>
      <c r="AG71" s="80"/>
    </row>
    <row r="72" spans="30:33" x14ac:dyDescent="0.25">
      <c r="AD72" s="79"/>
      <c r="AE72" s="80" t="s">
        <v>163</v>
      </c>
      <c r="AF72" s="80" t="s">
        <v>137</v>
      </c>
      <c r="AG72" s="80"/>
    </row>
    <row r="73" spans="30:33" x14ac:dyDescent="0.25">
      <c r="AD73" s="79"/>
      <c r="AE73" s="80" t="s">
        <v>164</v>
      </c>
      <c r="AF73" s="80" t="s">
        <v>137</v>
      </c>
      <c r="AG73" s="80"/>
    </row>
    <row r="74" spans="30:33" x14ac:dyDescent="0.25">
      <c r="AD74" s="79"/>
      <c r="AE74" s="80" t="s">
        <v>165</v>
      </c>
      <c r="AF74" s="80" t="s">
        <v>137</v>
      </c>
      <c r="AG74" s="80"/>
    </row>
    <row r="75" spans="30:33" x14ac:dyDescent="0.25">
      <c r="AD75" s="79"/>
      <c r="AE75" s="80" t="s">
        <v>166</v>
      </c>
      <c r="AF75" s="80" t="s">
        <v>137</v>
      </c>
      <c r="AG75" s="80"/>
    </row>
    <row r="76" spans="30:33" x14ac:dyDescent="0.25">
      <c r="AD76" s="79"/>
      <c r="AE76" s="80" t="s">
        <v>167</v>
      </c>
      <c r="AF76" s="80" t="s">
        <v>137</v>
      </c>
      <c r="AG76" s="80"/>
    </row>
    <row r="77" spans="30:33" x14ac:dyDescent="0.25">
      <c r="AD77" s="79"/>
      <c r="AE77" s="80" t="s">
        <v>168</v>
      </c>
      <c r="AF77" s="80" t="s">
        <v>137</v>
      </c>
      <c r="AG77" s="80"/>
    </row>
    <row r="78" spans="30:33" x14ac:dyDescent="0.25">
      <c r="AD78" s="79"/>
      <c r="AE78" s="80" t="s">
        <v>169</v>
      </c>
      <c r="AF78" s="80" t="s">
        <v>137</v>
      </c>
      <c r="AG78" s="80"/>
    </row>
    <row r="79" spans="30:33" x14ac:dyDescent="0.25">
      <c r="AD79" s="79"/>
      <c r="AE79" s="80" t="s">
        <v>170</v>
      </c>
      <c r="AF79" s="80" t="s">
        <v>137</v>
      </c>
      <c r="AG79" s="80"/>
    </row>
    <row r="80" spans="30:33" x14ac:dyDescent="0.25">
      <c r="AD80" s="79"/>
      <c r="AE80" s="80" t="s">
        <v>171</v>
      </c>
      <c r="AF80" s="80" t="s">
        <v>137</v>
      </c>
      <c r="AG80" s="80"/>
    </row>
    <row r="81" spans="30:33" x14ac:dyDescent="0.25">
      <c r="AD81" s="79"/>
      <c r="AE81" s="80" t="s">
        <v>172</v>
      </c>
      <c r="AF81" s="80" t="s">
        <v>137</v>
      </c>
      <c r="AG81" s="80"/>
    </row>
    <row r="82" spans="30:33" x14ac:dyDescent="0.25">
      <c r="AD82" s="79"/>
      <c r="AE82" s="80" t="s">
        <v>173</v>
      </c>
      <c r="AF82" s="80" t="s">
        <v>137</v>
      </c>
      <c r="AG82" s="80"/>
    </row>
    <row r="83" spans="30:33" x14ac:dyDescent="0.25">
      <c r="AD83" s="79"/>
      <c r="AE83" s="80" t="s">
        <v>174</v>
      </c>
      <c r="AF83" s="80" t="s">
        <v>137</v>
      </c>
      <c r="AG83" s="80"/>
    </row>
    <row r="84" spans="30:33" x14ac:dyDescent="0.25">
      <c r="AD84" s="79"/>
      <c r="AE84" s="80" t="s">
        <v>175</v>
      </c>
      <c r="AF84" s="80" t="s">
        <v>137</v>
      </c>
      <c r="AG84" s="80"/>
    </row>
    <row r="85" spans="30:33" x14ac:dyDescent="0.25">
      <c r="AD85" s="79"/>
      <c r="AE85" s="80" t="s">
        <v>176</v>
      </c>
      <c r="AF85" s="80" t="s">
        <v>137</v>
      </c>
      <c r="AG85" s="80"/>
    </row>
    <row r="86" spans="30:33" x14ac:dyDescent="0.25">
      <c r="AD86" s="79"/>
      <c r="AE86" s="80" t="s">
        <v>177</v>
      </c>
      <c r="AF86" s="80" t="s">
        <v>137</v>
      </c>
      <c r="AG86" s="80"/>
    </row>
    <row r="87" spans="30:33" x14ac:dyDescent="0.25">
      <c r="AD87" s="79"/>
      <c r="AE87" s="80" t="s">
        <v>178</v>
      </c>
      <c r="AF87" s="80" t="s">
        <v>137</v>
      </c>
      <c r="AG87" s="80"/>
    </row>
    <row r="88" spans="30:33" x14ac:dyDescent="0.25">
      <c r="AD88" s="79"/>
      <c r="AE88" s="80" t="s">
        <v>179</v>
      </c>
      <c r="AF88" s="80" t="s">
        <v>137</v>
      </c>
      <c r="AG88" s="80"/>
    </row>
    <row r="89" spans="30:33" x14ac:dyDescent="0.25">
      <c r="AD89" s="79"/>
      <c r="AE89" s="80" t="s">
        <v>180</v>
      </c>
      <c r="AF89" s="80" t="s">
        <v>137</v>
      </c>
      <c r="AG89" s="80"/>
    </row>
    <row r="90" spans="30:33" x14ac:dyDescent="0.25">
      <c r="AD90" s="79"/>
      <c r="AE90" s="80" t="s">
        <v>181</v>
      </c>
      <c r="AF90" s="80" t="s">
        <v>137</v>
      </c>
      <c r="AG90" s="80"/>
    </row>
    <row r="91" spans="30:33" x14ac:dyDescent="0.25">
      <c r="AD91" s="79"/>
      <c r="AE91" s="80" t="s">
        <v>182</v>
      </c>
      <c r="AF91" s="80" t="s">
        <v>137</v>
      </c>
      <c r="AG91" s="80"/>
    </row>
    <row r="92" spans="30:33" x14ac:dyDescent="0.25">
      <c r="AD92" s="79"/>
      <c r="AE92" s="80" t="s">
        <v>183</v>
      </c>
      <c r="AF92" s="80" t="s">
        <v>137</v>
      </c>
      <c r="AG92" s="80"/>
    </row>
    <row r="93" spans="30:33" x14ac:dyDescent="0.25">
      <c r="AD93" s="79"/>
      <c r="AE93" s="80" t="s">
        <v>184</v>
      </c>
      <c r="AF93" s="80" t="s">
        <v>137</v>
      </c>
      <c r="AG93" s="80"/>
    </row>
    <row r="94" spans="30:33" x14ac:dyDescent="0.25">
      <c r="AD94" s="79"/>
      <c r="AE94" s="80" t="s">
        <v>185</v>
      </c>
      <c r="AF94" s="80" t="s">
        <v>137</v>
      </c>
      <c r="AG94" s="80"/>
    </row>
    <row r="95" spans="30:33" x14ac:dyDescent="0.25">
      <c r="AD95" s="79"/>
      <c r="AE95" s="80" t="s">
        <v>186</v>
      </c>
      <c r="AF95" s="80" t="s">
        <v>137</v>
      </c>
      <c r="AG95" s="80"/>
    </row>
    <row r="96" spans="30:33" x14ac:dyDescent="0.25">
      <c r="AD96" s="79"/>
      <c r="AE96" s="80" t="s">
        <v>187</v>
      </c>
      <c r="AF96" s="80" t="s">
        <v>137</v>
      </c>
      <c r="AG96" s="80"/>
    </row>
    <row r="97" spans="30:33" x14ac:dyDescent="0.25">
      <c r="AD97" s="79"/>
      <c r="AE97" s="80" t="s">
        <v>188</v>
      </c>
      <c r="AF97" s="80" t="s">
        <v>137</v>
      </c>
      <c r="AG97" s="80"/>
    </row>
    <row r="98" spans="30:33" x14ac:dyDescent="0.25">
      <c r="AD98" s="79"/>
      <c r="AE98" s="80" t="s">
        <v>189</v>
      </c>
      <c r="AF98" s="80" t="s">
        <v>137</v>
      </c>
      <c r="AG98" s="80"/>
    </row>
    <row r="99" spans="30:33" x14ac:dyDescent="0.25">
      <c r="AD99" s="79"/>
      <c r="AE99" s="80" t="s">
        <v>190</v>
      </c>
      <c r="AF99" s="80" t="s">
        <v>137</v>
      </c>
      <c r="AG99" s="80"/>
    </row>
    <row r="100" spans="30:33" x14ac:dyDescent="0.25">
      <c r="AD100" s="79"/>
      <c r="AE100" s="80" t="s">
        <v>191</v>
      </c>
      <c r="AF100" s="80" t="s">
        <v>137</v>
      </c>
      <c r="AG100" s="80"/>
    </row>
    <row r="101" spans="30:33" x14ac:dyDescent="0.25">
      <c r="AD101" s="79"/>
      <c r="AE101" s="80" t="s">
        <v>192</v>
      </c>
      <c r="AF101" s="80" t="s">
        <v>137</v>
      </c>
      <c r="AG101" s="80"/>
    </row>
    <row r="102" spans="30:33" x14ac:dyDescent="0.25">
      <c r="AD102" s="79"/>
      <c r="AE102" s="80" t="s">
        <v>193</v>
      </c>
      <c r="AF102" s="80" t="s">
        <v>137</v>
      </c>
      <c r="AG102" s="80"/>
    </row>
    <row r="103" spans="30:33" x14ac:dyDescent="0.25">
      <c r="AD103" s="79"/>
      <c r="AE103" s="80" t="s">
        <v>194</v>
      </c>
      <c r="AF103" s="80" t="s">
        <v>137</v>
      </c>
      <c r="AG103" s="80"/>
    </row>
    <row r="104" spans="30:33" x14ac:dyDescent="0.25">
      <c r="AD104" s="79"/>
      <c r="AE104" s="80" t="s">
        <v>195</v>
      </c>
      <c r="AF104" s="80" t="s">
        <v>137</v>
      </c>
      <c r="AG104" s="80"/>
    </row>
    <row r="105" spans="30:33" x14ac:dyDescent="0.25">
      <c r="AD105" s="79"/>
      <c r="AE105" s="80" t="s">
        <v>196</v>
      </c>
      <c r="AF105" s="80" t="s">
        <v>137</v>
      </c>
      <c r="AG105" s="80"/>
    </row>
    <row r="106" spans="30:33" x14ac:dyDescent="0.25">
      <c r="AD106" s="79"/>
      <c r="AE106" s="80" t="s">
        <v>197</v>
      </c>
      <c r="AF106" s="80" t="s">
        <v>137</v>
      </c>
      <c r="AG106" s="80"/>
    </row>
    <row r="107" spans="30:33" x14ac:dyDescent="0.25">
      <c r="AD107" s="79"/>
      <c r="AE107" s="80" t="s">
        <v>198</v>
      </c>
      <c r="AF107" s="80" t="s">
        <v>137</v>
      </c>
      <c r="AG107" s="80"/>
    </row>
    <row r="108" spans="30:33" x14ac:dyDescent="0.25">
      <c r="AD108" s="79"/>
      <c r="AE108" s="80" t="s">
        <v>199</v>
      </c>
      <c r="AF108" s="80" t="s">
        <v>137</v>
      </c>
      <c r="AG108" s="80"/>
    </row>
    <row r="109" spans="30:33" x14ac:dyDescent="0.25">
      <c r="AD109" s="79"/>
      <c r="AE109" s="80" t="s">
        <v>200</v>
      </c>
      <c r="AF109" s="80" t="s">
        <v>137</v>
      </c>
      <c r="AG109" s="80"/>
    </row>
    <row r="110" spans="30:33" x14ac:dyDescent="0.25">
      <c r="AD110" s="79"/>
      <c r="AE110" s="80" t="s">
        <v>201</v>
      </c>
      <c r="AF110" s="80" t="s">
        <v>137</v>
      </c>
      <c r="AG110" s="80"/>
    </row>
    <row r="111" spans="30:33" x14ac:dyDescent="0.25">
      <c r="AD111" s="79"/>
      <c r="AE111" s="80" t="s">
        <v>202</v>
      </c>
      <c r="AF111" s="80" t="s">
        <v>137</v>
      </c>
      <c r="AG111" s="80"/>
    </row>
    <row r="112" spans="30:33" x14ac:dyDescent="0.25">
      <c r="AD112" s="79"/>
      <c r="AE112" s="80" t="s">
        <v>203</v>
      </c>
      <c r="AF112" s="80" t="s">
        <v>137</v>
      </c>
      <c r="AG112" s="80"/>
    </row>
    <row r="113" spans="30:33" x14ac:dyDescent="0.25">
      <c r="AD113" s="61" t="s">
        <v>122</v>
      </c>
      <c r="AE113" s="45"/>
      <c r="AF113" s="45"/>
      <c r="AG113" s="45"/>
    </row>
    <row r="114" spans="30:33" x14ac:dyDescent="0.25">
      <c r="AD114" s="44" t="s">
        <v>107</v>
      </c>
      <c r="AE114" s="44" t="s">
        <v>138</v>
      </c>
      <c r="AF114" s="44" t="s">
        <v>23</v>
      </c>
      <c r="AG114" s="44" t="s">
        <v>103</v>
      </c>
    </row>
    <row r="115" spans="30:33" x14ac:dyDescent="0.25">
      <c r="AD115" s="79"/>
      <c r="AE115" s="80" t="s">
        <v>123</v>
      </c>
      <c r="AF115" s="80" t="s">
        <v>137</v>
      </c>
      <c r="AG115" s="80"/>
    </row>
    <row r="116" spans="30:33" x14ac:dyDescent="0.25">
      <c r="AD116" s="79"/>
      <c r="AE116" s="80" t="s">
        <v>124</v>
      </c>
      <c r="AF116" s="80" t="s">
        <v>137</v>
      </c>
      <c r="AG116" s="80"/>
    </row>
    <row r="117" spans="30:33" x14ac:dyDescent="0.25">
      <c r="AD117" s="79"/>
      <c r="AE117" s="80" t="s">
        <v>125</v>
      </c>
      <c r="AF117" s="80" t="s">
        <v>137</v>
      </c>
      <c r="AG117" s="80"/>
    </row>
    <row r="118" spans="30:33" x14ac:dyDescent="0.25">
      <c r="AD118" s="79"/>
      <c r="AE118" s="80" t="s">
        <v>126</v>
      </c>
      <c r="AF118" s="80" t="s">
        <v>137</v>
      </c>
      <c r="AG118" s="80"/>
    </row>
    <row r="119" spans="30:33" x14ac:dyDescent="0.25">
      <c r="AD119" s="79"/>
      <c r="AE119" s="80" t="s">
        <v>127</v>
      </c>
      <c r="AF119" s="80" t="s">
        <v>137</v>
      </c>
      <c r="AG119" s="80"/>
    </row>
    <row r="120" spans="30:33" x14ac:dyDescent="0.25">
      <c r="AD120" s="79"/>
      <c r="AE120" s="80" t="s">
        <v>128</v>
      </c>
      <c r="AF120" s="80" t="s">
        <v>137</v>
      </c>
      <c r="AG120" s="80"/>
    </row>
    <row r="121" spans="30:33" x14ac:dyDescent="0.25">
      <c r="AD121" s="79"/>
      <c r="AE121" s="80" t="s">
        <v>129</v>
      </c>
      <c r="AF121" s="80" t="s">
        <v>137</v>
      </c>
      <c r="AG121" s="80"/>
    </row>
    <row r="122" spans="30:33" x14ac:dyDescent="0.25">
      <c r="AD122" s="79"/>
      <c r="AE122" s="80" t="s">
        <v>130</v>
      </c>
      <c r="AF122" s="80" t="s">
        <v>137</v>
      </c>
      <c r="AG122" s="80"/>
    </row>
    <row r="123" spans="30:33" x14ac:dyDescent="0.25">
      <c r="AD123" s="79"/>
      <c r="AE123" s="80" t="s">
        <v>131</v>
      </c>
      <c r="AF123" s="80" t="s">
        <v>137</v>
      </c>
      <c r="AG123" s="80"/>
    </row>
    <row r="124" spans="30:33" x14ac:dyDescent="0.25">
      <c r="AD124" s="79"/>
      <c r="AE124" s="80" t="s">
        <v>132</v>
      </c>
      <c r="AF124" s="80" t="s">
        <v>137</v>
      </c>
      <c r="AG124" s="80"/>
    </row>
    <row r="125" spans="30:33" x14ac:dyDescent="0.25">
      <c r="AD125" s="79"/>
      <c r="AE125" s="80" t="s">
        <v>133</v>
      </c>
      <c r="AF125" s="80" t="s">
        <v>137</v>
      </c>
      <c r="AG125" s="80"/>
    </row>
    <row r="126" spans="30:33" x14ac:dyDescent="0.25">
      <c r="AD126" s="79"/>
      <c r="AE126" s="80" t="s">
        <v>134</v>
      </c>
      <c r="AF126" s="80" t="s">
        <v>137</v>
      </c>
      <c r="AG126" s="80"/>
    </row>
    <row r="127" spans="30:33" x14ac:dyDescent="0.25">
      <c r="AD127" s="79"/>
      <c r="AE127" s="80" t="s">
        <v>135</v>
      </c>
      <c r="AF127" s="80" t="s">
        <v>137</v>
      </c>
      <c r="AG127" s="80"/>
    </row>
    <row r="128" spans="30:33" x14ac:dyDescent="0.25">
      <c r="AD128" s="79"/>
      <c r="AE128" s="80" t="s">
        <v>136</v>
      </c>
      <c r="AF128" s="80" t="s">
        <v>137</v>
      </c>
      <c r="AG128" s="80"/>
    </row>
    <row r="129" spans="30:33" x14ac:dyDescent="0.25">
      <c r="AD129" s="61" t="s">
        <v>139</v>
      </c>
      <c r="AE129" s="45"/>
      <c r="AF129" s="45"/>
      <c r="AG129" s="45"/>
    </row>
    <row r="130" spans="30:33" x14ac:dyDescent="0.25">
      <c r="AD130" s="44" t="s">
        <v>107</v>
      </c>
      <c r="AE130" s="44" t="s">
        <v>138</v>
      </c>
      <c r="AF130" s="44" t="s">
        <v>23</v>
      </c>
      <c r="AG130" s="44" t="s">
        <v>103</v>
      </c>
    </row>
    <row r="131" spans="30:33" x14ac:dyDescent="0.25">
      <c r="AD131" s="79"/>
      <c r="AE131" s="80" t="s">
        <v>140</v>
      </c>
      <c r="AF131" s="80" t="s">
        <v>137</v>
      </c>
      <c r="AG131" s="80"/>
    </row>
    <row r="132" spans="30:33" x14ac:dyDescent="0.25">
      <c r="AD132" s="79"/>
      <c r="AE132" s="80" t="s">
        <v>141</v>
      </c>
      <c r="AF132" s="80" t="s">
        <v>137</v>
      </c>
      <c r="AG132" s="80"/>
    </row>
    <row r="133" spans="30:33" x14ac:dyDescent="0.25">
      <c r="AD133" s="79"/>
      <c r="AE133" s="80" t="s">
        <v>142</v>
      </c>
      <c r="AF133" s="80" t="s">
        <v>137</v>
      </c>
      <c r="AG133" s="80"/>
    </row>
    <row r="134" spans="30:33" x14ac:dyDescent="0.25">
      <c r="AD134" s="61" t="s">
        <v>303</v>
      </c>
      <c r="AE134" s="45"/>
      <c r="AF134" s="45"/>
      <c r="AG134" s="45"/>
    </row>
    <row r="135" spans="30:33" x14ac:dyDescent="0.25">
      <c r="AD135" s="44" t="s">
        <v>107</v>
      </c>
      <c r="AE135" s="44" t="s">
        <v>138</v>
      </c>
      <c r="AF135" s="44" t="s">
        <v>23</v>
      </c>
      <c r="AG135" s="44" t="s">
        <v>103</v>
      </c>
    </row>
    <row r="136" spans="30:33" x14ac:dyDescent="0.25">
      <c r="AD136" s="79"/>
      <c r="AE136" s="80" t="s">
        <v>80</v>
      </c>
      <c r="AF136" s="80" t="s">
        <v>137</v>
      </c>
      <c r="AG136" s="80"/>
    </row>
    <row r="137" spans="30:33" x14ac:dyDescent="0.25">
      <c r="AD137" s="79"/>
      <c r="AE137" s="80" t="s">
        <v>81</v>
      </c>
      <c r="AF137" s="80" t="s">
        <v>137</v>
      </c>
      <c r="AG137" s="80"/>
    </row>
    <row r="138" spans="30:33" x14ac:dyDescent="0.25">
      <c r="AD138" s="79"/>
      <c r="AE138" s="80" t="s">
        <v>82</v>
      </c>
      <c r="AF138" s="80" t="s">
        <v>137</v>
      </c>
      <c r="AG138" s="80"/>
    </row>
    <row r="139" spans="30:33" x14ac:dyDescent="0.25">
      <c r="AD139" s="61" t="s">
        <v>248</v>
      </c>
      <c r="AE139" s="45"/>
      <c r="AF139" s="45"/>
      <c r="AG139" s="45"/>
    </row>
    <row r="140" spans="30:33" x14ac:dyDescent="0.25">
      <c r="AD140" s="44" t="s">
        <v>107</v>
      </c>
      <c r="AE140" s="44" t="s">
        <v>138</v>
      </c>
      <c r="AF140" s="44" t="s">
        <v>23</v>
      </c>
      <c r="AG140" s="44" t="s">
        <v>103</v>
      </c>
    </row>
    <row r="141" spans="30:33" x14ac:dyDescent="0.25">
      <c r="AD141" s="79"/>
      <c r="AE141" s="80" t="s">
        <v>249</v>
      </c>
      <c r="AF141" s="80" t="s">
        <v>137</v>
      </c>
      <c r="AG141" s="80"/>
    </row>
    <row r="142" spans="30:33" x14ac:dyDescent="0.25">
      <c r="AD142" s="79"/>
      <c r="AE142" s="80" t="s">
        <v>250</v>
      </c>
      <c r="AF142" s="80" t="s">
        <v>137</v>
      </c>
      <c r="AG142" s="80"/>
    </row>
    <row r="143" spans="30:33" x14ac:dyDescent="0.25">
      <c r="AD143" s="79"/>
      <c r="AE143" s="80" t="s">
        <v>251</v>
      </c>
      <c r="AF143" s="80" t="s">
        <v>137</v>
      </c>
      <c r="AG143" s="80"/>
    </row>
    <row r="144" spans="30:33" x14ac:dyDescent="0.25">
      <c r="AD144" s="79"/>
      <c r="AE144" s="80" t="s">
        <v>252</v>
      </c>
      <c r="AF144" s="80" t="s">
        <v>137</v>
      </c>
      <c r="AG144" s="80"/>
    </row>
    <row r="145" spans="30:33" x14ac:dyDescent="0.25">
      <c r="AD145" s="79"/>
      <c r="AE145" s="80" t="s">
        <v>253</v>
      </c>
      <c r="AF145" s="80" t="s">
        <v>137</v>
      </c>
      <c r="AG145" s="80"/>
    </row>
    <row r="146" spans="30:33" x14ac:dyDescent="0.25">
      <c r="AD146" s="79"/>
      <c r="AE146" s="80" t="s">
        <v>254</v>
      </c>
      <c r="AF146" s="80" t="s">
        <v>137</v>
      </c>
      <c r="AG146" s="80"/>
    </row>
    <row r="147" spans="30:33" x14ac:dyDescent="0.25">
      <c r="AD147" s="79"/>
      <c r="AE147" s="80" t="s">
        <v>255</v>
      </c>
      <c r="AF147" s="80" t="s">
        <v>137</v>
      </c>
      <c r="AG147" s="80"/>
    </row>
    <row r="148" spans="30:33" x14ac:dyDescent="0.25">
      <c r="AD148" s="79"/>
      <c r="AE148" s="80" t="s">
        <v>256</v>
      </c>
      <c r="AF148" s="80" t="s">
        <v>137</v>
      </c>
      <c r="AG148" s="80"/>
    </row>
    <row r="149" spans="30:33" x14ac:dyDescent="0.25">
      <c r="AD149" s="79"/>
      <c r="AE149" s="80" t="s">
        <v>257</v>
      </c>
      <c r="AF149" s="80" t="s">
        <v>137</v>
      </c>
      <c r="AG149" s="80"/>
    </row>
    <row r="150" spans="30:33" x14ac:dyDescent="0.25">
      <c r="AD150" s="79"/>
      <c r="AE150" s="80" t="s">
        <v>258</v>
      </c>
      <c r="AF150" s="80" t="s">
        <v>137</v>
      </c>
      <c r="AG150" s="80"/>
    </row>
    <row r="151" spans="30:33" x14ac:dyDescent="0.25">
      <c r="AD151" s="79"/>
      <c r="AE151" s="80" t="s">
        <v>259</v>
      </c>
      <c r="AF151" s="80" t="s">
        <v>137</v>
      </c>
      <c r="AG151" s="80"/>
    </row>
    <row r="152" spans="30:33" x14ac:dyDescent="0.25">
      <c r="AD152" s="79"/>
      <c r="AE152" s="80" t="s">
        <v>260</v>
      </c>
      <c r="AF152" s="80" t="s">
        <v>137</v>
      </c>
      <c r="AG152" s="80"/>
    </row>
    <row r="153" spans="30:33" x14ac:dyDescent="0.25">
      <c r="AD153" s="79"/>
      <c r="AE153" s="80" t="s">
        <v>261</v>
      </c>
      <c r="AF153" s="80" t="s">
        <v>137</v>
      </c>
      <c r="AG153" s="80"/>
    </row>
    <row r="154" spans="30:33" x14ac:dyDescent="0.25">
      <c r="AD154" s="79"/>
      <c r="AE154" s="80" t="s">
        <v>262</v>
      </c>
      <c r="AF154" s="80" t="s">
        <v>137</v>
      </c>
      <c r="AG154" s="80"/>
    </row>
    <row r="155" spans="30:33" x14ac:dyDescent="0.25">
      <c r="AD155" s="79"/>
      <c r="AE155" s="80" t="s">
        <v>263</v>
      </c>
      <c r="AF155" s="80" t="s">
        <v>137</v>
      </c>
      <c r="AG155" s="80"/>
    </row>
    <row r="156" spans="30:33" x14ac:dyDescent="0.25">
      <c r="AD156" s="79"/>
      <c r="AE156" s="80" t="s">
        <v>264</v>
      </c>
      <c r="AF156" s="80" t="s">
        <v>137</v>
      </c>
      <c r="AG156" s="80"/>
    </row>
    <row r="157" spans="30:33" x14ac:dyDescent="0.25">
      <c r="AD157" s="79"/>
      <c r="AE157" s="80" t="s">
        <v>265</v>
      </c>
      <c r="AF157" s="80" t="s">
        <v>137</v>
      </c>
      <c r="AG157" s="80"/>
    </row>
    <row r="158" spans="30:33" x14ac:dyDescent="0.25">
      <c r="AD158" s="79"/>
      <c r="AE158" s="80" t="s">
        <v>266</v>
      </c>
      <c r="AF158" s="80" t="s">
        <v>137</v>
      </c>
      <c r="AG158" s="80"/>
    </row>
    <row r="159" spans="30:33" x14ac:dyDescent="0.25">
      <c r="AD159" s="79"/>
      <c r="AE159" s="80" t="s">
        <v>267</v>
      </c>
      <c r="AF159" s="80" t="s">
        <v>137</v>
      </c>
      <c r="AG159" s="80"/>
    </row>
    <row r="160" spans="30:33" x14ac:dyDescent="0.25">
      <c r="AD160" s="79"/>
      <c r="AE160" s="80" t="s">
        <v>268</v>
      </c>
      <c r="AF160" s="80" t="s">
        <v>137</v>
      </c>
      <c r="AG160" s="80"/>
    </row>
    <row r="161" spans="30:33" x14ac:dyDescent="0.25">
      <c r="AD161" s="79"/>
      <c r="AE161" s="80" t="s">
        <v>269</v>
      </c>
      <c r="AF161" s="80" t="s">
        <v>137</v>
      </c>
      <c r="AG161" s="80"/>
    </row>
    <row r="162" spans="30:33" x14ac:dyDescent="0.25">
      <c r="AD162" s="79"/>
      <c r="AE162" s="80" t="s">
        <v>270</v>
      </c>
      <c r="AF162" s="80" t="s">
        <v>137</v>
      </c>
      <c r="AG162" s="80"/>
    </row>
    <row r="163" spans="30:33" x14ac:dyDescent="0.25">
      <c r="AD163" s="79"/>
      <c r="AE163" s="80" t="s">
        <v>271</v>
      </c>
      <c r="AF163" s="80" t="s">
        <v>137</v>
      </c>
      <c r="AG163" s="80"/>
    </row>
    <row r="164" spans="30:33" x14ac:dyDescent="0.25">
      <c r="AD164" s="79"/>
      <c r="AE164" s="80" t="s">
        <v>272</v>
      </c>
      <c r="AF164" s="80" t="s">
        <v>137</v>
      </c>
      <c r="AG164" s="80"/>
    </row>
    <row r="165" spans="30:33" x14ac:dyDescent="0.25">
      <c r="AD165" s="79"/>
      <c r="AE165" s="80" t="s">
        <v>273</v>
      </c>
      <c r="AF165" s="80" t="s">
        <v>137</v>
      </c>
      <c r="AG165" s="80"/>
    </row>
    <row r="166" spans="30:33" x14ac:dyDescent="0.25">
      <c r="AD166" s="79"/>
      <c r="AE166" s="80" t="s">
        <v>274</v>
      </c>
      <c r="AF166" s="80" t="s">
        <v>137</v>
      </c>
      <c r="AG166" s="80"/>
    </row>
    <row r="167" spans="30:33" x14ac:dyDescent="0.25">
      <c r="AD167" s="79"/>
      <c r="AE167" s="80" t="s">
        <v>275</v>
      </c>
      <c r="AF167" s="80" t="s">
        <v>137</v>
      </c>
      <c r="AG167" s="80"/>
    </row>
    <row r="168" spans="30:33" x14ac:dyDescent="0.25">
      <c r="AD168" s="79"/>
      <c r="AE168" s="80" t="s">
        <v>276</v>
      </c>
      <c r="AF168" s="80" t="s">
        <v>137</v>
      </c>
      <c r="AG168" s="80"/>
    </row>
    <row r="169" spans="30:33" x14ac:dyDescent="0.25">
      <c r="AD169" s="79"/>
      <c r="AE169" s="80" t="s">
        <v>277</v>
      </c>
      <c r="AF169" s="80" t="s">
        <v>137</v>
      </c>
      <c r="AG169" s="80"/>
    </row>
    <row r="170" spans="30:33" x14ac:dyDescent="0.25">
      <c r="AD170" s="79"/>
      <c r="AE170" s="80" t="s">
        <v>278</v>
      </c>
      <c r="AF170" s="80" t="s">
        <v>137</v>
      </c>
      <c r="AG170" s="80"/>
    </row>
    <row r="171" spans="30:33" x14ac:dyDescent="0.25">
      <c r="AD171" s="79"/>
      <c r="AE171" s="80" t="s">
        <v>279</v>
      </c>
      <c r="AF171" s="80" t="s">
        <v>137</v>
      </c>
      <c r="AG171" s="80"/>
    </row>
    <row r="172" spans="30:33" x14ac:dyDescent="0.25">
      <c r="AD172" s="79"/>
      <c r="AE172" s="80" t="s">
        <v>280</v>
      </c>
      <c r="AF172" s="80" t="s">
        <v>137</v>
      </c>
      <c r="AG172" s="80"/>
    </row>
    <row r="173" spans="30:33" x14ac:dyDescent="0.25">
      <c r="AD173" s="79"/>
      <c r="AE173" s="80" t="s">
        <v>281</v>
      </c>
      <c r="AF173" s="80" t="s">
        <v>137</v>
      </c>
      <c r="AG173" s="80"/>
    </row>
    <row r="174" spans="30:33" x14ac:dyDescent="0.25">
      <c r="AD174" s="79"/>
      <c r="AE174" s="80" t="s">
        <v>282</v>
      </c>
      <c r="AF174" s="80" t="s">
        <v>137</v>
      </c>
      <c r="AG174" s="80"/>
    </row>
    <row r="175" spans="30:33" x14ac:dyDescent="0.25">
      <c r="AD175" s="79"/>
      <c r="AE175" s="80" t="s">
        <v>283</v>
      </c>
      <c r="AF175" s="80" t="s">
        <v>137</v>
      </c>
      <c r="AG175" s="80"/>
    </row>
    <row r="176" spans="30:33" x14ac:dyDescent="0.25">
      <c r="AD176" s="79"/>
      <c r="AE176" s="80" t="s">
        <v>284</v>
      </c>
      <c r="AF176" s="80" t="s">
        <v>137</v>
      </c>
      <c r="AG176" s="80"/>
    </row>
    <row r="177" spans="30:33" x14ac:dyDescent="0.25">
      <c r="AD177" s="79"/>
      <c r="AE177" s="80" t="s">
        <v>285</v>
      </c>
      <c r="AF177" s="80" t="s">
        <v>137</v>
      </c>
      <c r="AG177" s="80"/>
    </row>
    <row r="178" spans="30:33" x14ac:dyDescent="0.25">
      <c r="AD178" s="79"/>
      <c r="AE178" s="80" t="s">
        <v>286</v>
      </c>
      <c r="AF178" s="80" t="s">
        <v>137</v>
      </c>
      <c r="AG178" s="80"/>
    </row>
    <row r="179" spans="30:33" x14ac:dyDescent="0.25">
      <c r="AD179" s="79"/>
      <c r="AE179" s="80" t="s">
        <v>287</v>
      </c>
      <c r="AF179" s="80" t="s">
        <v>137</v>
      </c>
      <c r="AG179" s="80"/>
    </row>
    <row r="180" spans="30:33" x14ac:dyDescent="0.25">
      <c r="AD180" s="79"/>
      <c r="AE180" s="80" t="s">
        <v>288</v>
      </c>
      <c r="AF180" s="80" t="s">
        <v>137</v>
      </c>
      <c r="AG180" s="80"/>
    </row>
    <row r="181" spans="30:33" x14ac:dyDescent="0.25">
      <c r="AD181" s="79"/>
      <c r="AE181" s="80" t="s">
        <v>289</v>
      </c>
      <c r="AF181" s="80" t="s">
        <v>137</v>
      </c>
      <c r="AG181" s="80"/>
    </row>
    <row r="182" spans="30:33" x14ac:dyDescent="0.25">
      <c r="AD182" s="79"/>
      <c r="AE182" s="80" t="s">
        <v>290</v>
      </c>
      <c r="AF182" s="80" t="s">
        <v>137</v>
      </c>
      <c r="AG182" s="80"/>
    </row>
    <row r="183" spans="30:33" x14ac:dyDescent="0.25">
      <c r="AD183" s="79"/>
      <c r="AE183" s="80" t="s">
        <v>291</v>
      </c>
      <c r="AF183" s="80" t="s">
        <v>137</v>
      </c>
      <c r="AG183" s="80"/>
    </row>
    <row r="184" spans="30:33" x14ac:dyDescent="0.25">
      <c r="AD184" s="79"/>
      <c r="AE184" s="80" t="s">
        <v>292</v>
      </c>
      <c r="AF184" s="80" t="s">
        <v>137</v>
      </c>
      <c r="AG184" s="80"/>
    </row>
    <row r="185" spans="30:33" x14ac:dyDescent="0.25">
      <c r="AD185" s="79"/>
      <c r="AE185" s="80" t="s">
        <v>293</v>
      </c>
      <c r="AF185" s="80" t="s">
        <v>137</v>
      </c>
      <c r="AG185" s="80"/>
    </row>
    <row r="186" spans="30:33" x14ac:dyDescent="0.25">
      <c r="AD186" s="79"/>
      <c r="AE186" s="80" t="s">
        <v>294</v>
      </c>
      <c r="AF186" s="80" t="s">
        <v>137</v>
      </c>
      <c r="AG186" s="80"/>
    </row>
    <row r="187" spans="30:33" x14ac:dyDescent="0.25">
      <c r="AD187" s="79"/>
      <c r="AE187" s="80" t="s">
        <v>295</v>
      </c>
      <c r="AF187" s="80" t="s">
        <v>137</v>
      </c>
      <c r="AG187" s="80"/>
    </row>
    <row r="188" spans="30:33" x14ac:dyDescent="0.25">
      <c r="AD188" s="79"/>
      <c r="AE188" s="80" t="s">
        <v>296</v>
      </c>
      <c r="AF188" s="80" t="s">
        <v>137</v>
      </c>
      <c r="AG188" s="80"/>
    </row>
    <row r="189" spans="30:33" x14ac:dyDescent="0.25">
      <c r="AD189" s="79"/>
      <c r="AE189" s="80" t="s">
        <v>297</v>
      </c>
      <c r="AF189" s="80" t="s">
        <v>137</v>
      </c>
      <c r="AG189" s="80"/>
    </row>
    <row r="190" spans="30:33" x14ac:dyDescent="0.25">
      <c r="AD190" s="79"/>
      <c r="AE190" s="80" t="s">
        <v>298</v>
      </c>
      <c r="AF190" s="80" t="s">
        <v>137</v>
      </c>
      <c r="AG190" s="80"/>
    </row>
    <row r="191" spans="30:33" x14ac:dyDescent="0.25">
      <c r="AD191" s="79"/>
      <c r="AE191" s="80" t="s">
        <v>299</v>
      </c>
      <c r="AF191" s="80" t="s">
        <v>137</v>
      </c>
      <c r="AG191" s="80"/>
    </row>
    <row r="192" spans="30:33" x14ac:dyDescent="0.25">
      <c r="AD192" s="79"/>
      <c r="AE192" s="80" t="s">
        <v>300</v>
      </c>
      <c r="AF192" s="80" t="s">
        <v>137</v>
      </c>
      <c r="AG192" s="80"/>
    </row>
    <row r="193" spans="30:33" x14ac:dyDescent="0.25">
      <c r="AD193" s="79"/>
      <c r="AE193" s="80" t="s">
        <v>301</v>
      </c>
      <c r="AF193" s="80" t="s">
        <v>137</v>
      </c>
      <c r="AG193" s="80"/>
    </row>
    <row r="194" spans="30:33" x14ac:dyDescent="0.25">
      <c r="AD194" s="61" t="s">
        <v>302</v>
      </c>
      <c r="AE194" s="45"/>
      <c r="AF194" s="45"/>
      <c r="AG194" s="45"/>
    </row>
    <row r="195" spans="30:33" x14ac:dyDescent="0.25">
      <c r="AD195" s="44" t="s">
        <v>107</v>
      </c>
      <c r="AE195" s="44" t="s">
        <v>138</v>
      </c>
      <c r="AF195" s="44" t="s">
        <v>23</v>
      </c>
      <c r="AG195" s="44" t="s">
        <v>103</v>
      </c>
    </row>
    <row r="196" spans="30:33" x14ac:dyDescent="0.25">
      <c r="AD196" s="79"/>
      <c r="AE196" s="80" t="s">
        <v>304</v>
      </c>
      <c r="AF196" s="80" t="s">
        <v>137</v>
      </c>
      <c r="AG196" s="80"/>
    </row>
    <row r="197" spans="30:33" x14ac:dyDescent="0.25">
      <c r="AD197" s="79"/>
      <c r="AE197" s="80" t="s">
        <v>305</v>
      </c>
      <c r="AF197" s="80" t="s">
        <v>137</v>
      </c>
      <c r="AG197" s="80"/>
    </row>
    <row r="198" spans="30:33" x14ac:dyDescent="0.25">
      <c r="AD198" s="79"/>
      <c r="AE198" s="80" t="s">
        <v>306</v>
      </c>
      <c r="AF198" s="80" t="s">
        <v>137</v>
      </c>
      <c r="AG198" s="80"/>
    </row>
    <row r="199" spans="30:33" x14ac:dyDescent="0.25">
      <c r="AD199" s="79"/>
      <c r="AE199" s="80" t="s">
        <v>307</v>
      </c>
      <c r="AF199" s="80" t="s">
        <v>137</v>
      </c>
      <c r="AG199" s="80"/>
    </row>
    <row r="200" spans="30:33" x14ac:dyDescent="0.25">
      <c r="AD200" s="79"/>
      <c r="AE200" s="80" t="s">
        <v>308</v>
      </c>
      <c r="AF200" s="80" t="s">
        <v>137</v>
      </c>
      <c r="AG200" s="80"/>
    </row>
    <row r="201" spans="30:33" x14ac:dyDescent="0.25">
      <c r="AD201" s="79"/>
      <c r="AE201" s="80" t="s">
        <v>309</v>
      </c>
      <c r="AF201" s="80" t="s">
        <v>137</v>
      </c>
      <c r="AG201" s="80"/>
    </row>
    <row r="202" spans="30:33" x14ac:dyDescent="0.25">
      <c r="AD202" s="79"/>
      <c r="AE202" s="80" t="s">
        <v>310</v>
      </c>
      <c r="AF202" s="80" t="s">
        <v>137</v>
      </c>
      <c r="AG202" s="80"/>
    </row>
    <row r="203" spans="30:33" x14ac:dyDescent="0.25">
      <c r="AD203" s="79"/>
      <c r="AE203" s="80" t="s">
        <v>311</v>
      </c>
      <c r="AF203" s="80" t="s">
        <v>137</v>
      </c>
      <c r="AG203" s="80"/>
    </row>
    <row r="204" spans="30:33" x14ac:dyDescent="0.25">
      <c r="AD204" s="79"/>
      <c r="AE204" s="80" t="s">
        <v>312</v>
      </c>
      <c r="AF204" s="80" t="s">
        <v>137</v>
      </c>
      <c r="AG204" s="80"/>
    </row>
    <row r="205" spans="30:33" x14ac:dyDescent="0.25">
      <c r="AD205" s="79"/>
      <c r="AE205" s="80" t="s">
        <v>313</v>
      </c>
      <c r="AF205" s="80" t="s">
        <v>137</v>
      </c>
      <c r="AG205" s="80"/>
    </row>
    <row r="206" spans="30:33" x14ac:dyDescent="0.25">
      <c r="AD206" s="79"/>
      <c r="AE206" s="80" t="s">
        <v>314</v>
      </c>
      <c r="AF206" s="80" t="s">
        <v>137</v>
      </c>
      <c r="AG206" s="80"/>
    </row>
    <row r="207" spans="30:33" x14ac:dyDescent="0.25">
      <c r="AD207" s="79"/>
      <c r="AE207" s="80" t="s">
        <v>315</v>
      </c>
      <c r="AF207" s="80" t="s">
        <v>137</v>
      </c>
      <c r="AG207" s="80"/>
    </row>
    <row r="208" spans="30:33" x14ac:dyDescent="0.25">
      <c r="AD208" s="79"/>
      <c r="AE208" s="80" t="s">
        <v>316</v>
      </c>
      <c r="AF208" s="80" t="s">
        <v>137</v>
      </c>
      <c r="AG208" s="80"/>
    </row>
    <row r="209" spans="30:33" x14ac:dyDescent="0.25">
      <c r="AD209" s="79"/>
      <c r="AE209" s="80" t="s">
        <v>317</v>
      </c>
      <c r="AF209" s="80" t="s">
        <v>137</v>
      </c>
      <c r="AG209" s="80"/>
    </row>
    <row r="210" spans="30:33" x14ac:dyDescent="0.25">
      <c r="AD210" s="79"/>
      <c r="AE210" s="80" t="s">
        <v>318</v>
      </c>
      <c r="AF210" s="80" t="s">
        <v>137</v>
      </c>
      <c r="AG210" s="80"/>
    </row>
    <row r="211" spans="30:33" x14ac:dyDescent="0.25">
      <c r="AD211" s="79"/>
      <c r="AE211" s="80" t="s">
        <v>319</v>
      </c>
      <c r="AF211" s="80" t="s">
        <v>137</v>
      </c>
      <c r="AG211" s="80"/>
    </row>
    <row r="212" spans="30:33" x14ac:dyDescent="0.25">
      <c r="AD212" s="79"/>
      <c r="AE212" s="80" t="s">
        <v>320</v>
      </c>
      <c r="AF212" s="80" t="s">
        <v>137</v>
      </c>
      <c r="AG212" s="80"/>
    </row>
    <row r="213" spans="30:33" x14ac:dyDescent="0.25">
      <c r="AD213" s="79"/>
      <c r="AE213" s="80" t="s">
        <v>321</v>
      </c>
      <c r="AF213" s="80" t="s">
        <v>137</v>
      </c>
      <c r="AG213" s="80"/>
    </row>
    <row r="214" spans="30:33" x14ac:dyDescent="0.25">
      <c r="AD214" s="79"/>
      <c r="AE214" s="80" t="s">
        <v>322</v>
      </c>
      <c r="AF214" s="80" t="s">
        <v>137</v>
      </c>
      <c r="AG214" s="80"/>
    </row>
    <row r="215" spans="30:33" x14ac:dyDescent="0.25">
      <c r="AD215" s="79"/>
      <c r="AE215" s="80" t="s">
        <v>323</v>
      </c>
      <c r="AF215" s="80" t="s">
        <v>137</v>
      </c>
      <c r="AG215" s="80"/>
    </row>
    <row r="216" spans="30:33" x14ac:dyDescent="0.25">
      <c r="AD216" s="79"/>
      <c r="AE216" s="80" t="s">
        <v>324</v>
      </c>
      <c r="AF216" s="80" t="s">
        <v>137</v>
      </c>
      <c r="AG216" s="80"/>
    </row>
    <row r="217" spans="30:33" x14ac:dyDescent="0.25">
      <c r="AD217" s="79"/>
      <c r="AE217" s="80" t="s">
        <v>325</v>
      </c>
      <c r="AF217" s="80" t="s">
        <v>137</v>
      </c>
      <c r="AG217" s="80"/>
    </row>
    <row r="218" spans="30:33" x14ac:dyDescent="0.25">
      <c r="AD218" s="79"/>
      <c r="AE218" s="80" t="s">
        <v>326</v>
      </c>
      <c r="AF218" s="80" t="s">
        <v>137</v>
      </c>
      <c r="AG218" s="80"/>
    </row>
    <row r="219" spans="30:33" x14ac:dyDescent="0.25">
      <c r="AD219" s="79"/>
      <c r="AE219" s="80" t="s">
        <v>327</v>
      </c>
      <c r="AF219" s="80" t="s">
        <v>137</v>
      </c>
      <c r="AG219" s="80"/>
    </row>
    <row r="220" spans="30:33" x14ac:dyDescent="0.25">
      <c r="AD220" s="79"/>
      <c r="AE220" s="80" t="s">
        <v>328</v>
      </c>
      <c r="AF220" s="80" t="s">
        <v>137</v>
      </c>
      <c r="AG220" s="80"/>
    </row>
    <row r="221" spans="30:33" x14ac:dyDescent="0.25">
      <c r="AD221" s="79"/>
      <c r="AE221" s="80" t="s">
        <v>329</v>
      </c>
      <c r="AF221" s="80" t="s">
        <v>137</v>
      </c>
      <c r="AG221" s="80"/>
    </row>
  </sheetData>
  <mergeCells count="17">
    <mergeCell ref="E48:F48"/>
    <mergeCell ref="G48:H48"/>
    <mergeCell ref="E49:F49"/>
    <mergeCell ref="G49:H49"/>
    <mergeCell ref="E50:F50"/>
    <mergeCell ref="G50:H50"/>
    <mergeCell ref="E38:G38"/>
    <mergeCell ref="E46:F46"/>
    <mergeCell ref="G46:H46"/>
    <mergeCell ref="E47:F47"/>
    <mergeCell ref="G47:H47"/>
    <mergeCell ref="E29:F29"/>
    <mergeCell ref="E26:F26"/>
    <mergeCell ref="E19:G19"/>
    <mergeCell ref="E28:F28"/>
    <mergeCell ref="E25:F25"/>
    <mergeCell ref="E27:F27"/>
  </mergeCells>
  <phoneticPr fontId="5" type="noConversion"/>
  <conditionalFormatting sqref="E21 E23:E24 R10:R21 W42 O55 O23 O25 O19:Q19 O12:Q12 O10:Q10 O17:Q17 O14:Q15 S19 S17 S14 I21 P53 T53:U53 P46 T46:U46 P44 T44:U44 T51:U51 P40 T40:U40 P33 T33:U33 P38 T38:U38 T35:U36 O31:Q31 T31:U31 P48:P49 T48:U49 P42 T42:U42 W53 W46 W44 W51 W48:W49 W40 W33 W30:W31 W38 W35:W36 R55:S55 P35:P36 I40:J40 I42:J42 P51 Q39:Q51 Q52:S53 R30:S51 O30:O53 V30:V53 S10 O10:O21 O9:S9 E7:G11 H7:H12 G12">
    <cfRule type="cellIs" dxfId="158" priority="1597" operator="equal">
      <formula>""</formula>
    </cfRule>
  </conditionalFormatting>
  <conditionalFormatting sqref="E12">
    <cfRule type="cellIs" dxfId="157" priority="1252" operator="equal">
      <formula>""</formula>
    </cfRule>
  </conditionalFormatting>
  <conditionalFormatting sqref="E26">
    <cfRule type="cellIs" dxfId="156" priority="1245" operator="equal">
      <formula>""</formula>
    </cfRule>
  </conditionalFormatting>
  <conditionalFormatting sqref="E29">
    <cfRule type="cellIs" dxfId="155" priority="1244" operator="equal">
      <formula>""</formula>
    </cfRule>
  </conditionalFormatting>
  <conditionalFormatting sqref="E27">
    <cfRule type="cellIs" dxfId="154" priority="1013" operator="equal">
      <formula>""</formula>
    </cfRule>
  </conditionalFormatting>
  <conditionalFormatting sqref="H12:I12">
    <cfRule type="cellIs" dxfId="153" priority="910" operator="equal">
      <formula>""</formula>
    </cfRule>
  </conditionalFormatting>
  <conditionalFormatting sqref="F21">
    <cfRule type="cellIs" dxfId="152" priority="901" operator="equal">
      <formula>""</formula>
    </cfRule>
  </conditionalFormatting>
  <conditionalFormatting sqref="F23">
    <cfRule type="cellIs" dxfId="151" priority="898" operator="equal">
      <formula>""</formula>
    </cfRule>
  </conditionalFormatting>
  <conditionalFormatting sqref="F24">
    <cfRule type="cellIs" dxfId="150" priority="896" operator="equal">
      <formula>""</formula>
    </cfRule>
  </conditionalFormatting>
  <conditionalFormatting sqref="H21">
    <cfRule type="cellIs" dxfId="149" priority="895" operator="equal">
      <formula>""</formula>
    </cfRule>
  </conditionalFormatting>
  <conditionalFormatting sqref="E28">
    <cfRule type="cellIs" dxfId="148" priority="886" operator="equal">
      <formula>""</formula>
    </cfRule>
  </conditionalFormatting>
  <conditionalFormatting sqref="P21:Q21 S21">
    <cfRule type="cellIs" dxfId="147" priority="360" operator="equal">
      <formula>""</formula>
    </cfRule>
  </conditionalFormatting>
  <conditionalFormatting sqref="E22">
    <cfRule type="cellIs" dxfId="146" priority="257" operator="equal">
      <formula>""</formula>
    </cfRule>
  </conditionalFormatting>
  <conditionalFormatting sqref="F22">
    <cfRule type="cellIs" dxfId="145" priority="256" operator="equal">
      <formula>""</formula>
    </cfRule>
  </conditionalFormatting>
  <conditionalFormatting sqref="P20:Q20 S20">
    <cfRule type="cellIs" dxfId="144" priority="217" operator="equal">
      <formula>""</formula>
    </cfRule>
  </conditionalFormatting>
  <conditionalFormatting sqref="T55:U55 W55">
    <cfRule type="cellIs" dxfId="143" priority="212" operator="equal">
      <formula>""</formula>
    </cfRule>
  </conditionalFormatting>
  <conditionalFormatting sqref="P55:Q55">
    <cfRule type="cellIs" dxfId="142" priority="211" operator="equal">
      <formula>""</formula>
    </cfRule>
  </conditionalFormatting>
  <conditionalFormatting sqref="P23:Q23 S23">
    <cfRule type="cellIs" dxfId="141" priority="201" operator="equal">
      <formula>""</formula>
    </cfRule>
  </conditionalFormatting>
  <conditionalFormatting sqref="U30">
    <cfRule type="cellIs" dxfId="140" priority="177" operator="equal">
      <formula>""</formula>
    </cfRule>
  </conditionalFormatting>
  <conditionalFormatting sqref="P30:Q30">
    <cfRule type="cellIs" dxfId="139" priority="176" operator="equal">
      <formula>""</formula>
    </cfRule>
  </conditionalFormatting>
  <conditionalFormatting sqref="P24 V30:V53 R30:R53 R9:R23">
    <cfRule type="cellIs" dxfId="138" priority="158" operator="greaterThan">
      <formula>0</formula>
    </cfRule>
  </conditionalFormatting>
  <conditionalFormatting sqref="R23">
    <cfRule type="cellIs" dxfId="137" priority="154" operator="equal">
      <formula>""</formula>
    </cfRule>
  </conditionalFormatting>
  <conditionalFormatting sqref="R23">
    <cfRule type="cellIs" dxfId="136" priority="153" operator="greaterThan">
      <formula>0</formula>
    </cfRule>
  </conditionalFormatting>
  <conditionalFormatting sqref="V55">
    <cfRule type="cellIs" dxfId="135" priority="152" operator="equal">
      <formula>""</formula>
    </cfRule>
  </conditionalFormatting>
  <conditionalFormatting sqref="V55">
    <cfRule type="cellIs" dxfId="134" priority="151" operator="greaterThan">
      <formula>0</formula>
    </cfRule>
  </conditionalFormatting>
  <conditionalFormatting sqref="P18:Q18 S18">
    <cfRule type="cellIs" dxfId="133" priority="150" operator="equal">
      <formula>""</formula>
    </cfRule>
  </conditionalFormatting>
  <conditionalFormatting sqref="P13:Q13">
    <cfRule type="cellIs" dxfId="132" priority="146" operator="equal">
      <formula>""</formula>
    </cfRule>
  </conditionalFormatting>
  <conditionalFormatting sqref="P11:Q11 S11">
    <cfRule type="cellIs" dxfId="131" priority="142" operator="equal">
      <formula>""</formula>
    </cfRule>
  </conditionalFormatting>
  <conditionalFormatting sqref="P16:Q16 S16">
    <cfRule type="cellIs" dxfId="130" priority="138" operator="equal">
      <formula>""</formula>
    </cfRule>
  </conditionalFormatting>
  <conditionalFormatting sqref="T52:U52 W52">
    <cfRule type="cellIs" dxfId="129" priority="129" operator="equal">
      <formula>""</formula>
    </cfRule>
  </conditionalFormatting>
  <conditionalFormatting sqref="P52">
    <cfRule type="cellIs" dxfId="128" priority="128" operator="equal">
      <formula>""</formula>
    </cfRule>
  </conditionalFormatting>
  <conditionalFormatting sqref="T47:U47 W47">
    <cfRule type="cellIs" dxfId="127" priority="125" operator="equal">
      <formula>""</formula>
    </cfRule>
  </conditionalFormatting>
  <conditionalFormatting sqref="P47">
    <cfRule type="cellIs" dxfId="126" priority="124" operator="equal">
      <formula>""</formula>
    </cfRule>
  </conditionalFormatting>
  <conditionalFormatting sqref="T45:U45 W45">
    <cfRule type="cellIs" dxfId="125" priority="121" operator="equal">
      <formula>""</formula>
    </cfRule>
  </conditionalFormatting>
  <conditionalFormatting sqref="P45">
    <cfRule type="cellIs" dxfId="124" priority="120" operator="equal">
      <formula>""</formula>
    </cfRule>
  </conditionalFormatting>
  <conditionalFormatting sqref="T50:U50 W50">
    <cfRule type="cellIs" dxfId="123" priority="117" operator="equal">
      <formula>""</formula>
    </cfRule>
  </conditionalFormatting>
  <conditionalFormatting sqref="P50">
    <cfRule type="cellIs" dxfId="122" priority="116" operator="equal">
      <formula>""</formula>
    </cfRule>
  </conditionalFormatting>
  <conditionalFormatting sqref="T43:U43 W43">
    <cfRule type="cellIs" dxfId="121" priority="112" operator="equal">
      <formula>""</formula>
    </cfRule>
  </conditionalFormatting>
  <conditionalFormatting sqref="P43">
    <cfRule type="cellIs" dxfId="120" priority="111" operator="equal">
      <formula>""</formula>
    </cfRule>
  </conditionalFormatting>
  <conditionalFormatting sqref="T41:U41 W41">
    <cfRule type="cellIs" dxfId="119" priority="107" operator="equal">
      <formula>""</formula>
    </cfRule>
  </conditionalFormatting>
  <conditionalFormatting sqref="P41">
    <cfRule type="cellIs" dxfId="118" priority="106" operator="equal">
      <formula>""</formula>
    </cfRule>
  </conditionalFormatting>
  <conditionalFormatting sqref="T39:U39 W39">
    <cfRule type="cellIs" dxfId="117" priority="103" operator="equal">
      <formula>""</formula>
    </cfRule>
  </conditionalFormatting>
  <conditionalFormatting sqref="P39">
    <cfRule type="cellIs" dxfId="116" priority="102" operator="equal">
      <formula>""</formula>
    </cfRule>
  </conditionalFormatting>
  <conditionalFormatting sqref="T34:U34 W34">
    <cfRule type="cellIs" dxfId="115" priority="99" operator="equal">
      <formula>""</formula>
    </cfRule>
  </conditionalFormatting>
  <conditionalFormatting sqref="P34">
    <cfRule type="cellIs" dxfId="114" priority="98" operator="equal">
      <formula>""</formula>
    </cfRule>
  </conditionalFormatting>
  <conditionalFormatting sqref="T32:U32 W32">
    <cfRule type="cellIs" dxfId="113" priority="95" operator="equal">
      <formula>""</formula>
    </cfRule>
  </conditionalFormatting>
  <conditionalFormatting sqref="P32">
    <cfRule type="cellIs" dxfId="112" priority="94" operator="equal">
      <formula>""</formula>
    </cfRule>
  </conditionalFormatting>
  <conditionalFormatting sqref="T37:U37 W37">
    <cfRule type="cellIs" dxfId="111" priority="91" operator="equal">
      <formula>""</formula>
    </cfRule>
  </conditionalFormatting>
  <conditionalFormatting sqref="P37">
    <cfRule type="cellIs" dxfId="110" priority="90" operator="equal">
      <formula>""</formula>
    </cfRule>
  </conditionalFormatting>
  <conditionalFormatting sqref="S25">
    <cfRule type="cellIs" dxfId="109" priority="87" operator="equal">
      <formula>""</formula>
    </cfRule>
  </conditionalFormatting>
  <conditionalFormatting sqref="Q25">
    <cfRule type="cellIs" dxfId="108" priority="86" operator="equal">
      <formula>""</formula>
    </cfRule>
  </conditionalFormatting>
  <conditionalFormatting sqref="R25">
    <cfRule type="cellIs" dxfId="107" priority="82" operator="equal">
      <formula>""</formula>
    </cfRule>
  </conditionalFormatting>
  <conditionalFormatting sqref="R25">
    <cfRule type="cellIs" dxfId="106" priority="81" operator="greaterThan">
      <formula>0</formula>
    </cfRule>
  </conditionalFormatting>
  <conditionalFormatting sqref="U22">
    <cfRule type="cellIs" dxfId="105" priority="77" operator="equal">
      <formula>""</formula>
    </cfRule>
  </conditionalFormatting>
  <conditionalFormatting sqref="S15">
    <cfRule type="cellIs" dxfId="104" priority="76" operator="equal">
      <formula>""</formula>
    </cfRule>
  </conditionalFormatting>
  <conditionalFormatting sqref="S12:S13">
    <cfRule type="cellIs" dxfId="103" priority="75" operator="equal">
      <formula>""</formula>
    </cfRule>
  </conditionalFormatting>
  <conditionalFormatting sqref="E44:E45 E41:E42">
    <cfRule type="cellIs" dxfId="102" priority="74" operator="equal">
      <formula>""</formula>
    </cfRule>
  </conditionalFormatting>
  <conditionalFormatting sqref="E47">
    <cfRule type="cellIs" dxfId="101" priority="73" operator="equal">
      <formula>""</formula>
    </cfRule>
  </conditionalFormatting>
  <conditionalFormatting sqref="E50">
    <cfRule type="cellIs" dxfId="100" priority="72" operator="equal">
      <formula>""</formula>
    </cfRule>
  </conditionalFormatting>
  <conditionalFormatting sqref="E48">
    <cfRule type="cellIs" dxfId="99" priority="71" operator="equal">
      <formula>""</formula>
    </cfRule>
  </conditionalFormatting>
  <conditionalFormatting sqref="E40">
    <cfRule type="cellIs" dxfId="98" priority="70" operator="equal">
      <formula>""</formula>
    </cfRule>
  </conditionalFormatting>
  <conditionalFormatting sqref="F40">
    <cfRule type="cellIs" dxfId="97" priority="69" operator="equal">
      <formula>""</formula>
    </cfRule>
  </conditionalFormatting>
  <conditionalFormatting sqref="F42">
    <cfRule type="cellIs" dxfId="96" priority="68" operator="equal">
      <formula>""</formula>
    </cfRule>
  </conditionalFormatting>
  <conditionalFormatting sqref="G42">
    <cfRule type="cellIs" dxfId="95" priority="67" operator="equal">
      <formula>""</formula>
    </cfRule>
  </conditionalFormatting>
  <conditionalFormatting sqref="G40">
    <cfRule type="cellIs" dxfId="94" priority="66" operator="equal">
      <formula>""</formula>
    </cfRule>
  </conditionalFormatting>
  <conditionalFormatting sqref="F44">
    <cfRule type="cellIs" dxfId="93" priority="65" operator="equal">
      <formula>""</formula>
    </cfRule>
  </conditionalFormatting>
  <conditionalFormatting sqref="F45">
    <cfRule type="cellIs" dxfId="92" priority="64" operator="equal">
      <formula>""</formula>
    </cfRule>
  </conditionalFormatting>
  <conditionalFormatting sqref="H42">
    <cfRule type="cellIs" dxfId="91" priority="63" operator="equal">
      <formula>""</formula>
    </cfRule>
  </conditionalFormatting>
  <conditionalFormatting sqref="H40">
    <cfRule type="cellIs" dxfId="90" priority="62" operator="equal">
      <formula>""</formula>
    </cfRule>
  </conditionalFormatting>
  <conditionalFormatting sqref="I40">
    <cfRule type="cellIs" dxfId="89" priority="61" operator="equal">
      <formula>""</formula>
    </cfRule>
  </conditionalFormatting>
  <conditionalFormatting sqref="J40">
    <cfRule type="cellIs" dxfId="88" priority="60" operator="equal">
      <formula>""</formula>
    </cfRule>
  </conditionalFormatting>
  <conditionalFormatting sqref="E49">
    <cfRule type="cellIs" dxfId="87" priority="59" operator="equal">
      <formula>""</formula>
    </cfRule>
  </conditionalFormatting>
  <conditionalFormatting sqref="G48">
    <cfRule type="cellIs" dxfId="86" priority="58" operator="equal">
      <formula>""</formula>
    </cfRule>
  </conditionalFormatting>
  <conditionalFormatting sqref="G49">
    <cfRule type="cellIs" dxfId="85" priority="57" operator="equal">
      <formula>""</formula>
    </cfRule>
  </conditionalFormatting>
  <conditionalFormatting sqref="G47">
    <cfRule type="cellIs" dxfId="84" priority="56" operator="equal">
      <formula>""</formula>
    </cfRule>
  </conditionalFormatting>
  <conditionalFormatting sqref="G50">
    <cfRule type="cellIs" dxfId="83" priority="55" operator="equal">
      <formula>""</formula>
    </cfRule>
  </conditionalFormatting>
  <conditionalFormatting sqref="E43">
    <cfRule type="cellIs" dxfId="82" priority="54" operator="equal">
      <formula>""</formula>
    </cfRule>
  </conditionalFormatting>
  <conditionalFormatting sqref="F43">
    <cfRule type="cellIs" dxfId="81" priority="53" operator="equal">
      <formula>""</formula>
    </cfRule>
  </conditionalFormatting>
  <conditionalFormatting sqref="R55">
    <cfRule type="cellIs" dxfId="80" priority="49" operator="greaterThan">
      <formula>0</formula>
    </cfRule>
  </conditionalFormatting>
  <conditionalFormatting sqref="Q32:Q38">
    <cfRule type="cellIs" dxfId="79" priority="45" operator="equal">
      <formula>""</formula>
    </cfRule>
  </conditionalFormatting>
  <conditionalFormatting sqref="F41">
    <cfRule type="cellIs" dxfId="78" priority="43" operator="equal">
      <formula>""</formula>
    </cfRule>
  </conditionalFormatting>
  <conditionalFormatting sqref="P25">
    <cfRule type="cellIs" dxfId="77" priority="38" operator="equal">
      <formula>""</formula>
    </cfRule>
  </conditionalFormatting>
  <conditionalFormatting sqref="T30">
    <cfRule type="cellIs" dxfId="76" priority="37" operator="equal">
      <formula>""</formula>
    </cfRule>
  </conditionalFormatting>
  <conditionalFormatting sqref="AE115:AE128">
    <cfRule type="cellIs" dxfId="75" priority="33" operator="equal">
      <formula>0</formula>
    </cfRule>
  </conditionalFormatting>
  <conditionalFormatting sqref="AF115:AG115">
    <cfRule type="cellIs" dxfId="74" priority="32" operator="equal">
      <formula>0</formula>
    </cfRule>
  </conditionalFormatting>
  <conditionalFormatting sqref="AD115:AD128">
    <cfRule type="cellIs" dxfId="73" priority="31" operator="equal">
      <formula>0</formula>
    </cfRule>
  </conditionalFormatting>
  <conditionalFormatting sqref="AF116:AG128">
    <cfRule type="cellIs" dxfId="72" priority="25" operator="equal">
      <formula>0</formula>
    </cfRule>
  </conditionalFormatting>
  <conditionalFormatting sqref="AE131:AE133">
    <cfRule type="cellIs" dxfId="71" priority="23" operator="equal">
      <formula>0</formula>
    </cfRule>
  </conditionalFormatting>
  <conditionalFormatting sqref="AD131:AD133">
    <cfRule type="cellIs" dxfId="70" priority="22" operator="equal">
      <formula>0</formula>
    </cfRule>
  </conditionalFormatting>
  <conditionalFormatting sqref="AF131:AG133">
    <cfRule type="cellIs" dxfId="69" priority="21" operator="equal">
      <formula>0</formula>
    </cfRule>
  </conditionalFormatting>
  <conditionalFormatting sqref="AE52:AE112">
    <cfRule type="cellIs" dxfId="68" priority="20" operator="equal">
      <formula>0</formula>
    </cfRule>
  </conditionalFormatting>
  <conditionalFormatting sqref="AD52:AD112">
    <cfRule type="cellIs" dxfId="67" priority="19" operator="equal">
      <formula>0</formula>
    </cfRule>
  </conditionalFormatting>
  <conditionalFormatting sqref="AG52:AG112">
    <cfRule type="cellIs" dxfId="66" priority="18" operator="equal">
      <formula>0</formula>
    </cfRule>
  </conditionalFormatting>
  <conditionalFormatting sqref="AF52:AF112">
    <cfRule type="cellIs" dxfId="65" priority="17" operator="equal">
      <formula>0</formula>
    </cfRule>
  </conditionalFormatting>
  <conditionalFormatting sqref="AE8:AE49">
    <cfRule type="cellIs" dxfId="64" priority="16" operator="equal">
      <formula>0</formula>
    </cfRule>
  </conditionalFormatting>
  <conditionalFormatting sqref="AD8:AD49">
    <cfRule type="cellIs" dxfId="63" priority="15" operator="equal">
      <formula>0</formula>
    </cfRule>
  </conditionalFormatting>
  <conditionalFormatting sqref="AG8:AG49">
    <cfRule type="cellIs" dxfId="62" priority="14" operator="equal">
      <formula>0</formula>
    </cfRule>
  </conditionalFormatting>
  <conditionalFormatting sqref="AF8:AF49">
    <cfRule type="cellIs" dxfId="61" priority="13" operator="equal">
      <formula>0</formula>
    </cfRule>
  </conditionalFormatting>
  <conditionalFormatting sqref="AE136:AE138">
    <cfRule type="cellIs" dxfId="60" priority="11" operator="equal">
      <formula>0</formula>
    </cfRule>
  </conditionalFormatting>
  <conditionalFormatting sqref="AD136:AD138">
    <cfRule type="cellIs" dxfId="59" priority="10" operator="equal">
      <formula>0</formula>
    </cfRule>
  </conditionalFormatting>
  <conditionalFormatting sqref="AF136:AG138">
    <cfRule type="cellIs" dxfId="58" priority="9" operator="equal">
      <formula>0</formula>
    </cfRule>
  </conditionalFormatting>
  <conditionalFormatting sqref="AE141:AE193">
    <cfRule type="cellIs" dxfId="57" priority="7" operator="equal">
      <formula>0</formula>
    </cfRule>
  </conditionalFormatting>
  <conditionalFormatting sqref="AD141:AD193">
    <cfRule type="cellIs" dxfId="56" priority="6" operator="equal">
      <formula>0</formula>
    </cfRule>
  </conditionalFormatting>
  <conditionalFormatting sqref="AF141:AG193">
    <cfRule type="cellIs" dxfId="55" priority="5" operator="equal">
      <formula>0</formula>
    </cfRule>
  </conditionalFormatting>
  <conditionalFormatting sqref="AE196:AE221">
    <cfRule type="cellIs" dxfId="54" priority="3" operator="equal">
      <formula>0</formula>
    </cfRule>
  </conditionalFormatting>
  <conditionalFormatting sqref="AD196:AD221">
    <cfRule type="cellIs" dxfId="53" priority="2" operator="equal">
      <formula>0</formula>
    </cfRule>
  </conditionalFormatting>
  <conditionalFormatting sqref="AF196:AG221">
    <cfRule type="cellIs" dxfId="52" priority="1" operator="equal">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17B3E-F992-4C65-986D-A5D4A7951CAD}">
  <dimension ref="B2:E53"/>
  <sheetViews>
    <sheetView showGridLines="0" zoomScaleNormal="100" workbookViewId="0">
      <selection activeCell="B2" sqref="B2"/>
    </sheetView>
  </sheetViews>
  <sheetFormatPr defaultRowHeight="15" x14ac:dyDescent="0.25"/>
  <cols>
    <col min="2" max="2" width="14.5703125" customWidth="1"/>
    <col min="3" max="3" width="58.28515625" customWidth="1"/>
    <col min="4" max="4" width="46.7109375" customWidth="1"/>
    <col min="5" max="5" width="48.140625" bestFit="1" customWidth="1"/>
  </cols>
  <sheetData>
    <row r="2" spans="2:5" x14ac:dyDescent="0.25">
      <c r="B2" s="7" t="s">
        <v>75</v>
      </c>
      <c r="C2" s="7"/>
    </row>
    <row r="4" spans="2:5" x14ac:dyDescent="0.25">
      <c r="B4" s="61" t="s">
        <v>76</v>
      </c>
      <c r="C4" s="45"/>
      <c r="D4" s="45"/>
      <c r="E4" s="45"/>
    </row>
    <row r="5" spans="2:5" x14ac:dyDescent="0.25">
      <c r="B5" s="44" t="s">
        <v>23</v>
      </c>
      <c r="C5" s="44" t="s">
        <v>23</v>
      </c>
      <c r="D5" s="44" t="s">
        <v>24</v>
      </c>
      <c r="E5" s="44"/>
    </row>
    <row r="6" spans="2:5" x14ac:dyDescent="0.25">
      <c r="B6" s="47">
        <v>214148345</v>
      </c>
      <c r="C6" s="46" t="s">
        <v>44</v>
      </c>
      <c r="D6" s="46" t="s">
        <v>30</v>
      </c>
      <c r="E6" s="46" t="s">
        <v>59</v>
      </c>
    </row>
    <row r="7" spans="2:5" x14ac:dyDescent="0.25">
      <c r="B7" s="47" t="s">
        <v>45</v>
      </c>
      <c r="C7" s="46" t="s">
        <v>46</v>
      </c>
      <c r="D7" s="46" t="s">
        <v>58</v>
      </c>
      <c r="E7" s="46"/>
    </row>
    <row r="8" spans="2:5" x14ac:dyDescent="0.25">
      <c r="B8" s="47" t="s">
        <v>47</v>
      </c>
      <c r="C8" s="46" t="s">
        <v>48</v>
      </c>
      <c r="D8" s="46" t="s">
        <v>58</v>
      </c>
      <c r="E8" s="46"/>
    </row>
    <row r="9" spans="2:5" x14ac:dyDescent="0.25">
      <c r="B9" s="61" t="s">
        <v>53</v>
      </c>
      <c r="C9" s="45"/>
      <c r="D9" s="45"/>
      <c r="E9" s="45"/>
    </row>
    <row r="10" spans="2:5" x14ac:dyDescent="0.25">
      <c r="B10" s="44" t="s">
        <v>23</v>
      </c>
      <c r="C10" s="44" t="s">
        <v>23</v>
      </c>
      <c r="D10" s="44" t="s">
        <v>24</v>
      </c>
      <c r="E10" s="44"/>
    </row>
    <row r="11" spans="2:5" x14ac:dyDescent="0.25">
      <c r="B11" s="47">
        <v>214148345</v>
      </c>
      <c r="C11" s="46" t="s">
        <v>44</v>
      </c>
      <c r="D11" s="46" t="s">
        <v>30</v>
      </c>
      <c r="E11" s="46" t="s">
        <v>59</v>
      </c>
    </row>
    <row r="12" spans="2:5" x14ac:dyDescent="0.25">
      <c r="B12" s="47" t="s">
        <v>45</v>
      </c>
      <c r="C12" s="46" t="s">
        <v>46</v>
      </c>
      <c r="D12" s="46" t="s">
        <v>58</v>
      </c>
      <c r="E12" s="46"/>
    </row>
    <row r="13" spans="2:5" x14ac:dyDescent="0.25">
      <c r="B13" s="47" t="s">
        <v>47</v>
      </c>
      <c r="C13" s="46" t="s">
        <v>48</v>
      </c>
      <c r="D13" s="46" t="s">
        <v>58</v>
      </c>
      <c r="E13" s="46"/>
    </row>
    <row r="14" spans="2:5" x14ac:dyDescent="0.25">
      <c r="B14" s="47" t="s">
        <v>49</v>
      </c>
      <c r="C14" s="46" t="s">
        <v>50</v>
      </c>
      <c r="D14" s="46" t="s">
        <v>58</v>
      </c>
      <c r="E14" s="46"/>
    </row>
    <row r="15" spans="2:5" x14ac:dyDescent="0.25">
      <c r="B15" s="47" t="s">
        <v>51</v>
      </c>
      <c r="C15" s="46" t="s">
        <v>52</v>
      </c>
      <c r="D15" s="46" t="s">
        <v>58</v>
      </c>
      <c r="E15" s="46"/>
    </row>
    <row r="16" spans="2:5" x14ac:dyDescent="0.25">
      <c r="B16" s="61" t="s">
        <v>77</v>
      </c>
      <c r="C16" s="45"/>
      <c r="D16" s="45"/>
      <c r="E16" s="45"/>
    </row>
    <row r="17" spans="2:5" x14ac:dyDescent="0.25">
      <c r="B17" s="44" t="s">
        <v>23</v>
      </c>
      <c r="C17" s="44" t="s">
        <v>23</v>
      </c>
      <c r="D17" s="44" t="s">
        <v>24</v>
      </c>
      <c r="E17" s="44"/>
    </row>
    <row r="18" spans="2:5" x14ac:dyDescent="0.25">
      <c r="B18" s="47"/>
      <c r="C18" s="46" t="s">
        <v>78</v>
      </c>
      <c r="D18" s="46" t="s">
        <v>30</v>
      </c>
      <c r="E18" s="46"/>
    </row>
    <row r="19" spans="2:5" x14ac:dyDescent="0.25">
      <c r="B19" s="61" t="s">
        <v>79</v>
      </c>
      <c r="C19" s="45"/>
      <c r="D19" s="45"/>
      <c r="E19" s="45"/>
    </row>
    <row r="20" spans="2:5" x14ac:dyDescent="0.25">
      <c r="B20" s="44" t="s">
        <v>23</v>
      </c>
      <c r="C20" s="44" t="s">
        <v>23</v>
      </c>
      <c r="D20" s="44" t="s">
        <v>24</v>
      </c>
      <c r="E20" s="44"/>
    </row>
    <row r="21" spans="2:5" x14ac:dyDescent="0.25">
      <c r="B21" s="62"/>
      <c r="C21" s="63" t="s">
        <v>80</v>
      </c>
      <c r="D21" s="63" t="s">
        <v>30</v>
      </c>
      <c r="E21" s="63" t="s">
        <v>59</v>
      </c>
    </row>
    <row r="22" spans="2:5" x14ac:dyDescent="0.25">
      <c r="B22" s="62"/>
      <c r="C22" s="63" t="s">
        <v>81</v>
      </c>
      <c r="D22" s="63" t="s">
        <v>30</v>
      </c>
      <c r="E22" s="63" t="s">
        <v>60</v>
      </c>
    </row>
    <row r="23" spans="2:5" x14ac:dyDescent="0.25">
      <c r="B23" s="62"/>
      <c r="C23" s="63" t="s">
        <v>82</v>
      </c>
      <c r="D23" s="63" t="s">
        <v>30</v>
      </c>
      <c r="E23" s="63" t="s">
        <v>59</v>
      </c>
    </row>
    <row r="24" spans="2:5" x14ac:dyDescent="0.25">
      <c r="B24" s="61" t="s">
        <v>54</v>
      </c>
      <c r="C24" s="45"/>
      <c r="D24" s="45"/>
      <c r="E24" s="45"/>
    </row>
    <row r="25" spans="2:5" x14ac:dyDescent="0.25">
      <c r="B25" s="44" t="s">
        <v>23</v>
      </c>
      <c r="C25" s="44" t="s">
        <v>23</v>
      </c>
      <c r="D25" s="44" t="s">
        <v>24</v>
      </c>
      <c r="E25" s="44"/>
    </row>
    <row r="26" spans="2:5" x14ac:dyDescent="0.25">
      <c r="B26" s="47">
        <v>212323915</v>
      </c>
      <c r="C26" s="46" t="s">
        <v>55</v>
      </c>
      <c r="D26" s="46" t="s">
        <v>30</v>
      </c>
      <c r="E26" s="46" t="s">
        <v>59</v>
      </c>
    </row>
    <row r="27" spans="2:5" x14ac:dyDescent="0.25">
      <c r="B27" s="64">
        <v>210001710</v>
      </c>
      <c r="C27" s="65" t="s">
        <v>56</v>
      </c>
      <c r="D27" s="65" t="s">
        <v>30</v>
      </c>
      <c r="E27" s="65" t="s">
        <v>60</v>
      </c>
    </row>
    <row r="28" spans="2:5" x14ac:dyDescent="0.25">
      <c r="B28" s="47">
        <v>210747172</v>
      </c>
      <c r="C28" s="46" t="s">
        <v>57</v>
      </c>
      <c r="D28" s="46" t="s">
        <v>30</v>
      </c>
      <c r="E28" s="46" t="s">
        <v>59</v>
      </c>
    </row>
    <row r="29" spans="2:5" x14ac:dyDescent="0.25">
      <c r="B29" s="61" t="s">
        <v>63</v>
      </c>
      <c r="C29" s="45"/>
      <c r="D29" s="45"/>
      <c r="E29" s="45"/>
    </row>
    <row r="30" spans="2:5" x14ac:dyDescent="0.25">
      <c r="B30" s="44" t="s">
        <v>23</v>
      </c>
      <c r="C30" s="44" t="s">
        <v>23</v>
      </c>
      <c r="D30" s="44" t="s">
        <v>24</v>
      </c>
      <c r="E30" s="44"/>
    </row>
    <row r="31" spans="2:5" x14ac:dyDescent="0.25">
      <c r="B31" s="64">
        <v>215330562</v>
      </c>
      <c r="C31" s="65" t="s">
        <v>62</v>
      </c>
      <c r="D31" s="65" t="s">
        <v>30</v>
      </c>
      <c r="E31" s="65" t="s">
        <v>60</v>
      </c>
    </row>
    <row r="32" spans="2:5" x14ac:dyDescent="0.25">
      <c r="B32" s="61" t="s">
        <v>64</v>
      </c>
      <c r="C32" s="45"/>
      <c r="D32" s="45"/>
      <c r="E32" s="45"/>
    </row>
    <row r="33" spans="2:5" x14ac:dyDescent="0.25">
      <c r="B33" s="44" t="s">
        <v>23</v>
      </c>
      <c r="C33" s="44" t="s">
        <v>23</v>
      </c>
      <c r="D33" s="44" t="s">
        <v>24</v>
      </c>
      <c r="E33" s="44"/>
    </row>
    <row r="34" spans="2:5" x14ac:dyDescent="0.25">
      <c r="B34" s="64">
        <v>199549508</v>
      </c>
      <c r="C34" s="65" t="s">
        <v>73</v>
      </c>
      <c r="D34" s="65" t="s">
        <v>30</v>
      </c>
      <c r="E34" s="65" t="s">
        <v>60</v>
      </c>
    </row>
    <row r="35" spans="2:5" x14ac:dyDescent="0.25">
      <c r="B35" s="64">
        <v>203220928</v>
      </c>
      <c r="C35" s="65" t="s">
        <v>74</v>
      </c>
      <c r="D35" s="65" t="s">
        <v>30</v>
      </c>
      <c r="E35" s="65" t="s">
        <v>60</v>
      </c>
    </row>
    <row r="36" spans="2:5" x14ac:dyDescent="0.25">
      <c r="B36" s="61" t="s">
        <v>65</v>
      </c>
      <c r="C36" s="45"/>
      <c r="D36" s="45"/>
      <c r="E36" s="45"/>
    </row>
    <row r="37" spans="2:5" x14ac:dyDescent="0.25">
      <c r="B37" s="44" t="s">
        <v>23</v>
      </c>
      <c r="C37" s="44" t="s">
        <v>23</v>
      </c>
      <c r="D37" s="44" t="s">
        <v>24</v>
      </c>
      <c r="E37" s="44"/>
    </row>
    <row r="38" spans="2:5" x14ac:dyDescent="0.25">
      <c r="B38" s="64">
        <v>200182665</v>
      </c>
      <c r="C38" s="65" t="s">
        <v>72</v>
      </c>
      <c r="D38" s="65" t="s">
        <v>30</v>
      </c>
      <c r="E38" s="65" t="s">
        <v>60</v>
      </c>
    </row>
    <row r="39" spans="2:5" x14ac:dyDescent="0.25">
      <c r="B39" s="61" t="s">
        <v>66</v>
      </c>
      <c r="C39" s="45"/>
      <c r="D39" s="45"/>
      <c r="E39" s="45"/>
    </row>
    <row r="40" spans="2:5" x14ac:dyDescent="0.25">
      <c r="B40" s="44" t="s">
        <v>23</v>
      </c>
      <c r="C40" s="44" t="s">
        <v>23</v>
      </c>
      <c r="D40" s="44" t="s">
        <v>24</v>
      </c>
      <c r="E40" s="44"/>
    </row>
    <row r="41" spans="2:5" x14ac:dyDescent="0.25">
      <c r="B41" s="64">
        <v>185188641</v>
      </c>
      <c r="C41" s="65" t="s">
        <v>71</v>
      </c>
      <c r="D41" s="65" t="s">
        <v>30</v>
      </c>
      <c r="E41" s="65" t="s">
        <v>60</v>
      </c>
    </row>
    <row r="42" spans="2:5" x14ac:dyDescent="0.25">
      <c r="B42" s="61" t="s">
        <v>67</v>
      </c>
      <c r="C42" s="45"/>
      <c r="D42" s="45"/>
      <c r="E42" s="45"/>
    </row>
    <row r="43" spans="2:5" x14ac:dyDescent="0.25">
      <c r="B43" s="44" t="s">
        <v>23</v>
      </c>
      <c r="C43" s="44" t="s">
        <v>23</v>
      </c>
      <c r="D43" s="44" t="s">
        <v>24</v>
      </c>
      <c r="E43" s="44"/>
    </row>
    <row r="44" spans="2:5" x14ac:dyDescent="0.25">
      <c r="B44" s="64">
        <v>185940167</v>
      </c>
      <c r="C44" s="65" t="s">
        <v>70</v>
      </c>
      <c r="D44" s="65" t="s">
        <v>30</v>
      </c>
      <c r="E44" s="65" t="s">
        <v>60</v>
      </c>
    </row>
    <row r="45" spans="2:5" x14ac:dyDescent="0.25">
      <c r="B45" s="61" t="s">
        <v>68</v>
      </c>
      <c r="C45" s="45"/>
      <c r="D45" s="45"/>
      <c r="E45" s="45"/>
    </row>
    <row r="46" spans="2:5" x14ac:dyDescent="0.25">
      <c r="B46" s="44" t="s">
        <v>23</v>
      </c>
      <c r="C46" s="44" t="s">
        <v>23</v>
      </c>
      <c r="D46" s="44" t="s">
        <v>24</v>
      </c>
      <c r="E46" s="44"/>
    </row>
    <row r="47" spans="2:5" x14ac:dyDescent="0.25">
      <c r="B47" s="64">
        <v>203637633</v>
      </c>
      <c r="C47" s="65" t="s">
        <v>69</v>
      </c>
      <c r="D47" s="65" t="s">
        <v>30</v>
      </c>
      <c r="E47" s="65" t="s">
        <v>60</v>
      </c>
    </row>
    <row r="48" spans="2:5" x14ac:dyDescent="0.25">
      <c r="B48" s="62"/>
      <c r="C48" s="63"/>
      <c r="D48" s="63"/>
      <c r="E48" s="63"/>
    </row>
    <row r="49" spans="2:5" x14ac:dyDescent="0.25">
      <c r="B49" s="62"/>
      <c r="C49" s="63"/>
      <c r="D49" s="63"/>
      <c r="E49" s="63"/>
    </row>
    <row r="50" spans="2:5" x14ac:dyDescent="0.25">
      <c r="B50" s="62"/>
      <c r="C50" s="63"/>
      <c r="D50" s="63"/>
      <c r="E50" s="63"/>
    </row>
    <row r="51" spans="2:5" x14ac:dyDescent="0.25">
      <c r="B51" s="62"/>
      <c r="C51" s="63"/>
      <c r="D51" s="63"/>
      <c r="E51" s="63"/>
    </row>
    <row r="53" spans="2:5" x14ac:dyDescent="0.25">
      <c r="B53" s="59" t="s">
        <v>61</v>
      </c>
    </row>
  </sheetData>
  <conditionalFormatting sqref="C37:E37">
    <cfRule type="cellIs" dxfId="51" priority="241" operator="equal">
      <formula>0</formula>
    </cfRule>
  </conditionalFormatting>
  <conditionalFormatting sqref="C11">
    <cfRule type="cellIs" dxfId="50" priority="235" operator="equal">
      <formula>0</formula>
    </cfRule>
  </conditionalFormatting>
  <conditionalFormatting sqref="D11:E11">
    <cfRule type="cellIs" dxfId="49" priority="234" operator="equal">
      <formula>0</formula>
    </cfRule>
  </conditionalFormatting>
  <conditionalFormatting sqref="C12">
    <cfRule type="cellIs" dxfId="48" priority="54" operator="equal">
      <formula>0</formula>
    </cfRule>
  </conditionalFormatting>
  <conditionalFormatting sqref="D12:D15">
    <cfRule type="cellIs" dxfId="47" priority="53" operator="equal">
      <formula>0</formula>
    </cfRule>
  </conditionalFormatting>
  <conditionalFormatting sqref="C13:C14">
    <cfRule type="cellIs" dxfId="46" priority="52" operator="equal">
      <formula>0</formula>
    </cfRule>
  </conditionalFormatting>
  <conditionalFormatting sqref="D13:D14">
    <cfRule type="cellIs" dxfId="45" priority="51" operator="equal">
      <formula>0</formula>
    </cfRule>
  </conditionalFormatting>
  <conditionalFormatting sqref="C15">
    <cfRule type="cellIs" dxfId="44" priority="50" operator="equal">
      <formula>0</formula>
    </cfRule>
  </conditionalFormatting>
  <conditionalFormatting sqref="D15:E15">
    <cfRule type="cellIs" dxfId="43" priority="49" operator="equal">
      <formula>0</formula>
    </cfRule>
  </conditionalFormatting>
  <conditionalFormatting sqref="B11:B15 B18">
    <cfRule type="cellIs" dxfId="42" priority="45" operator="equal">
      <formula>0</formula>
    </cfRule>
  </conditionalFormatting>
  <conditionalFormatting sqref="C26:C28 C31 C34:C35">
    <cfRule type="cellIs" dxfId="41" priority="44" operator="equal">
      <formula>0</formula>
    </cfRule>
  </conditionalFormatting>
  <conditionalFormatting sqref="B26:B28 B31 B34:B35">
    <cfRule type="cellIs" dxfId="40" priority="42" operator="equal">
      <formula>0</formula>
    </cfRule>
  </conditionalFormatting>
  <conditionalFormatting sqref="C38 C41 C44">
    <cfRule type="cellIs" dxfId="39" priority="41" operator="equal">
      <formula>0</formula>
    </cfRule>
  </conditionalFormatting>
  <conditionalFormatting sqref="B38 B41 B44">
    <cfRule type="cellIs" dxfId="38" priority="39" operator="equal">
      <formula>0</formula>
    </cfRule>
  </conditionalFormatting>
  <conditionalFormatting sqref="C47:C51">
    <cfRule type="cellIs" dxfId="37" priority="38" operator="equal">
      <formula>0</formula>
    </cfRule>
  </conditionalFormatting>
  <conditionalFormatting sqref="D48:D51">
    <cfRule type="cellIs" dxfId="36" priority="37" operator="equal">
      <formula>0</formula>
    </cfRule>
  </conditionalFormatting>
  <conditionalFormatting sqref="B47:B51">
    <cfRule type="cellIs" dxfId="35" priority="36" operator="equal">
      <formula>0</formula>
    </cfRule>
  </conditionalFormatting>
  <conditionalFormatting sqref="D26:D28">
    <cfRule type="cellIs" dxfId="34" priority="35" operator="equal">
      <formula>0</formula>
    </cfRule>
  </conditionalFormatting>
  <conditionalFormatting sqref="C30:E30">
    <cfRule type="cellIs" dxfId="33" priority="34" operator="equal">
      <formula>0</formula>
    </cfRule>
  </conditionalFormatting>
  <conditionalFormatting sqref="D31:E31">
    <cfRule type="cellIs" dxfId="32" priority="33" operator="equal">
      <formula>0</formula>
    </cfRule>
  </conditionalFormatting>
  <conditionalFormatting sqref="C33:E33">
    <cfRule type="cellIs" dxfId="31" priority="32" operator="equal">
      <formula>0</formula>
    </cfRule>
  </conditionalFormatting>
  <conditionalFormatting sqref="C40:E40">
    <cfRule type="cellIs" dxfId="30" priority="31" operator="equal">
      <formula>0</formula>
    </cfRule>
  </conditionalFormatting>
  <conditionalFormatting sqref="C43:E43">
    <cfRule type="cellIs" dxfId="29" priority="30" operator="equal">
      <formula>0</formula>
    </cfRule>
  </conditionalFormatting>
  <conditionalFormatting sqref="D34:D35">
    <cfRule type="cellIs" dxfId="28" priority="29" operator="equal">
      <formula>0</formula>
    </cfRule>
  </conditionalFormatting>
  <conditionalFormatting sqref="E12:E15">
    <cfRule type="cellIs" dxfId="27" priority="28" operator="equal">
      <formula>0</formula>
    </cfRule>
  </conditionalFormatting>
  <conditionalFormatting sqref="E13:E14">
    <cfRule type="cellIs" dxfId="26" priority="27" operator="equal">
      <formula>0</formula>
    </cfRule>
  </conditionalFormatting>
  <conditionalFormatting sqref="E48:E51">
    <cfRule type="cellIs" dxfId="25" priority="26" operator="equal">
      <formula>0</formula>
    </cfRule>
  </conditionalFormatting>
  <conditionalFormatting sqref="E26:E28">
    <cfRule type="cellIs" dxfId="24" priority="25" operator="equal">
      <formula>0</formula>
    </cfRule>
  </conditionalFormatting>
  <conditionalFormatting sqref="E34:E35">
    <cfRule type="cellIs" dxfId="23" priority="24" operator="equal">
      <formula>0</formula>
    </cfRule>
  </conditionalFormatting>
  <conditionalFormatting sqref="D38">
    <cfRule type="cellIs" dxfId="22" priority="23" operator="equal">
      <formula>0</formula>
    </cfRule>
  </conditionalFormatting>
  <conditionalFormatting sqref="E38">
    <cfRule type="cellIs" dxfId="21" priority="22" operator="equal">
      <formula>0</formula>
    </cfRule>
  </conditionalFormatting>
  <conditionalFormatting sqref="D41">
    <cfRule type="cellIs" dxfId="20" priority="21" operator="equal">
      <formula>0</formula>
    </cfRule>
  </conditionalFormatting>
  <conditionalFormatting sqref="E41">
    <cfRule type="cellIs" dxfId="19" priority="20" operator="equal">
      <formula>0</formula>
    </cfRule>
  </conditionalFormatting>
  <conditionalFormatting sqref="D44">
    <cfRule type="cellIs" dxfId="18" priority="19" operator="equal">
      <formula>0</formula>
    </cfRule>
  </conditionalFormatting>
  <conditionalFormatting sqref="E44">
    <cfRule type="cellIs" dxfId="17" priority="18" operator="equal">
      <formula>0</formula>
    </cfRule>
  </conditionalFormatting>
  <conditionalFormatting sqref="D47">
    <cfRule type="cellIs" dxfId="16" priority="17" operator="equal">
      <formula>0</formula>
    </cfRule>
  </conditionalFormatting>
  <conditionalFormatting sqref="E47">
    <cfRule type="cellIs" dxfId="15" priority="16" operator="equal">
      <formula>0</formula>
    </cfRule>
  </conditionalFormatting>
  <conditionalFormatting sqref="C6">
    <cfRule type="cellIs" dxfId="14" priority="15" operator="equal">
      <formula>0</formula>
    </cfRule>
  </conditionalFormatting>
  <conditionalFormatting sqref="D6:E6">
    <cfRule type="cellIs" dxfId="13" priority="14" operator="equal">
      <formula>0</formula>
    </cfRule>
  </conditionalFormatting>
  <conditionalFormatting sqref="C7">
    <cfRule type="cellIs" dxfId="12" priority="13" operator="equal">
      <formula>0</formula>
    </cfRule>
  </conditionalFormatting>
  <conditionalFormatting sqref="D7:D8">
    <cfRule type="cellIs" dxfId="11" priority="12" operator="equal">
      <formula>0</formula>
    </cfRule>
  </conditionalFormatting>
  <conditionalFormatting sqref="C8">
    <cfRule type="cellIs" dxfId="10" priority="11" operator="equal">
      <formula>0</formula>
    </cfRule>
  </conditionalFormatting>
  <conditionalFormatting sqref="D8">
    <cfRule type="cellIs" dxfId="9" priority="10" operator="equal">
      <formula>0</formula>
    </cfRule>
  </conditionalFormatting>
  <conditionalFormatting sqref="B6:B8">
    <cfRule type="cellIs" dxfId="8" priority="9" operator="equal">
      <formula>0</formula>
    </cfRule>
  </conditionalFormatting>
  <conditionalFormatting sqref="E7:E8">
    <cfRule type="cellIs" dxfId="7" priority="8" operator="equal">
      <formula>0</formula>
    </cfRule>
  </conditionalFormatting>
  <conditionalFormatting sqref="E8">
    <cfRule type="cellIs" dxfId="6" priority="7" operator="equal">
      <formula>0</formula>
    </cfRule>
  </conditionalFormatting>
  <conditionalFormatting sqref="C18">
    <cfRule type="cellIs" dxfId="5" priority="6" operator="equal">
      <formula>0</formula>
    </cfRule>
  </conditionalFormatting>
  <conditionalFormatting sqref="D18:E18">
    <cfRule type="cellIs" dxfId="4" priority="5" operator="equal">
      <formula>0</formula>
    </cfRule>
  </conditionalFormatting>
  <conditionalFormatting sqref="C21:C23">
    <cfRule type="cellIs" dxfId="3" priority="4" operator="equal">
      <formula>0</formula>
    </cfRule>
  </conditionalFormatting>
  <conditionalFormatting sqref="B21:B23">
    <cfRule type="cellIs" dxfId="2" priority="3" operator="equal">
      <formula>0</formula>
    </cfRule>
  </conditionalFormatting>
  <conditionalFormatting sqref="D21:D23">
    <cfRule type="cellIs" dxfId="1" priority="2" operator="equal">
      <formula>0</formula>
    </cfRule>
  </conditionalFormatting>
  <conditionalFormatting sqref="E21:E23">
    <cfRule type="cellIs" dxfId="0" priority="1" operator="equal">
      <formula>0</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0fa29d33-ca04-4e27-b261-922b1d78b5fd">
      <Terms xmlns="http://schemas.microsoft.com/office/infopath/2007/PartnerControls"/>
    </lcf76f155ced4ddcb4097134ff3c332f>
    <TaxCatchAll xmlns="271e07ca-7850-47f0-bdb2-846e763f813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598B6CF41A24B4095AFB785968BC1FB" ma:contentTypeVersion="12" ma:contentTypeDescription="Create a new document." ma:contentTypeScope="" ma:versionID="12f8746a2e7d24609fa58459af177984">
  <xsd:schema xmlns:xsd="http://www.w3.org/2001/XMLSchema" xmlns:xs="http://www.w3.org/2001/XMLSchema" xmlns:p="http://schemas.microsoft.com/office/2006/metadata/properties" xmlns:ns2="0fa29d33-ca04-4e27-b261-922b1d78b5fd" xmlns:ns3="271e07ca-7850-47f0-bdb2-846e763f8137" targetNamespace="http://schemas.microsoft.com/office/2006/metadata/properties" ma:root="true" ma:fieldsID="00c4ee342d56b57c500bc0b29509a3ee" ns2:_="" ns3:_="">
    <xsd:import namespace="0fa29d33-ca04-4e27-b261-922b1d78b5fd"/>
    <xsd:import namespace="271e07ca-7850-47f0-bdb2-846e763f813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a29d33-ca04-4e27-b261-922b1d78b5f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cfe5e0b-41a3-4131-b41d-05aefad62867"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71e07ca-7850-47f0-bdb2-846e763f813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1a5ba668-4adf-40d4-91b3-be0a9e1f084b}" ma:internalName="TaxCatchAll" ma:showField="CatchAllData" ma:web="271e07ca-7850-47f0-bdb2-846e763f813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52A9A2-4F20-43E2-A02B-09926453C08E}">
  <ds:schemaRefs>
    <ds:schemaRef ds:uri="http://purl.org/dc/terms/"/>
    <ds:schemaRef ds:uri="http://schemas.microsoft.com/office/infopath/2007/PartnerControls"/>
    <ds:schemaRef ds:uri="http://purl.org/dc/dcmitype/"/>
    <ds:schemaRef ds:uri="http://purl.org/dc/elements/1.1/"/>
    <ds:schemaRef ds:uri="http://schemas.microsoft.com/office/2006/documentManagement/types"/>
    <ds:schemaRef ds:uri="http://schemas.openxmlformats.org/package/2006/metadata/core-properties"/>
    <ds:schemaRef ds:uri="271e07ca-7850-47f0-bdb2-846e763f8137"/>
    <ds:schemaRef ds:uri="0fa29d33-ca04-4e27-b261-922b1d78b5fd"/>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21A9784B-7E46-40D5-95C1-946556E2F3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a29d33-ca04-4e27-b261-922b1d78b5fd"/>
    <ds:schemaRef ds:uri="271e07ca-7850-47f0-bdb2-846e763f81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BCD23E2-D1F9-4907-839D-0C591FC624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Financial Images (AD)</vt:lpstr>
      <vt:lpstr>Corporate Finance</vt:lpstr>
      <vt:lpstr>Financial Images (UO)</vt:lpstr>
      <vt:lpstr>Income Accounting</vt:lpstr>
      <vt:lpstr>JDE Financial PDFs</vt:lpstr>
      <vt:lpstr>JDE Attachments</vt:lpstr>
      <vt:lpstr>JDE Attachments - Errors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Olguin, Arlette</dc:creator>
  <cp:keywords/>
  <dc:description/>
  <cp:lastModifiedBy>Olguin, Arlette</cp:lastModifiedBy>
  <cp:revision/>
  <dcterms:created xsi:type="dcterms:W3CDTF">2022-05-30T20:00:13Z</dcterms:created>
  <dcterms:modified xsi:type="dcterms:W3CDTF">2023-10-31T20:57:35Z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0x010100B598B6CF41A24B4095AFB785968BC1FB</vt:lpwstr>
  </property>
  <property fmtid="{D5CDD505-2E9C-101B-9397-08002B2CF9AE}" pid="3" name="MediaServiceImageTags">
    <vt:lpwstr/>
  </property>
  <property fmtid="{D5CDD505-2E9C-101B-9397-08002B2CF9AE}" pid="4" name="MSIP_Label_8a61ff1b-bdde-47b0-83ea-21bd281745d3_Enabled">
    <vt:lpwstr>true</vt:lpwstr>
  </property>
  <property fmtid="{D5CDD505-2E9C-101B-9397-08002B2CF9AE}" pid="5" name="MSIP_Label_8a61ff1b-bdde-47b0-83ea-21bd281745d3_SetDate">
    <vt:lpwstr>2023-10-19T20:17:18Z</vt:lpwstr>
  </property>
  <property fmtid="{D5CDD505-2E9C-101B-9397-08002B2CF9AE}" pid="6" name="MSIP_Label_8a61ff1b-bdde-47b0-83ea-21bd281745d3_Method">
    <vt:lpwstr>Standard</vt:lpwstr>
  </property>
  <property fmtid="{D5CDD505-2E9C-101B-9397-08002B2CF9AE}" pid="7" name="MSIP_Label_8a61ff1b-bdde-47b0-83ea-21bd281745d3_Name">
    <vt:lpwstr>8a61ff1b-bdde-47b0-83ea-21bd281745d3</vt:lpwstr>
  </property>
  <property fmtid="{D5CDD505-2E9C-101B-9397-08002B2CF9AE}" pid="8" name="MSIP_Label_8a61ff1b-bdde-47b0-83ea-21bd281745d3_SiteId">
    <vt:lpwstr>a530807a-40d9-47ea-ad58-8e093f2f9f49</vt:lpwstr>
  </property>
  <property fmtid="{D5CDD505-2E9C-101B-9397-08002B2CF9AE}" pid="9" name="MSIP_Label_8a61ff1b-bdde-47b0-83ea-21bd281745d3_ActionId">
    <vt:lpwstr>f917ccab-2d07-4494-a550-278bd9b85b70</vt:lpwstr>
  </property>
  <property fmtid="{D5CDD505-2E9C-101B-9397-08002B2CF9AE}" pid="10" name="MSIP_Label_8a61ff1b-bdde-47b0-83ea-21bd281745d3_ContentBits">
    <vt:lpwstr>0</vt:lpwstr>
  </property>
</Properties>
</file>