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0" windowWidth="10365" windowHeight="7680"/>
  </bookViews>
  <sheets>
    <sheet name="Soal" sheetId="1" r:id="rId1"/>
    <sheet name="PAT - FULL" sheetId="4" r:id="rId2"/>
    <sheet name="EST 10-30" sheetId="5" r:id="rId3"/>
    <sheet name="EST 30-60" sheetId="6" r:id="rId4"/>
    <sheet name="Gambar Pohon Keputusan" sheetId="8" r:id="rId5"/>
    <sheet name="NBC" sheetId="9" r:id="rId6"/>
    <sheet name="FOL" sheetId="10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1" l="1"/>
  <c r="S46" i="1" s="1"/>
  <c r="S41" i="1"/>
  <c r="S42" i="1" s="1"/>
  <c r="V45" i="1"/>
  <c r="V44" i="1"/>
  <c r="V41" i="1"/>
  <c r="V40" i="1"/>
  <c r="S37" i="1"/>
  <c r="S38" i="1" s="1"/>
  <c r="V37" i="1"/>
  <c r="V36" i="1"/>
  <c r="S34" i="1"/>
  <c r="S33" i="1"/>
  <c r="V33" i="1"/>
  <c r="V32" i="1"/>
  <c r="S22" i="1"/>
  <c r="V24" i="1"/>
  <c r="L21" i="9" l="1"/>
  <c r="K21" i="9"/>
  <c r="J21" i="9"/>
  <c r="I21" i="9"/>
  <c r="H21" i="9"/>
  <c r="G21" i="9"/>
  <c r="F21" i="9"/>
  <c r="E21" i="9"/>
  <c r="D21" i="9"/>
  <c r="J20" i="9"/>
  <c r="I20" i="9"/>
  <c r="H20" i="9"/>
  <c r="G20" i="9"/>
  <c r="K20" i="9"/>
  <c r="L20" i="9"/>
  <c r="F20" i="9"/>
  <c r="E20" i="9"/>
  <c r="D20" i="9"/>
  <c r="C20" i="9"/>
  <c r="H17" i="9"/>
  <c r="H16" i="9"/>
  <c r="G17" i="9"/>
  <c r="G16" i="9"/>
  <c r="F16" i="9"/>
  <c r="F17" i="9"/>
  <c r="E16" i="9"/>
  <c r="E17" i="9"/>
  <c r="D16" i="9"/>
  <c r="D17" i="9"/>
  <c r="C17" i="9"/>
  <c r="C16" i="9"/>
  <c r="N15" i="9" l="1"/>
  <c r="C17" i="1" l="1"/>
  <c r="V23" i="1" l="1"/>
  <c r="V22" i="1"/>
  <c r="V18" i="1"/>
  <c r="V14" i="1"/>
  <c r="V21" i="1"/>
  <c r="V17" i="1"/>
  <c r="V13" i="1"/>
  <c r="V10" i="1"/>
  <c r="V16" i="1"/>
  <c r="V12" i="1"/>
  <c r="V9" i="1"/>
  <c r="V19" i="1"/>
  <c r="V8" i="1"/>
  <c r="S29" i="6"/>
  <c r="S26" i="6"/>
  <c r="S23" i="6"/>
  <c r="S20" i="6"/>
  <c r="S17" i="6"/>
  <c r="S14" i="6"/>
  <c r="S8" i="6"/>
  <c r="S11" i="6"/>
  <c r="Q14" i="6"/>
  <c r="Q12" i="6"/>
  <c r="Q11" i="6"/>
  <c r="Q26" i="6"/>
  <c r="Q24" i="6"/>
  <c r="Q20" i="6"/>
  <c r="Q17" i="6"/>
  <c r="Q8" i="6"/>
  <c r="S9" i="1" l="1"/>
  <c r="S17" i="1"/>
  <c r="S13" i="1"/>
  <c r="O5" i="1"/>
  <c r="O4" i="1"/>
  <c r="O5" i="5" l="1"/>
  <c r="Q8" i="5"/>
  <c r="S7" i="5" s="1"/>
  <c r="Q30" i="5"/>
  <c r="Q29" i="5"/>
  <c r="Q27" i="5"/>
  <c r="Q26" i="5"/>
  <c r="Q24" i="5"/>
  <c r="Q23" i="5"/>
  <c r="Q21" i="5"/>
  <c r="Q20" i="5"/>
  <c r="Q12" i="5"/>
  <c r="Q11" i="5"/>
  <c r="Q14" i="5"/>
  <c r="Q17" i="5"/>
  <c r="S10" i="5" l="1"/>
  <c r="S11" i="5" s="1"/>
  <c r="S29" i="5"/>
  <c r="S23" i="5"/>
  <c r="S26" i="5"/>
  <c r="S20" i="5"/>
  <c r="S8" i="5"/>
  <c r="Q32" i="4"/>
  <c r="Q26" i="4"/>
  <c r="Q28" i="4"/>
  <c r="Q22" i="4"/>
  <c r="Q14" i="4"/>
  <c r="Q17" i="4"/>
  <c r="Q8" i="4"/>
  <c r="Q10" i="4"/>
  <c r="Q11" i="4"/>
  <c r="Q13" i="4"/>
  <c r="S12" i="4" s="1"/>
  <c r="Q16" i="4"/>
  <c r="Q19" i="4"/>
  <c r="Q20" i="4"/>
  <c r="Q23" i="4"/>
  <c r="Q25" i="4"/>
  <c r="Q27" i="4"/>
  <c r="Q30" i="4"/>
  <c r="Q31" i="4"/>
  <c r="Q7" i="4"/>
  <c r="S6" i="4" s="1"/>
  <c r="S18" i="4" l="1"/>
  <c r="S9" i="4"/>
  <c r="S21" i="4"/>
  <c r="S29" i="4"/>
  <c r="S24" i="4"/>
  <c r="S15" i="4"/>
  <c r="Q45" i="1"/>
  <c r="Q44" i="1"/>
  <c r="Q41" i="1"/>
  <c r="Q40" i="1"/>
  <c r="S39" i="1" s="1"/>
  <c r="Q37" i="1"/>
  <c r="Q36" i="1"/>
  <c r="Q33" i="1"/>
  <c r="Q32" i="1"/>
  <c r="S31" i="1" s="1"/>
  <c r="Q30" i="1"/>
  <c r="Q29" i="1"/>
  <c r="Q27" i="1"/>
  <c r="Q26" i="1"/>
  <c r="S25" i="1" s="1"/>
  <c r="O3" i="4"/>
  <c r="O2" i="4"/>
  <c r="S28" i="1" l="1"/>
  <c r="S35" i="1"/>
  <c r="S43" i="1"/>
  <c r="O4" i="4"/>
  <c r="S16" i="4" s="1"/>
  <c r="S10" i="4"/>
  <c r="S22" i="4"/>
  <c r="Q24" i="1"/>
  <c r="Q22" i="1"/>
  <c r="Q23" i="1"/>
  <c r="Q21" i="1"/>
  <c r="Q17" i="1"/>
  <c r="Q18" i="1"/>
  <c r="Q19" i="1"/>
  <c r="Q16" i="1"/>
  <c r="Q13" i="1"/>
  <c r="Q14" i="1"/>
  <c r="Q12" i="1"/>
  <c r="Q8" i="1"/>
  <c r="Q10" i="1"/>
  <c r="Q9" i="1"/>
  <c r="Q4" i="1"/>
  <c r="S7" i="1" l="1"/>
  <c r="S11" i="1"/>
  <c r="S12" i="1" s="1"/>
  <c r="S14" i="1" s="1"/>
  <c r="S7" i="4"/>
  <c r="S25" i="4"/>
  <c r="S15" i="1"/>
  <c r="S16" i="1" s="1"/>
  <c r="S18" i="1" s="1"/>
  <c r="S20" i="1"/>
  <c r="S21" i="1" s="1"/>
  <c r="S23" i="1" s="1"/>
  <c r="S30" i="4"/>
  <c r="S13" i="4"/>
  <c r="S19" i="4"/>
  <c r="S44" i="1"/>
  <c r="S29" i="1"/>
  <c r="S40" i="1"/>
  <c r="S36" i="1"/>
  <c r="S26" i="1"/>
  <c r="S32" i="1"/>
  <c r="S8" i="1"/>
  <c r="S10" i="1" s="1"/>
</calcChain>
</file>

<file path=xl/comments1.xml><?xml version="1.0" encoding="utf-8"?>
<comments xmlns="http://schemas.openxmlformats.org/spreadsheetml/2006/main">
  <authors>
    <author>Teknik Informatika</author>
  </authors>
  <commentList>
    <comment ref="S11" authorId="0">
      <text>
        <r>
          <rPr>
            <b/>
            <sz val="9"/>
            <color indexed="81"/>
            <rFont val="Tahoma"/>
            <charset val="1"/>
          </rPr>
          <t>Teknik Informatika:
Gain = 1</t>
        </r>
      </text>
    </comment>
    <comment ref="S20" authorId="0">
      <text>
        <r>
          <rPr>
            <b/>
            <sz val="9"/>
            <color indexed="81"/>
            <rFont val="Tahoma"/>
            <charset val="1"/>
          </rPr>
          <t>Teknik Informatika:
Gain = 1</t>
        </r>
      </text>
    </comment>
    <comment ref="S23" authorId="0">
      <text>
        <r>
          <rPr>
            <b/>
            <sz val="9"/>
            <color indexed="81"/>
            <rFont val="Tahoma"/>
            <charset val="1"/>
          </rPr>
          <t>Teknik Informatika:
Gain = 1</t>
        </r>
      </text>
    </comment>
    <comment ref="S26" authorId="0">
      <text>
        <r>
          <rPr>
            <b/>
            <sz val="9"/>
            <color indexed="81"/>
            <rFont val="Tahoma"/>
            <charset val="1"/>
          </rPr>
          <t>Teknik Informatika:
Gain = 1</t>
        </r>
      </text>
    </comment>
    <comment ref="S29" authorId="0">
      <text>
        <r>
          <rPr>
            <b/>
            <sz val="9"/>
            <color indexed="81"/>
            <rFont val="Tahoma"/>
            <charset val="1"/>
          </rPr>
          <t>Teknik Informatika:
Gain = 1</t>
        </r>
      </text>
    </comment>
  </commentList>
</comments>
</file>

<file path=xl/sharedStrings.xml><?xml version="1.0" encoding="utf-8"?>
<sst xmlns="http://schemas.openxmlformats.org/spreadsheetml/2006/main" count="1004" uniqueCount="154">
  <si>
    <t>Pohon Keputusan Restoran</t>
  </si>
  <si>
    <t>Var X</t>
  </si>
  <si>
    <t>Alt</t>
  </si>
  <si>
    <t>Bar</t>
  </si>
  <si>
    <t>Fri</t>
  </si>
  <si>
    <t>Hun</t>
  </si>
  <si>
    <t>Pat</t>
  </si>
  <si>
    <t>Price</t>
  </si>
  <si>
    <t>Rain</t>
  </si>
  <si>
    <t>Res</t>
  </si>
  <si>
    <t>Type</t>
  </si>
  <si>
    <t>Est</t>
  </si>
  <si>
    <t>Yes</t>
  </si>
  <si>
    <t>No</t>
  </si>
  <si>
    <t>Some</t>
  </si>
  <si>
    <t>Full</t>
  </si>
  <si>
    <t>None</t>
  </si>
  <si>
    <t xml:space="preserve">Full </t>
  </si>
  <si>
    <t>high</t>
  </si>
  <si>
    <t>low</t>
  </si>
  <si>
    <t>medium</t>
  </si>
  <si>
    <t>no</t>
  </si>
  <si>
    <t>yes</t>
  </si>
  <si>
    <t>french</t>
  </si>
  <si>
    <t>thai</t>
  </si>
  <si>
    <t>burger</t>
  </si>
  <si>
    <t>italian</t>
  </si>
  <si>
    <t>Will Wait Goal</t>
  </si>
  <si>
    <r>
      <t>p</t>
    </r>
    <r>
      <rPr>
        <vertAlign val="subscript"/>
        <sz val="11"/>
        <color theme="1"/>
        <rFont val="Calibri"/>
        <family val="2"/>
        <scheme val="minor"/>
      </rPr>
      <t>yes</t>
    </r>
  </si>
  <si>
    <r>
      <t>p</t>
    </r>
    <r>
      <rPr>
        <vertAlign val="subscript"/>
        <sz val="11"/>
        <color theme="1"/>
        <rFont val="Calibri"/>
        <family val="2"/>
        <scheme val="minor"/>
      </rPr>
      <t>no</t>
    </r>
  </si>
  <si>
    <t>bits</t>
  </si>
  <si>
    <t>alt</t>
  </si>
  <si>
    <t>pat</t>
  </si>
  <si>
    <t>full</t>
  </si>
  <si>
    <t>some</t>
  </si>
  <si>
    <t>none</t>
  </si>
  <si>
    <t>price</t>
  </si>
  <si>
    <t>type</t>
  </si>
  <si>
    <t>0-10</t>
  </si>
  <si>
    <t>30-60</t>
  </si>
  <si>
    <t>10-30</t>
  </si>
  <si>
    <t>&gt;60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</si>
  <si>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yes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</si>
  <si>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no</t>
    </r>
  </si>
  <si>
    <t>est</t>
  </si>
  <si>
    <t>Gain(pat)</t>
  </si>
  <si>
    <t>Gain(price)</t>
  </si>
  <si>
    <t>Gain(type)</t>
  </si>
  <si>
    <t>Gain(est)</t>
  </si>
  <si>
    <t>bar</t>
  </si>
  <si>
    <t>fri</t>
  </si>
  <si>
    <t>hun</t>
  </si>
  <si>
    <t>rain</t>
  </si>
  <si>
    <t>res</t>
  </si>
  <si>
    <t>Gain(alt)</t>
  </si>
  <si>
    <t>gain</t>
  </si>
  <si>
    <t>50%</t>
  </si>
  <si>
    <t xml:space="preserve"> </t>
  </si>
  <si>
    <t>bit</t>
  </si>
  <si>
    <t>P(Yes)</t>
  </si>
  <si>
    <t>P(No)</t>
  </si>
  <si>
    <t>P(Info)</t>
  </si>
  <si>
    <t>P(NO)</t>
  </si>
  <si>
    <t>P(YES)</t>
  </si>
  <si>
    <t>Pohon Keputusan</t>
  </si>
  <si>
    <t>H(Goal)</t>
  </si>
  <si>
    <r>
      <t>H(pat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</si>
  <si>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pat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</si>
  <si>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t>H(price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</si>
  <si>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r>
      <t>H(type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</si>
  <si>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r>
      <t>H(est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</si>
  <si>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price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</si>
  <si>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</si>
  <si>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</si>
  <si>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alt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</si>
  <si>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bar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</si>
  <si>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fri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</si>
  <si>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hun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</si>
  <si>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rain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</si>
  <si>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res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>)</t>
    </r>
  </si>
  <si>
    <r>
      <t>H(alt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</si>
  <si>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bar</t>
    </r>
    <r>
      <rPr>
        <sz val="11"/>
        <color theme="1"/>
        <rFont val="Calibri"/>
        <family val="2"/>
        <scheme val="minor"/>
      </rPr>
      <t>(Goal)</t>
    </r>
  </si>
  <si>
    <r>
      <rPr>
        <i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(bar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</si>
  <si>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price</t>
    </r>
    <r>
      <rPr>
        <sz val="11"/>
        <color theme="1"/>
        <rFont val="Calibri"/>
        <family val="2"/>
        <scheme val="minor"/>
      </rPr>
      <t>(Goal)</t>
    </r>
  </si>
  <si>
    <r>
      <t>H(hun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</si>
  <si>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H(price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</si>
  <si>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H(rain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</si>
  <si>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rain</t>
    </r>
    <r>
      <rPr>
        <sz val="11"/>
        <color theme="1"/>
        <rFont val="Calibri"/>
        <family val="2"/>
        <scheme val="minor"/>
      </rPr>
      <t>(Goal)</t>
    </r>
  </si>
  <si>
    <r>
      <rPr>
        <i/>
        <sz val="11"/>
        <color theme="1"/>
        <rFont val="Calibri"/>
        <family val="2"/>
        <scheme val="minor"/>
      </rPr>
      <t>H</t>
    </r>
    <r>
      <rPr>
        <i/>
        <vertAlign val="subscript"/>
        <sz val="11"/>
        <color theme="1"/>
        <rFont val="Calibri"/>
        <family val="2"/>
        <scheme val="minor"/>
      </rPr>
      <t>hun</t>
    </r>
    <r>
      <rPr>
        <sz val="11"/>
        <color theme="1"/>
        <rFont val="Calibri"/>
        <family val="2"/>
        <scheme val="minor"/>
      </rPr>
      <t>(Goal)</t>
    </r>
  </si>
  <si>
    <r>
      <t>H(est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</si>
  <si>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H(type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</si>
  <si>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H(res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</si>
  <si>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res</t>
    </r>
    <r>
      <rPr>
        <sz val="11"/>
        <color theme="1"/>
        <rFont val="Calibri"/>
        <family val="2"/>
        <scheme val="minor"/>
      </rPr>
      <t>(Goal)</t>
    </r>
  </si>
  <si>
    <r>
      <t>H</t>
    </r>
    <r>
      <rPr>
        <vertAlign val="subscript"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>(Goal)</t>
    </r>
  </si>
  <si>
    <r>
      <t>H</t>
    </r>
    <r>
      <rPr>
        <vertAlign val="subscript"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>(Goal)</t>
    </r>
  </si>
  <si>
    <r>
      <t>H(alt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</si>
  <si>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H(bar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</si>
  <si>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H(fri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</si>
  <si>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r>
      <t>H</t>
    </r>
    <r>
      <rPr>
        <vertAlign val="subscript"/>
        <sz val="11"/>
        <color theme="1"/>
        <rFont val="Calibri"/>
        <family val="2"/>
        <scheme val="minor"/>
      </rPr>
      <t>alt</t>
    </r>
    <r>
      <rPr>
        <sz val="11"/>
        <color theme="1"/>
        <rFont val="Calibri"/>
        <family val="2"/>
        <scheme val="minor"/>
      </rPr>
      <t>(Goal)</t>
    </r>
  </si>
  <si>
    <r>
      <t>H</t>
    </r>
    <r>
      <rPr>
        <vertAlign val="subscript"/>
        <sz val="11"/>
        <color theme="1"/>
        <rFont val="Calibri"/>
        <family val="2"/>
        <scheme val="minor"/>
      </rPr>
      <t>bar</t>
    </r>
    <r>
      <rPr>
        <sz val="11"/>
        <color theme="1"/>
        <rFont val="Calibri"/>
        <family val="2"/>
        <scheme val="minor"/>
      </rPr>
      <t>(Goal)</t>
    </r>
  </si>
  <si>
    <r>
      <t>H</t>
    </r>
    <r>
      <rPr>
        <vertAlign val="subscript"/>
        <sz val="11"/>
        <color theme="1"/>
        <rFont val="Calibri"/>
        <family val="2"/>
        <scheme val="minor"/>
      </rPr>
      <t>fri</t>
    </r>
    <r>
      <rPr>
        <sz val="11"/>
        <color theme="1"/>
        <rFont val="Calibri"/>
        <family val="2"/>
        <scheme val="minor"/>
      </rPr>
      <t>(Goal)</t>
    </r>
  </si>
  <si>
    <r>
      <t>H</t>
    </r>
    <r>
      <rPr>
        <vertAlign val="subscript"/>
        <sz val="11"/>
        <color theme="1"/>
        <rFont val="Calibri"/>
        <family val="2"/>
        <scheme val="minor"/>
      </rPr>
      <t>hun</t>
    </r>
    <r>
      <rPr>
        <sz val="11"/>
        <color theme="1"/>
        <rFont val="Calibri"/>
        <family val="2"/>
        <scheme val="minor"/>
      </rPr>
      <t>(Goal)</t>
    </r>
  </si>
  <si>
    <r>
      <t>H(bar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</si>
  <si>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r>
      <t>H(fri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</si>
  <si>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r>
      <t>H(hun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</si>
  <si>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r>
      <t>H(rain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</si>
  <si>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r>
      <t>H(res</t>
    </r>
    <r>
      <rPr>
        <i/>
        <vertAlign val="subscript"/>
        <sz val="11"/>
        <color theme="1"/>
        <rFont val="Calibri"/>
        <family val="2"/>
        <scheme val="minor"/>
      </rPr>
      <t>k</t>
    </r>
    <r>
      <rPr>
        <i/>
        <sz val="11"/>
        <color theme="1"/>
        <rFont val="Calibri"/>
        <family val="2"/>
        <scheme val="minor"/>
      </rPr>
      <t>)</t>
    </r>
  </si>
  <si>
    <t>N</t>
  </si>
  <si>
    <t>P(Willwait=Yes)</t>
  </si>
  <si>
    <t>WillWait</t>
  </si>
  <si>
    <t>??</t>
  </si>
  <si>
    <t>h1:</t>
  </si>
  <si>
    <t>Ɏx WillWait(x) ↔ Alt(x)</t>
  </si>
  <si>
    <t>h2:</t>
  </si>
  <si>
    <t>FP</t>
  </si>
  <si>
    <t>h3:</t>
  </si>
  <si>
    <t>Ɏx WillWait(x) ↔ Alt(x) ᴧ Pat(x) = Some</t>
  </si>
  <si>
    <t>Ɏx WillWait(x) ↔ Pat(x) = Some</t>
  </si>
  <si>
    <t>h4:</t>
  </si>
  <si>
    <t>Ɏx WillWait(x) ↔ Pat(x) = Some ᴠ (Pat(x) = Full ᴧ Fri(x))</t>
  </si>
  <si>
    <t>h5:</t>
  </si>
  <si>
    <t>FN</t>
  </si>
  <si>
    <t>Ɏx WillWait(x) ↔ Pat(x) = Some ᴠ (Pat(x) = Full ᴧ Fri(x) ᴧ Hun(x))</t>
  </si>
  <si>
    <t>h6:</t>
  </si>
  <si>
    <t>consistent</t>
  </si>
  <si>
    <t>h7:</t>
  </si>
  <si>
    <t>h8:</t>
  </si>
  <si>
    <t>h9:</t>
  </si>
  <si>
    <t>h10:</t>
  </si>
  <si>
    <r>
      <t>Ɏx WillWait(x) ↔ Pat(x) = Some ᴠ (Pat(x) = Full ᴧ Fri(x) ᴧ Hun(x)ᴧ ¬</t>
    </r>
    <r>
      <rPr>
        <sz val="9.4499999999999993"/>
        <color theme="1"/>
        <rFont val="Calibri"/>
        <family val="2"/>
      </rPr>
      <t>Bar(x)</t>
    </r>
    <r>
      <rPr>
        <sz val="11"/>
        <color theme="1"/>
        <rFont val="Calibri"/>
        <family val="2"/>
      </rPr>
      <t>)</t>
    </r>
  </si>
  <si>
    <t>h11:</t>
  </si>
  <si>
    <t>h12:</t>
  </si>
  <si>
    <r>
      <t>Ɏx WillWait(x) ↔ Pat(x) = Some ᴠ (Pat(x) = Full ᴧ Fri(x) ᴧ Hun(x)ᴧ (¬</t>
    </r>
    <r>
      <rPr>
        <sz val="9.4499999999999993"/>
        <color theme="1"/>
        <rFont val="Calibri"/>
        <family val="2"/>
      </rPr>
      <t>Bar(x) ᴠ Price(x) = low)</t>
    </r>
    <r>
      <rPr>
        <sz val="11"/>
        <color theme="1"/>
        <rFont val="Calibri"/>
        <family val="2"/>
      </rPr>
      <t>)</t>
    </r>
  </si>
  <si>
    <t>P</t>
  </si>
  <si>
    <t>H(pat)</t>
  </si>
  <si>
    <t>GR(pat)</t>
  </si>
  <si>
    <t>H(price)</t>
  </si>
  <si>
    <t>GR(price)</t>
  </si>
  <si>
    <t>H(type)</t>
  </si>
  <si>
    <t>GR(type)</t>
  </si>
  <si>
    <t>H(est)</t>
  </si>
  <si>
    <t>GR(est)</t>
  </si>
  <si>
    <t>p</t>
  </si>
  <si>
    <t>H(fri)</t>
  </si>
  <si>
    <t>Gain(fri)</t>
  </si>
  <si>
    <t>Gain(bar)</t>
  </si>
  <si>
    <t>GR(fri)</t>
  </si>
  <si>
    <t>Gain(hun)</t>
  </si>
  <si>
    <t>H(hun)</t>
  </si>
  <si>
    <t>GR(hun)</t>
  </si>
  <si>
    <t>H(rain)</t>
  </si>
  <si>
    <t>GR(rain)</t>
  </si>
  <si>
    <t>H(res)</t>
  </si>
  <si>
    <t>GR(res)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</si>
</sst>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4499999999999993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0">
    <xf numFmtId="0" fontId="0" fillId="0" borderId="0" xfId="0"/>
    <xf numFmtId="10" fontId="0" fillId="0" borderId="0" xfId="0" applyNumberFormat="1"/>
    <xf numFmtId="0" fontId="0" fillId="0" borderId="0" xfId="0" applyFill="1" applyBorder="1"/>
    <xf numFmtId="49" fontId="0" fillId="0" borderId="0" xfId="0" applyNumberFormat="1"/>
    <xf numFmtId="0" fontId="1" fillId="0" borderId="1" xfId="0" applyFont="1" applyBorder="1"/>
    <xf numFmtId="0" fontId="0" fillId="0" borderId="1" xfId="0" applyFill="1" applyBorder="1"/>
    <xf numFmtId="0" fontId="0" fillId="0" borderId="0" xfId="0" applyNumberFormat="1"/>
    <xf numFmtId="0" fontId="0" fillId="0" borderId="0" xfId="0" applyFont="1" applyFill="1" applyBorder="1"/>
    <xf numFmtId="0" fontId="1" fillId="0" borderId="0" xfId="0" applyFont="1"/>
    <xf numFmtId="0" fontId="0" fillId="0" borderId="2" xfId="0" applyBorder="1"/>
    <xf numFmtId="49" fontId="0" fillId="0" borderId="2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9" xfId="0" applyNumberFormat="1" applyBorder="1"/>
    <xf numFmtId="0" fontId="0" fillId="0" borderId="10" xfId="0" applyBorder="1"/>
    <xf numFmtId="0" fontId="7" fillId="2" borderId="0" xfId="0" applyFont="1" applyFill="1"/>
    <xf numFmtId="0" fontId="0" fillId="2" borderId="0" xfId="0" applyFont="1" applyFill="1" applyBorder="1"/>
    <xf numFmtId="0" fontId="0" fillId="2" borderId="0" xfId="0" applyFont="1" applyFill="1"/>
    <xf numFmtId="0" fontId="0" fillId="2" borderId="0" xfId="0" applyFill="1" applyBorder="1"/>
    <xf numFmtId="0" fontId="0" fillId="2" borderId="0" xfId="0" applyFill="1"/>
    <xf numFmtId="16" fontId="0" fillId="2" borderId="0" xfId="0" applyNumberFormat="1" applyFill="1"/>
    <xf numFmtId="0" fontId="8" fillId="2" borderId="0" xfId="0" applyFont="1" applyFill="1"/>
    <xf numFmtId="0" fontId="1" fillId="0" borderId="11" xfId="0" applyFont="1" applyBorder="1"/>
    <xf numFmtId="9" fontId="0" fillId="0" borderId="0" xfId="0" applyNumberFormat="1"/>
    <xf numFmtId="2" fontId="0" fillId="0" borderId="0" xfId="0" applyNumberFormat="1"/>
    <xf numFmtId="0" fontId="0" fillId="0" borderId="0" xfId="0" applyBorder="1"/>
    <xf numFmtId="9" fontId="0" fillId="0" borderId="0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Border="1" applyAlignment="1"/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0" fillId="0" borderId="0" xfId="0" applyFont="1"/>
    <xf numFmtId="2" fontId="1" fillId="0" borderId="0" xfId="0" applyNumberFormat="1" applyFont="1"/>
    <xf numFmtId="9" fontId="0" fillId="0" borderId="0" xfId="1" applyFont="1"/>
    <xf numFmtId="0" fontId="0" fillId="0" borderId="12" xfId="0" applyFill="1" applyBorder="1"/>
    <xf numFmtId="0" fontId="12" fillId="0" borderId="0" xfId="0" applyFont="1"/>
    <xf numFmtId="49" fontId="0" fillId="0" borderId="0" xfId="0" applyNumberFormat="1" applyFill="1" applyBorder="1"/>
    <xf numFmtId="9" fontId="1" fillId="0" borderId="0" xfId="1" applyFont="1"/>
    <xf numFmtId="49" fontId="0" fillId="0" borderId="2" xfId="0" quotePrefix="1" applyNumberFormat="1" applyBorder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85725</xdr:rowOff>
    </xdr:from>
    <xdr:to>
      <xdr:col>12</xdr:col>
      <xdr:colOff>47625</xdr:colOff>
      <xdr:row>24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609600"/>
          <a:ext cx="7219950" cy="416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A23" workbookViewId="0">
      <selection activeCell="S45" sqref="S45"/>
    </sheetView>
  </sheetViews>
  <sheetFormatPr defaultRowHeight="15" x14ac:dyDescent="0.25"/>
  <cols>
    <col min="1" max="1" width="3.85546875" customWidth="1"/>
    <col min="2" max="4" width="4" bestFit="1" customWidth="1"/>
    <col min="5" max="5" width="4.5703125" bestFit="1" customWidth="1"/>
    <col min="6" max="6" width="6" bestFit="1" customWidth="1"/>
    <col min="7" max="7" width="8.42578125" bestFit="1" customWidth="1"/>
    <col min="8" max="8" width="4.85546875" bestFit="1" customWidth="1"/>
    <col min="9" max="9" width="4.140625" bestFit="1" customWidth="1"/>
    <col min="10" max="10" width="6.85546875" bestFit="1" customWidth="1"/>
    <col min="11" max="11" width="5.7109375" bestFit="1" customWidth="1"/>
    <col min="12" max="12" width="9.42578125" bestFit="1" customWidth="1"/>
    <col min="18" max="18" width="11.7109375" bestFit="1" customWidth="1"/>
    <col min="19" max="19" width="13.28515625" bestFit="1" customWidth="1"/>
  </cols>
  <sheetData>
    <row r="1" spans="1:22" ht="21" x14ac:dyDescent="0.3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22" ht="4.5" customHeight="1" thickBot="1" x14ac:dyDescent="0.3"/>
    <row r="3" spans="1:22" ht="31.5" customHeight="1" x14ac:dyDescent="0.25">
      <c r="A3" s="34" t="s">
        <v>1</v>
      </c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6" t="s">
        <v>11</v>
      </c>
      <c r="L3" s="37" t="s">
        <v>27</v>
      </c>
    </row>
    <row r="4" spans="1:22" ht="18" x14ac:dyDescent="0.35">
      <c r="A4" s="11">
        <v>1</v>
      </c>
      <c r="B4" s="9" t="s">
        <v>12</v>
      </c>
      <c r="C4" s="9" t="s">
        <v>13</v>
      </c>
      <c r="D4" s="9" t="s">
        <v>13</v>
      </c>
      <c r="E4" s="9" t="s">
        <v>12</v>
      </c>
      <c r="F4" s="9" t="s">
        <v>14</v>
      </c>
      <c r="G4" s="9" t="s">
        <v>18</v>
      </c>
      <c r="H4" s="9" t="s">
        <v>21</v>
      </c>
      <c r="I4" s="9" t="s">
        <v>22</v>
      </c>
      <c r="J4" s="9" t="s">
        <v>23</v>
      </c>
      <c r="K4" s="10" t="s">
        <v>38</v>
      </c>
      <c r="L4" s="12" t="s">
        <v>22</v>
      </c>
      <c r="N4" t="s">
        <v>28</v>
      </c>
      <c r="O4" s="1">
        <f>COUNTIF($L$4:$L$15,"yes")/$A$15</f>
        <v>0.5</v>
      </c>
      <c r="P4" t="s">
        <v>65</v>
      </c>
      <c r="Q4">
        <f>-(O4*LOG(O4,2)+O5*LOG(O5,2))</f>
        <v>1</v>
      </c>
      <c r="R4" t="s">
        <v>30</v>
      </c>
    </row>
    <row r="5" spans="1:22" ht="18" x14ac:dyDescent="0.35">
      <c r="A5" s="11">
        <v>2</v>
      </c>
      <c r="B5" s="9" t="s">
        <v>12</v>
      </c>
      <c r="C5" s="9" t="s">
        <v>13</v>
      </c>
      <c r="D5" s="9" t="s">
        <v>13</v>
      </c>
      <c r="E5" s="9" t="s">
        <v>12</v>
      </c>
      <c r="F5" s="9" t="s">
        <v>15</v>
      </c>
      <c r="G5" s="9" t="s">
        <v>19</v>
      </c>
      <c r="H5" s="9" t="s">
        <v>21</v>
      </c>
      <c r="I5" s="9" t="s">
        <v>21</v>
      </c>
      <c r="J5" s="9" t="s">
        <v>24</v>
      </c>
      <c r="K5" s="10" t="s">
        <v>39</v>
      </c>
      <c r="L5" s="12" t="s">
        <v>21</v>
      </c>
      <c r="N5" t="s">
        <v>29</v>
      </c>
      <c r="O5" s="1">
        <f>COUNTIF($L$4:$L$15,"no")/$A$15</f>
        <v>0.5</v>
      </c>
    </row>
    <row r="6" spans="1:22" x14ac:dyDescent="0.25">
      <c r="A6" s="11">
        <v>3</v>
      </c>
      <c r="B6" s="9" t="s">
        <v>13</v>
      </c>
      <c r="C6" s="9" t="s">
        <v>12</v>
      </c>
      <c r="D6" s="9" t="s">
        <v>13</v>
      </c>
      <c r="E6" s="9" t="s">
        <v>13</v>
      </c>
      <c r="F6" s="9" t="s">
        <v>14</v>
      </c>
      <c r="G6" s="9" t="s">
        <v>19</v>
      </c>
      <c r="H6" s="9" t="s">
        <v>21</v>
      </c>
      <c r="I6" s="9" t="s">
        <v>21</v>
      </c>
      <c r="J6" s="9" t="s">
        <v>25</v>
      </c>
      <c r="K6" s="10" t="s">
        <v>38</v>
      </c>
      <c r="L6" s="12" t="s">
        <v>22</v>
      </c>
    </row>
    <row r="7" spans="1:22" ht="18" x14ac:dyDescent="0.35">
      <c r="A7" s="11">
        <v>4</v>
      </c>
      <c r="B7" s="9" t="s">
        <v>12</v>
      </c>
      <c r="C7" s="9" t="s">
        <v>13</v>
      </c>
      <c r="D7" s="9" t="s">
        <v>12</v>
      </c>
      <c r="E7" s="9" t="s">
        <v>12</v>
      </c>
      <c r="F7" s="9" t="s">
        <v>15</v>
      </c>
      <c r="G7" s="9" t="s">
        <v>19</v>
      </c>
      <c r="H7" s="9" t="s">
        <v>22</v>
      </c>
      <c r="I7" s="9" t="s">
        <v>21</v>
      </c>
      <c r="J7" s="9" t="s">
        <v>24</v>
      </c>
      <c r="K7" s="46" t="s">
        <v>40</v>
      </c>
      <c r="L7" s="12" t="s">
        <v>22</v>
      </c>
      <c r="N7" s="4" t="s">
        <v>32</v>
      </c>
      <c r="O7" s="4" t="s">
        <v>42</v>
      </c>
      <c r="P7" s="4" t="s">
        <v>43</v>
      </c>
      <c r="Q7" s="38" t="s">
        <v>66</v>
      </c>
      <c r="R7" s="5" t="s">
        <v>67</v>
      </c>
      <c r="S7">
        <f>COUNTIF(F4:F15,"Full")/C17*Q8+COUNTIF(F4:F15,"Some")/C17*Q9+COUNTIF(F4:F15,"None")/C17*Q10</f>
        <v>0.45914791702724478</v>
      </c>
      <c r="T7" t="s">
        <v>30</v>
      </c>
      <c r="V7" t="s">
        <v>133</v>
      </c>
    </row>
    <row r="8" spans="1:22" x14ac:dyDescent="0.25">
      <c r="A8" s="11">
        <v>5</v>
      </c>
      <c r="B8" s="9" t="s">
        <v>12</v>
      </c>
      <c r="C8" s="9" t="s">
        <v>13</v>
      </c>
      <c r="D8" s="9" t="s">
        <v>12</v>
      </c>
      <c r="E8" s="9" t="s">
        <v>13</v>
      </c>
      <c r="F8" s="9" t="s">
        <v>15</v>
      </c>
      <c r="G8" s="9" t="s">
        <v>18</v>
      </c>
      <c r="H8" s="9" t="s">
        <v>21</v>
      </c>
      <c r="I8" s="9" t="s">
        <v>22</v>
      </c>
      <c r="J8" s="9" t="s">
        <v>23</v>
      </c>
      <c r="K8" s="10" t="s">
        <v>41</v>
      </c>
      <c r="L8" s="12" t="s">
        <v>21</v>
      </c>
      <c r="N8" t="s">
        <v>33</v>
      </c>
      <c r="O8" s="1">
        <v>0.33333333333333331</v>
      </c>
      <c r="P8" s="1">
        <v>0.66666666666666663</v>
      </c>
      <c r="Q8">
        <f>-(O8*LOG(O8,2)+P8*LOG(P8,2))</f>
        <v>0.91829583405448956</v>
      </c>
      <c r="R8" s="17" t="s">
        <v>45</v>
      </c>
      <c r="S8" s="23">
        <f>$Q$4-S7</f>
        <v>0.54085208297275522</v>
      </c>
      <c r="T8" s="17" t="s">
        <v>30</v>
      </c>
      <c r="V8">
        <f>COUNTIF($F$4:$F$15,"Full")/$C$17</f>
        <v>0.5</v>
      </c>
    </row>
    <row r="9" spans="1:22" x14ac:dyDescent="0.25">
      <c r="A9" s="11">
        <v>6</v>
      </c>
      <c r="B9" s="9" t="s">
        <v>13</v>
      </c>
      <c r="C9" s="9" t="s">
        <v>12</v>
      </c>
      <c r="D9" s="9" t="s">
        <v>13</v>
      </c>
      <c r="E9" s="9" t="s">
        <v>12</v>
      </c>
      <c r="F9" s="9" t="s">
        <v>14</v>
      </c>
      <c r="G9" s="9" t="s">
        <v>20</v>
      </c>
      <c r="H9" s="9" t="s">
        <v>22</v>
      </c>
      <c r="I9" s="9" t="s">
        <v>22</v>
      </c>
      <c r="J9" s="9" t="s">
        <v>26</v>
      </c>
      <c r="K9" s="10" t="s">
        <v>38</v>
      </c>
      <c r="L9" s="12" t="s">
        <v>22</v>
      </c>
      <c r="N9" t="s">
        <v>34</v>
      </c>
      <c r="O9" s="1">
        <v>1</v>
      </c>
      <c r="P9" s="1">
        <v>0</v>
      </c>
      <c r="Q9">
        <f>-(O9*LOG(O9,2))</f>
        <v>0</v>
      </c>
      <c r="R9" s="2" t="s">
        <v>134</v>
      </c>
      <c r="S9">
        <f>-(V8*LOG(V8,2)+V9*LOG(V9,2)+V10*LOG(V10,2))</f>
        <v>1.4591479170272448</v>
      </c>
      <c r="V9">
        <f>COUNTIF($F$4:$F$15,"Some")/$C$17</f>
        <v>0.33333333333333331</v>
      </c>
    </row>
    <row r="10" spans="1:22" x14ac:dyDescent="0.25">
      <c r="A10" s="11">
        <v>7</v>
      </c>
      <c r="B10" s="9" t="s">
        <v>13</v>
      </c>
      <c r="C10" s="9" t="s">
        <v>12</v>
      </c>
      <c r="D10" s="9" t="s">
        <v>13</v>
      </c>
      <c r="E10" s="9" t="s">
        <v>13</v>
      </c>
      <c r="F10" s="9" t="s">
        <v>16</v>
      </c>
      <c r="G10" s="9" t="s">
        <v>19</v>
      </c>
      <c r="H10" s="9" t="s">
        <v>22</v>
      </c>
      <c r="I10" s="9" t="s">
        <v>21</v>
      </c>
      <c r="J10" s="9" t="s">
        <v>25</v>
      </c>
      <c r="K10" s="10" t="s">
        <v>38</v>
      </c>
      <c r="L10" s="12" t="s">
        <v>21</v>
      </c>
      <c r="N10" t="s">
        <v>35</v>
      </c>
      <c r="O10" s="1">
        <v>0</v>
      </c>
      <c r="P10" s="1">
        <v>1</v>
      </c>
      <c r="Q10">
        <f>-P10*LOG(P10,2)</f>
        <v>0</v>
      </c>
      <c r="R10" s="2" t="s">
        <v>135</v>
      </c>
      <c r="S10" s="8">
        <f>S8/S9</f>
        <v>0.37066295792317305</v>
      </c>
      <c r="V10">
        <f>COUNTIF($F$4:$F$15,"None")/$C$17</f>
        <v>0.16666666666666666</v>
      </c>
    </row>
    <row r="11" spans="1:22" ht="18" x14ac:dyDescent="0.35">
      <c r="A11" s="11">
        <v>8</v>
      </c>
      <c r="B11" s="9" t="s">
        <v>13</v>
      </c>
      <c r="C11" s="9" t="s">
        <v>13</v>
      </c>
      <c r="D11" s="9" t="s">
        <v>13</v>
      </c>
      <c r="E11" s="9" t="s">
        <v>12</v>
      </c>
      <c r="F11" s="9" t="s">
        <v>14</v>
      </c>
      <c r="G11" s="9" t="s">
        <v>20</v>
      </c>
      <c r="H11" s="9" t="s">
        <v>22</v>
      </c>
      <c r="I11" s="9" t="s">
        <v>22</v>
      </c>
      <c r="J11" s="9" t="s">
        <v>24</v>
      </c>
      <c r="K11" s="10" t="s">
        <v>38</v>
      </c>
      <c r="L11" s="12" t="s">
        <v>22</v>
      </c>
      <c r="N11" s="4" t="s">
        <v>36</v>
      </c>
      <c r="O11" s="4" t="s">
        <v>42</v>
      </c>
      <c r="P11" s="4" t="s">
        <v>43</v>
      </c>
      <c r="Q11" s="38" t="s">
        <v>68</v>
      </c>
      <c r="R11" s="5" t="s">
        <v>71</v>
      </c>
      <c r="S11">
        <f>COUNTIF(G4:G15,"high")/C17*Q12+COUNTIF(G4:G15,"medium")/C17*Q13+COUNTIF(G4:G15,"low")/C17*Q14</f>
        <v>0.80379036488263511</v>
      </c>
      <c r="T11" t="s">
        <v>30</v>
      </c>
      <c r="V11" t="s">
        <v>133</v>
      </c>
    </row>
    <row r="12" spans="1:22" x14ac:dyDescent="0.25">
      <c r="A12" s="11">
        <v>9</v>
      </c>
      <c r="B12" s="9" t="s">
        <v>13</v>
      </c>
      <c r="C12" s="9" t="s">
        <v>12</v>
      </c>
      <c r="D12" s="9" t="s">
        <v>12</v>
      </c>
      <c r="E12" s="9" t="s">
        <v>13</v>
      </c>
      <c r="F12" s="9" t="s">
        <v>15</v>
      </c>
      <c r="G12" s="9" t="s">
        <v>19</v>
      </c>
      <c r="H12" s="9" t="s">
        <v>22</v>
      </c>
      <c r="I12" s="9" t="s">
        <v>21</v>
      </c>
      <c r="J12" s="9" t="s">
        <v>25</v>
      </c>
      <c r="K12" s="10" t="s">
        <v>41</v>
      </c>
      <c r="L12" s="12" t="s">
        <v>21</v>
      </c>
      <c r="N12" s="2" t="s">
        <v>18</v>
      </c>
      <c r="O12" s="1">
        <v>0.33</v>
      </c>
      <c r="P12" s="1">
        <v>0.67</v>
      </c>
      <c r="Q12">
        <f>-(O12*LOG(O12,2)+P12*LOG(P12,2))</f>
        <v>0.91492637277972744</v>
      </c>
      <c r="R12" s="18" t="s">
        <v>46</v>
      </c>
      <c r="S12" s="19">
        <f>$Q$4-S11</f>
        <v>0.19620963511736489</v>
      </c>
      <c r="T12" s="19" t="s">
        <v>30</v>
      </c>
      <c r="V12">
        <f>COUNTIF($G$4:$G$15,"high")/$C$17</f>
        <v>0.25</v>
      </c>
    </row>
    <row r="13" spans="1:22" x14ac:dyDescent="0.25">
      <c r="A13" s="11">
        <v>10</v>
      </c>
      <c r="B13" s="9" t="s">
        <v>12</v>
      </c>
      <c r="C13" s="9" t="s">
        <v>12</v>
      </c>
      <c r="D13" s="9" t="s">
        <v>12</v>
      </c>
      <c r="E13" s="9" t="s">
        <v>12</v>
      </c>
      <c r="F13" s="9" t="s">
        <v>15</v>
      </c>
      <c r="G13" s="9" t="s">
        <v>18</v>
      </c>
      <c r="H13" s="9" t="s">
        <v>21</v>
      </c>
      <c r="I13" s="9" t="s">
        <v>22</v>
      </c>
      <c r="J13" s="9" t="s">
        <v>26</v>
      </c>
      <c r="K13" s="10" t="s">
        <v>40</v>
      </c>
      <c r="L13" s="12" t="s">
        <v>21</v>
      </c>
      <c r="N13" s="2" t="s">
        <v>20</v>
      </c>
      <c r="O13" s="1">
        <v>1</v>
      </c>
      <c r="P13" s="1">
        <v>0</v>
      </c>
      <c r="Q13">
        <f>-(O13*LOG(O13,2))</f>
        <v>0</v>
      </c>
      <c r="R13" s="2" t="s">
        <v>136</v>
      </c>
      <c r="S13">
        <f>-(V12*LOG(V12,2)+V13*LOG(V13,2)+V14*LOG(V14,2))</f>
        <v>1.3844315043405979</v>
      </c>
      <c r="V13">
        <f>COUNTIF($G$4:$G$15,"medium")/$C$17</f>
        <v>0.16666666666666666</v>
      </c>
    </row>
    <row r="14" spans="1:22" x14ac:dyDescent="0.25">
      <c r="A14" s="11">
        <v>11</v>
      </c>
      <c r="B14" s="9" t="s">
        <v>13</v>
      </c>
      <c r="C14" s="9" t="s">
        <v>13</v>
      </c>
      <c r="D14" s="9" t="s">
        <v>13</v>
      </c>
      <c r="E14" s="9" t="s">
        <v>13</v>
      </c>
      <c r="F14" s="9" t="s">
        <v>16</v>
      </c>
      <c r="G14" s="9" t="s">
        <v>19</v>
      </c>
      <c r="H14" s="9" t="s">
        <v>21</v>
      </c>
      <c r="I14" s="9" t="s">
        <v>21</v>
      </c>
      <c r="J14" s="9" t="s">
        <v>24</v>
      </c>
      <c r="K14" s="10" t="s">
        <v>38</v>
      </c>
      <c r="L14" s="12" t="s">
        <v>21</v>
      </c>
      <c r="N14" s="2" t="s">
        <v>19</v>
      </c>
      <c r="O14" s="1">
        <v>0.43</v>
      </c>
      <c r="P14" s="1">
        <v>0.56999999999999995</v>
      </c>
      <c r="Q14">
        <f t="shared" ref="Q14" si="0">-(O14*LOG(O14,2)+P14*LOG(P14,2))</f>
        <v>0.98581503717891983</v>
      </c>
      <c r="R14" s="2" t="s">
        <v>137</v>
      </c>
      <c r="S14">
        <f>S12/S13</f>
        <v>0.14172578022256085</v>
      </c>
      <c r="V14">
        <f>COUNTIF($G$4:$G$15,"low")/$C$17</f>
        <v>0.58333333333333337</v>
      </c>
    </row>
    <row r="15" spans="1:22" ht="18.75" thickBot="1" x14ac:dyDescent="0.4">
      <c r="A15" s="13">
        <v>12</v>
      </c>
      <c r="B15" s="14" t="s">
        <v>12</v>
      </c>
      <c r="C15" s="14" t="s">
        <v>12</v>
      </c>
      <c r="D15" s="14" t="s">
        <v>12</v>
      </c>
      <c r="E15" s="14" t="s">
        <v>12</v>
      </c>
      <c r="F15" s="14" t="s">
        <v>15</v>
      </c>
      <c r="G15" s="14" t="s">
        <v>19</v>
      </c>
      <c r="H15" s="14" t="s">
        <v>21</v>
      </c>
      <c r="I15" s="14" t="s">
        <v>21</v>
      </c>
      <c r="J15" s="14" t="s">
        <v>25</v>
      </c>
      <c r="K15" s="15" t="s">
        <v>39</v>
      </c>
      <c r="L15" s="16" t="s">
        <v>22</v>
      </c>
      <c r="N15" s="4" t="s">
        <v>37</v>
      </c>
      <c r="O15" s="4" t="s">
        <v>42</v>
      </c>
      <c r="P15" s="4" t="s">
        <v>43</v>
      </c>
      <c r="Q15" s="38" t="s">
        <v>69</v>
      </c>
      <c r="R15" s="5" t="s">
        <v>72</v>
      </c>
      <c r="S15">
        <f>COUNTIF(J4:J15,"french")/C17*Q16+COUNTIF(J4:J15,"thai")/C17*Q17+COUNTIF(J4:J15,"burger")/C17*Q18+COUNTIF(J4:J15,"italian")/C17*Q19</f>
        <v>0.99999999999999989</v>
      </c>
      <c r="T15" t="s">
        <v>30</v>
      </c>
      <c r="V15" t="s">
        <v>133</v>
      </c>
    </row>
    <row r="16" spans="1:22" ht="18.75" customHeight="1" x14ac:dyDescent="0.25">
      <c r="N16" s="2" t="s">
        <v>23</v>
      </c>
      <c r="O16" s="1">
        <v>0.5</v>
      </c>
      <c r="P16" s="1">
        <v>0.5</v>
      </c>
      <c r="Q16">
        <f>-(O16*LOG(O16,2)+P16*LOG(P16,2))</f>
        <v>1</v>
      </c>
      <c r="R16" s="20" t="s">
        <v>47</v>
      </c>
      <c r="S16" s="21">
        <f>$Q$4-S15</f>
        <v>0</v>
      </c>
      <c r="T16" s="21" t="s">
        <v>30</v>
      </c>
      <c r="V16">
        <f>COUNTIF($J$4:$J$15,"french")/$C$17</f>
        <v>0.16666666666666666</v>
      </c>
    </row>
    <row r="17" spans="1:22" x14ac:dyDescent="0.25">
      <c r="A17" s="31"/>
      <c r="B17" s="31" t="s">
        <v>107</v>
      </c>
      <c r="C17" s="31">
        <f>COUNT(A4:A15)</f>
        <v>12</v>
      </c>
      <c r="D17" s="31"/>
      <c r="E17" s="31"/>
      <c r="F17" s="31"/>
      <c r="G17" s="31"/>
      <c r="H17" s="31"/>
      <c r="I17" s="31"/>
      <c r="J17" s="31"/>
      <c r="K17" s="31"/>
      <c r="L17" s="31"/>
      <c r="N17" s="2" t="s">
        <v>24</v>
      </c>
      <c r="O17" s="1">
        <v>0.5</v>
      </c>
      <c r="P17" s="1">
        <v>0.5</v>
      </c>
      <c r="Q17">
        <f t="shared" ref="Q17:Q19" si="1">-(O17*LOG(O17,2)+P17*LOG(P17,2))</f>
        <v>1</v>
      </c>
      <c r="R17" s="2" t="s">
        <v>138</v>
      </c>
      <c r="S17">
        <f>-(V16*LOG(V16,2)+V17*LOG(V17,2)+V18*LOG(V18,2)+V19*LOG(V19,2))</f>
        <v>1.9182958340544893</v>
      </c>
      <c r="V17">
        <f>COUNTIF($J$4:$J$15,"thai")/$C$17</f>
        <v>0.33333333333333331</v>
      </c>
    </row>
    <row r="18" spans="1:22" x14ac:dyDescent="0.25">
      <c r="N18" s="2" t="s">
        <v>25</v>
      </c>
      <c r="O18" s="1">
        <v>0.5</v>
      </c>
      <c r="P18" s="1">
        <v>0.5</v>
      </c>
      <c r="Q18">
        <f t="shared" si="1"/>
        <v>1</v>
      </c>
      <c r="R18" s="2" t="s">
        <v>139</v>
      </c>
      <c r="S18">
        <f>S16/S17</f>
        <v>0</v>
      </c>
      <c r="V18">
        <f>COUNTIF($J$4:$J$15,"burger")/$C$17</f>
        <v>0.33333333333333331</v>
      </c>
    </row>
    <row r="19" spans="1:22" x14ac:dyDescent="0.25">
      <c r="N19" s="2" t="s">
        <v>26</v>
      </c>
      <c r="O19" s="1">
        <v>0.5</v>
      </c>
      <c r="P19" s="1">
        <v>0.5</v>
      </c>
      <c r="Q19">
        <f t="shared" si="1"/>
        <v>1</v>
      </c>
      <c r="V19">
        <f>COUNTIF($J$4:$J$15,"italian")/$C$17</f>
        <v>0.16666666666666666</v>
      </c>
    </row>
    <row r="20" spans="1:22" ht="15.75" customHeight="1" x14ac:dyDescent="0.35">
      <c r="N20" s="4" t="s">
        <v>44</v>
      </c>
      <c r="O20" s="4" t="s">
        <v>42</v>
      </c>
      <c r="P20" s="4" t="s">
        <v>43</v>
      </c>
      <c r="Q20" s="38" t="s">
        <v>70</v>
      </c>
      <c r="R20" s="5" t="s">
        <v>73</v>
      </c>
      <c r="S20" s="3">
        <f>COUNTIF(K4:K15,"0-10")/C17*Q21+COUNTIF(K4:K15,"10-30")/C17*Q22+COUNTIF(K4:K15,"30-60")/C17*Q23+COUNTIF(K4:K15,"&gt;60")/C17*Q24</f>
        <v>0.79079651972319698</v>
      </c>
      <c r="T20" t="s">
        <v>30</v>
      </c>
      <c r="V20" t="s">
        <v>133</v>
      </c>
    </row>
    <row r="21" spans="1:22" x14ac:dyDescent="0.25">
      <c r="N21" s="3" t="s">
        <v>38</v>
      </c>
      <c r="O21" s="1">
        <v>0.67</v>
      </c>
      <c r="P21" s="1">
        <v>0.33</v>
      </c>
      <c r="Q21">
        <f>-(O21*LOG(O21,2)+P21*LOG(P21,2))</f>
        <v>0.91492637277972744</v>
      </c>
      <c r="R21" s="22" t="s">
        <v>48</v>
      </c>
      <c r="S21" s="19">
        <f>$Q$4-S20</f>
        <v>0.20920348027680302</v>
      </c>
      <c r="T21" s="21" t="s">
        <v>30</v>
      </c>
      <c r="V21" s="3">
        <f>COUNTIF($K$4:$K$15,"0-10")/$C$17</f>
        <v>0.5</v>
      </c>
    </row>
    <row r="22" spans="1:22" x14ac:dyDescent="0.25">
      <c r="N22" s="3" t="s">
        <v>40</v>
      </c>
      <c r="O22" s="1">
        <v>0.5</v>
      </c>
      <c r="P22" s="1">
        <v>0.5</v>
      </c>
      <c r="Q22">
        <f>-(O22*LOG(O22,2)+P22*LOG(P22,2))</f>
        <v>1</v>
      </c>
      <c r="R22" s="2" t="s">
        <v>140</v>
      </c>
      <c r="S22">
        <f>-(V21*LOG(V21,2)+V22*LOG(V22,2)+V23*LOG(V23,2)+V24*LOG(V24,2))</f>
        <v>1.7924812503605778</v>
      </c>
      <c r="V22" s="3">
        <f>COUNTIF($K$4:$K$15,"10-30")/$C$17</f>
        <v>0.16666666666666666</v>
      </c>
    </row>
    <row r="23" spans="1:22" x14ac:dyDescent="0.25">
      <c r="N23" s="3" t="s">
        <v>39</v>
      </c>
      <c r="O23" s="1">
        <v>0.5</v>
      </c>
      <c r="P23" s="1">
        <v>0.5</v>
      </c>
      <c r="Q23">
        <f>-(O23*LOG(O23,2)+P23*LOG(P23,2))</f>
        <v>1</v>
      </c>
      <c r="R23" s="2" t="s">
        <v>141</v>
      </c>
      <c r="S23">
        <f>S21/S22</f>
        <v>0.11671167005775898</v>
      </c>
      <c r="V23" s="3">
        <f>COUNTIF($K$4:$K$15,"30-60")/$C$17</f>
        <v>0.16666666666666666</v>
      </c>
    </row>
    <row r="24" spans="1:22" x14ac:dyDescent="0.25">
      <c r="N24" s="3" t="s">
        <v>41</v>
      </c>
      <c r="O24" s="1">
        <v>0</v>
      </c>
      <c r="P24" s="1">
        <v>1</v>
      </c>
      <c r="Q24">
        <f>-(P24*LOG(P24,2))</f>
        <v>0</v>
      </c>
      <c r="V24">
        <f>1/6</f>
        <v>0.16666666666666666</v>
      </c>
    </row>
    <row r="25" spans="1:22" ht="18" x14ac:dyDescent="0.35">
      <c r="N25" s="4" t="s">
        <v>31</v>
      </c>
      <c r="O25" s="4" t="s">
        <v>42</v>
      </c>
      <c r="P25" s="4" t="s">
        <v>43</v>
      </c>
      <c r="Q25" s="38" t="s">
        <v>80</v>
      </c>
      <c r="R25" s="5" t="s">
        <v>74</v>
      </c>
      <c r="S25">
        <f>COUNTIF(B4:B15,"yes")/C17*Q26+COUNTIF(B4:B15,"no")/C17*Q27</f>
        <v>1</v>
      </c>
      <c r="T25" t="s">
        <v>30</v>
      </c>
    </row>
    <row r="26" spans="1:22" x14ac:dyDescent="0.25">
      <c r="N26" s="3" t="s">
        <v>22</v>
      </c>
      <c r="O26" s="1">
        <v>0.5</v>
      </c>
      <c r="P26" s="1">
        <v>0.5</v>
      </c>
      <c r="Q26" s="6">
        <f>-(O26*LOG(O26,2)+P26*LOG(P26,2))</f>
        <v>1</v>
      </c>
      <c r="R26" s="6" t="s">
        <v>54</v>
      </c>
      <c r="S26">
        <f>$Q$4-S25</f>
        <v>0</v>
      </c>
      <c r="T26" t="s">
        <v>30</v>
      </c>
    </row>
    <row r="27" spans="1:22" x14ac:dyDescent="0.25">
      <c r="N27" s="3" t="s">
        <v>21</v>
      </c>
      <c r="O27" s="1">
        <v>0.5</v>
      </c>
      <c r="P27" s="1">
        <v>0.5</v>
      </c>
      <c r="Q27" s="6">
        <f>-(O27*LOG(O27,2)+P27*LOG(P27,2))</f>
        <v>1</v>
      </c>
      <c r="R27" s="6"/>
    </row>
    <row r="28" spans="1:22" ht="18" x14ac:dyDescent="0.35">
      <c r="N28" s="4" t="s">
        <v>49</v>
      </c>
      <c r="O28" s="4" t="s">
        <v>42</v>
      </c>
      <c r="P28" s="4" t="s">
        <v>43</v>
      </c>
      <c r="Q28" s="38" t="s">
        <v>102</v>
      </c>
      <c r="R28" s="5" t="s">
        <v>75</v>
      </c>
      <c r="S28">
        <f>COUNTIF($C$4:$C$15,"yes")/$C$17*Q29+COUNTIF($C$4:$C$15,"no")/$C$17*Q30</f>
        <v>1</v>
      </c>
      <c r="T28" t="s">
        <v>30</v>
      </c>
    </row>
    <row r="29" spans="1:22" x14ac:dyDescent="0.25">
      <c r="N29" s="3" t="s">
        <v>22</v>
      </c>
      <c r="O29" s="1">
        <v>0.5</v>
      </c>
      <c r="P29" s="1">
        <v>0.5</v>
      </c>
      <c r="Q29" s="6">
        <f>-(O29*LOG(O29,2)+P29*LOG(P29,2))</f>
        <v>1</v>
      </c>
      <c r="R29" s="6" t="s">
        <v>145</v>
      </c>
      <c r="S29">
        <f>$Q$4-S28</f>
        <v>0</v>
      </c>
      <c r="T29" t="s">
        <v>30</v>
      </c>
    </row>
    <row r="30" spans="1:22" x14ac:dyDescent="0.25">
      <c r="N30" s="3" t="s">
        <v>21</v>
      </c>
      <c r="O30" s="1">
        <v>0.5</v>
      </c>
      <c r="P30" s="1">
        <v>0.5</v>
      </c>
      <c r="Q30" s="6">
        <f>-(O30*LOG(O30,2)+P30*LOG(P30,2))</f>
        <v>1</v>
      </c>
      <c r="R30" s="6"/>
    </row>
    <row r="31" spans="1:22" ht="18" x14ac:dyDescent="0.35">
      <c r="N31" s="4" t="s">
        <v>50</v>
      </c>
      <c r="O31" s="4" t="s">
        <v>42</v>
      </c>
      <c r="P31" s="4" t="s">
        <v>43</v>
      </c>
      <c r="Q31" s="38" t="s">
        <v>103</v>
      </c>
      <c r="R31" s="5" t="s">
        <v>76</v>
      </c>
      <c r="S31">
        <f>COUNTIF($D$4:$D$15,"yes")/$C$17*Q32+COUNTIF($D$4:$D$15,"no")/$C$17*Q33</f>
        <v>0.97962151937714848</v>
      </c>
      <c r="T31" t="s">
        <v>30</v>
      </c>
      <c r="V31" t="s">
        <v>142</v>
      </c>
    </row>
    <row r="32" spans="1:22" x14ac:dyDescent="0.25">
      <c r="N32" s="3" t="s">
        <v>22</v>
      </c>
      <c r="O32" s="1">
        <v>0.4</v>
      </c>
      <c r="P32" s="1">
        <v>0.6</v>
      </c>
      <c r="Q32" s="6">
        <f>-(O32*LOG(O32,2)+P32*LOG(P32,2))</f>
        <v>0.97095059445466858</v>
      </c>
      <c r="R32" s="6" t="s">
        <v>144</v>
      </c>
      <c r="S32">
        <f>$Q$4-S31</f>
        <v>2.0378480622851525E-2</v>
      </c>
      <c r="T32" t="s">
        <v>30</v>
      </c>
      <c r="V32">
        <f>COUNTIF($D$4:$D$15,"Yes")/$C$17</f>
        <v>0.41666666666666669</v>
      </c>
    </row>
    <row r="33" spans="14:22" x14ac:dyDescent="0.25">
      <c r="N33" s="3" t="s">
        <v>21</v>
      </c>
      <c r="O33" s="1">
        <v>0.56999999999999995</v>
      </c>
      <c r="P33" s="1">
        <v>0.43</v>
      </c>
      <c r="Q33" s="6">
        <f>-(O33*LOG(O33,2)+P33*LOG(P33,2))</f>
        <v>0.98581503717891983</v>
      </c>
      <c r="R33" s="6" t="s">
        <v>143</v>
      </c>
      <c r="S33">
        <f>-(V32*LOG(V32,2)+V33*LOG(V33,2))</f>
        <v>0.97986875665115269</v>
      </c>
      <c r="V33">
        <f>COUNTIF($D$4:$D$15,"No")/$C$17</f>
        <v>0.58333333333333337</v>
      </c>
    </row>
    <row r="34" spans="14:22" x14ac:dyDescent="0.25">
      <c r="N34" s="3"/>
      <c r="O34" s="1"/>
      <c r="P34" s="1"/>
      <c r="Q34" s="6"/>
      <c r="R34" s="6" t="s">
        <v>146</v>
      </c>
      <c r="S34">
        <f>S32/S33</f>
        <v>2.0797153174367977E-2</v>
      </c>
    </row>
    <row r="35" spans="14:22" ht="18" x14ac:dyDescent="0.35">
      <c r="N35" s="4" t="s">
        <v>51</v>
      </c>
      <c r="O35" s="4" t="s">
        <v>42</v>
      </c>
      <c r="P35" s="4" t="s">
        <v>43</v>
      </c>
      <c r="Q35" s="38" t="s">
        <v>104</v>
      </c>
      <c r="R35" s="5" t="s">
        <v>77</v>
      </c>
      <c r="S35">
        <f>COUNTIF($E$4:$E$15,"yes")/$C$17*Q36+COUNTIF($E$4:$E$15,"no")/$C$17*Q37</f>
        <v>0.80755743323438689</v>
      </c>
      <c r="T35" t="s">
        <v>30</v>
      </c>
      <c r="V35" t="s">
        <v>142</v>
      </c>
    </row>
    <row r="36" spans="14:22" x14ac:dyDescent="0.25">
      <c r="N36" s="3" t="s">
        <v>22</v>
      </c>
      <c r="O36" s="1">
        <v>0.71</v>
      </c>
      <c r="P36" s="1">
        <v>0.28999999999999998</v>
      </c>
      <c r="Q36" s="6">
        <f>-(O36*LOG(O36,2)+P36*LOG(P36,2))</f>
        <v>0.86872124633940451</v>
      </c>
      <c r="R36" s="6" t="s">
        <v>147</v>
      </c>
      <c r="S36">
        <f>$Q$4-S35</f>
        <v>0.19244256676561311</v>
      </c>
      <c r="T36" t="s">
        <v>30</v>
      </c>
      <c r="V36">
        <f>COUNTIF($E$4:$E$15,"Yes")/$C$17</f>
        <v>0.58333333333333337</v>
      </c>
    </row>
    <row r="37" spans="14:22" x14ac:dyDescent="0.25">
      <c r="N37" s="3" t="s">
        <v>21</v>
      </c>
      <c r="O37" s="1">
        <v>0.2</v>
      </c>
      <c r="P37" s="1">
        <v>0.8</v>
      </c>
      <c r="Q37" s="6">
        <f>-(O37*LOG(O37,2)+P37*LOG(P37,2))</f>
        <v>0.72192809488736231</v>
      </c>
      <c r="R37" s="6" t="s">
        <v>148</v>
      </c>
      <c r="S37">
        <f>-(V36*LOG(V36,2)+V37*LOG(V37,2))</f>
        <v>0.97986875665115269</v>
      </c>
      <c r="V37">
        <f>COUNTIF($E$4:$E$15,"No")/$C$17</f>
        <v>0.41666666666666669</v>
      </c>
    </row>
    <row r="38" spans="14:22" x14ac:dyDescent="0.25">
      <c r="N38" s="3"/>
      <c r="O38" s="1"/>
      <c r="P38" s="1"/>
      <c r="Q38" s="6"/>
      <c r="R38" s="6" t="s">
        <v>149</v>
      </c>
      <c r="S38">
        <f>S36/S37</f>
        <v>0.19639626782602421</v>
      </c>
    </row>
    <row r="39" spans="14:22" ht="18" x14ac:dyDescent="0.35">
      <c r="N39" s="4" t="s">
        <v>52</v>
      </c>
      <c r="O39" s="4" t="s">
        <v>42</v>
      </c>
      <c r="P39" s="4" t="s">
        <v>43</v>
      </c>
      <c r="Q39" s="38" t="s">
        <v>105</v>
      </c>
      <c r="R39" s="5" t="s">
        <v>78</v>
      </c>
      <c r="S39">
        <f>COUNTIF($H$4:$H$15,"yes")/$C$17*Q40+COUNTIF($H$4:$H$15,"no")/$C$17*Q41</f>
        <v>0.97962151937714848</v>
      </c>
      <c r="T39" t="s">
        <v>30</v>
      </c>
      <c r="V39" t="s">
        <v>142</v>
      </c>
    </row>
    <row r="40" spans="14:22" x14ac:dyDescent="0.25">
      <c r="N40" s="3" t="s">
        <v>22</v>
      </c>
      <c r="O40" s="1">
        <v>0.6</v>
      </c>
      <c r="P40" s="1">
        <v>0.4</v>
      </c>
      <c r="Q40" s="6">
        <f>-(O40*LOG(O40,2)+P40*LOG(P40,2))</f>
        <v>0.97095059445466858</v>
      </c>
      <c r="R40" s="6" t="s">
        <v>54</v>
      </c>
      <c r="S40">
        <f>$Q$4-S39</f>
        <v>2.0378480622851525E-2</v>
      </c>
      <c r="T40" t="s">
        <v>30</v>
      </c>
      <c r="V40">
        <f>COUNTIF($H$4:$H$15,"Yes")/$C$17</f>
        <v>0.41666666666666669</v>
      </c>
    </row>
    <row r="41" spans="14:22" x14ac:dyDescent="0.25">
      <c r="N41" s="3" t="s">
        <v>21</v>
      </c>
      <c r="O41" s="1">
        <v>0.43</v>
      </c>
      <c r="P41" s="1">
        <v>0.56999999999999995</v>
      </c>
      <c r="Q41" s="6">
        <f>-(O41*LOG(O41,2)+P41*LOG(P41,2))</f>
        <v>0.98581503717891983</v>
      </c>
      <c r="R41" s="6" t="s">
        <v>150</v>
      </c>
      <c r="S41">
        <f>-(V40*LOG(V40,2)+V41*LOG(V41,2))</f>
        <v>0.97986875665115269</v>
      </c>
      <c r="V41">
        <f>COUNTIF($H$4:$H$15,"No")/$C$17</f>
        <v>0.58333333333333337</v>
      </c>
    </row>
    <row r="42" spans="14:22" x14ac:dyDescent="0.25">
      <c r="N42" s="3"/>
      <c r="O42" s="1"/>
      <c r="P42" s="1"/>
      <c r="Q42" s="6"/>
      <c r="R42" s="6" t="s">
        <v>151</v>
      </c>
      <c r="S42">
        <f>S40/S41</f>
        <v>2.0797153174367977E-2</v>
      </c>
    </row>
    <row r="43" spans="14:22" ht="18" x14ac:dyDescent="0.35">
      <c r="N43" s="4" t="s">
        <v>53</v>
      </c>
      <c r="O43" s="4" t="s">
        <v>42</v>
      </c>
      <c r="P43" s="4" t="s">
        <v>43</v>
      </c>
      <c r="Q43" s="38" t="s">
        <v>106</v>
      </c>
      <c r="R43" s="5" t="s">
        <v>79</v>
      </c>
      <c r="S43">
        <f>COUNTIF($I$4:$I$15,"yes")/$C$17*Q44+COUNTIF($I$4:$I$15,"no")/$C$17*Q45</f>
        <v>0.97962151937714848</v>
      </c>
      <c r="T43" t="s">
        <v>30</v>
      </c>
      <c r="V43" t="s">
        <v>142</v>
      </c>
    </row>
    <row r="44" spans="14:22" x14ac:dyDescent="0.25">
      <c r="N44" s="3" t="s">
        <v>22</v>
      </c>
      <c r="O44" s="1">
        <v>0.6</v>
      </c>
      <c r="P44" s="1">
        <v>0.4</v>
      </c>
      <c r="Q44" s="6">
        <f>-(O44*LOG(O44,2)+P44*LOG(P44,2))</f>
        <v>0.97095059445466858</v>
      </c>
      <c r="R44" s="6" t="s">
        <v>54</v>
      </c>
      <c r="S44">
        <f>$Q$4-S43</f>
        <v>2.0378480622851525E-2</v>
      </c>
      <c r="T44" t="s">
        <v>30</v>
      </c>
      <c r="V44">
        <f>COUNTIF($I$4:$I$15,"Yes")/$C$17</f>
        <v>0.41666666666666669</v>
      </c>
    </row>
    <row r="45" spans="14:22" x14ac:dyDescent="0.25">
      <c r="N45" s="3" t="s">
        <v>21</v>
      </c>
      <c r="O45" s="1">
        <v>0.43</v>
      </c>
      <c r="P45" s="1">
        <v>0.56999999999999995</v>
      </c>
      <c r="Q45" s="6">
        <f>-(O45*LOG(O45,2)+P45*LOG(P45,2))</f>
        <v>0.98581503717891983</v>
      </c>
      <c r="R45" s="6" t="s">
        <v>152</v>
      </c>
      <c r="S45">
        <f>-(V44*LOG(V44,2)+V45*LOG(V45,2))</f>
        <v>0.97986875665115269</v>
      </c>
      <c r="V45">
        <f>COUNTIF($I$4:$I$15,"No")/$C$17</f>
        <v>0.58333333333333337</v>
      </c>
    </row>
    <row r="46" spans="14:22" x14ac:dyDescent="0.25">
      <c r="R46" s="6" t="s">
        <v>153</v>
      </c>
      <c r="S46">
        <f>S44/S45</f>
        <v>2.0797153174367977E-2</v>
      </c>
    </row>
  </sheetData>
  <mergeCells count="1">
    <mergeCell ref="A1:L1"/>
  </mergeCells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O4" sqref="O4"/>
    </sheetView>
  </sheetViews>
  <sheetFormatPr defaultRowHeight="15" x14ac:dyDescent="0.25"/>
  <cols>
    <col min="1" max="1" width="5.5703125" bestFit="1" customWidth="1"/>
    <col min="2" max="4" width="4" bestFit="1" customWidth="1"/>
    <col min="5" max="5" width="4.5703125" bestFit="1" customWidth="1"/>
    <col min="6" max="6" width="4.7109375" bestFit="1" customWidth="1"/>
    <col min="7" max="7" width="5.42578125" bestFit="1" customWidth="1"/>
    <col min="8" max="8" width="4.85546875" bestFit="1" customWidth="1"/>
    <col min="9" max="9" width="4.140625" bestFit="1" customWidth="1"/>
    <col min="10" max="10" width="6.85546875" bestFit="1" customWidth="1"/>
    <col min="11" max="11" width="5.7109375" bestFit="1" customWidth="1"/>
    <col min="12" max="12" width="5.28515625" bestFit="1" customWidth="1"/>
    <col min="18" max="18" width="11" bestFit="1" customWidth="1"/>
  </cols>
  <sheetData>
    <row r="1" spans="1:19" ht="45" x14ac:dyDescent="0.25">
      <c r="A1" s="32" t="s">
        <v>1</v>
      </c>
      <c r="B1" s="33" t="s">
        <v>2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10</v>
      </c>
      <c r="K1" s="33" t="s">
        <v>11</v>
      </c>
      <c r="L1" s="32" t="s">
        <v>27</v>
      </c>
    </row>
    <row r="2" spans="1:19" ht="18" x14ac:dyDescent="0.35">
      <c r="A2" s="9">
        <v>2</v>
      </c>
      <c r="B2" s="9" t="s">
        <v>12</v>
      </c>
      <c r="C2" s="9" t="s">
        <v>13</v>
      </c>
      <c r="D2" s="9" t="s">
        <v>13</v>
      </c>
      <c r="E2" s="9" t="s">
        <v>12</v>
      </c>
      <c r="F2" s="9" t="s">
        <v>15</v>
      </c>
      <c r="G2" s="9" t="s">
        <v>19</v>
      </c>
      <c r="H2" s="9" t="s">
        <v>21</v>
      </c>
      <c r="I2" s="9" t="s">
        <v>21</v>
      </c>
      <c r="J2" s="9" t="s">
        <v>24</v>
      </c>
      <c r="K2" s="10" t="s">
        <v>39</v>
      </c>
      <c r="L2" s="9" t="s">
        <v>21</v>
      </c>
      <c r="N2" t="s">
        <v>28</v>
      </c>
      <c r="O2" s="1">
        <f>COUNTIF($L$2:$L$7,"yes")/COUNT(A2:A7)</f>
        <v>0.33333333333333331</v>
      </c>
    </row>
    <row r="3" spans="1:19" ht="18" x14ac:dyDescent="0.35">
      <c r="A3" s="9">
        <v>4</v>
      </c>
      <c r="B3" s="9" t="s">
        <v>12</v>
      </c>
      <c r="C3" s="9" t="s">
        <v>13</v>
      </c>
      <c r="D3" s="9" t="s">
        <v>12</v>
      </c>
      <c r="E3" s="9" t="s">
        <v>12</v>
      </c>
      <c r="F3" s="9" t="s">
        <v>15</v>
      </c>
      <c r="G3" s="9" t="s">
        <v>19</v>
      </c>
      <c r="H3" s="9" t="s">
        <v>22</v>
      </c>
      <c r="I3" s="9" t="s">
        <v>21</v>
      </c>
      <c r="J3" s="9" t="s">
        <v>24</v>
      </c>
      <c r="K3" s="10" t="s">
        <v>40</v>
      </c>
      <c r="L3" s="9" t="s">
        <v>22</v>
      </c>
      <c r="N3" t="s">
        <v>29</v>
      </c>
      <c r="O3" s="1">
        <f>COUNTIF($L$2:$L$7,"no")/COUNT(A2:A7)</f>
        <v>0.66666666666666663</v>
      </c>
    </row>
    <row r="4" spans="1:19" x14ac:dyDescent="0.25">
      <c r="A4" s="9">
        <v>5</v>
      </c>
      <c r="B4" s="9" t="s">
        <v>12</v>
      </c>
      <c r="C4" s="9" t="s">
        <v>13</v>
      </c>
      <c r="D4" s="9" t="s">
        <v>12</v>
      </c>
      <c r="E4" s="9" t="s">
        <v>13</v>
      </c>
      <c r="F4" s="9" t="s">
        <v>15</v>
      </c>
      <c r="G4" s="9" t="s">
        <v>18</v>
      </c>
      <c r="H4" s="9" t="s">
        <v>21</v>
      </c>
      <c r="I4" s="9" t="s">
        <v>22</v>
      </c>
      <c r="J4" s="9" t="s">
        <v>23</v>
      </c>
      <c r="K4" s="10" t="s">
        <v>41</v>
      </c>
      <c r="L4" s="9" t="s">
        <v>21</v>
      </c>
      <c r="N4" t="s">
        <v>65</v>
      </c>
      <c r="O4">
        <f>-(O2*LOG(O2,2)+O3*LOG(O3,2))</f>
        <v>0.91829583405448956</v>
      </c>
      <c r="P4" t="s">
        <v>30</v>
      </c>
    </row>
    <row r="5" spans="1:19" x14ac:dyDescent="0.25">
      <c r="A5" s="9">
        <v>9</v>
      </c>
      <c r="B5" s="9" t="s">
        <v>13</v>
      </c>
      <c r="C5" s="9" t="s">
        <v>12</v>
      </c>
      <c r="D5" s="9" t="s">
        <v>12</v>
      </c>
      <c r="E5" s="9" t="s">
        <v>13</v>
      </c>
      <c r="F5" s="9" t="s">
        <v>15</v>
      </c>
      <c r="G5" s="9" t="s">
        <v>19</v>
      </c>
      <c r="H5" s="9" t="s">
        <v>22</v>
      </c>
      <c r="I5" s="9" t="s">
        <v>21</v>
      </c>
      <c r="J5" s="9" t="s">
        <v>25</v>
      </c>
      <c r="K5" s="10" t="s">
        <v>41</v>
      </c>
      <c r="L5" s="9" t="s">
        <v>21</v>
      </c>
    </row>
    <row r="6" spans="1:19" ht="18" x14ac:dyDescent="0.35">
      <c r="A6" s="9">
        <v>10</v>
      </c>
      <c r="B6" s="9" t="s">
        <v>12</v>
      </c>
      <c r="C6" s="9" t="s">
        <v>12</v>
      </c>
      <c r="D6" s="9" t="s">
        <v>12</v>
      </c>
      <c r="E6" s="9" t="s">
        <v>12</v>
      </c>
      <c r="F6" s="9" t="s">
        <v>17</v>
      </c>
      <c r="G6" s="9" t="s">
        <v>18</v>
      </c>
      <c r="H6" s="9" t="s">
        <v>21</v>
      </c>
      <c r="I6" s="9" t="s">
        <v>22</v>
      </c>
      <c r="J6" s="9" t="s">
        <v>26</v>
      </c>
      <c r="K6" s="10" t="s">
        <v>40</v>
      </c>
      <c r="L6" s="9" t="s">
        <v>21</v>
      </c>
      <c r="N6" s="4" t="s">
        <v>31</v>
      </c>
      <c r="O6" s="4" t="s">
        <v>42</v>
      </c>
      <c r="P6" s="4" t="s">
        <v>43</v>
      </c>
      <c r="Q6" s="38" t="s">
        <v>80</v>
      </c>
      <c r="R6" s="5" t="s">
        <v>74</v>
      </c>
      <c r="S6">
        <f>Q7*5/6+Q8*1/6</f>
        <v>0.80912549537889056</v>
      </c>
    </row>
    <row r="7" spans="1:19" x14ac:dyDescent="0.25">
      <c r="A7" s="9">
        <v>12</v>
      </c>
      <c r="B7" s="9" t="s">
        <v>12</v>
      </c>
      <c r="C7" s="9" t="s">
        <v>12</v>
      </c>
      <c r="D7" s="9" t="s">
        <v>12</v>
      </c>
      <c r="E7" s="9" t="s">
        <v>12</v>
      </c>
      <c r="F7" s="9" t="s">
        <v>15</v>
      </c>
      <c r="G7" s="9" t="s">
        <v>19</v>
      </c>
      <c r="H7" s="9" t="s">
        <v>21</v>
      </c>
      <c r="I7" s="9" t="s">
        <v>21</v>
      </c>
      <c r="J7" s="9" t="s">
        <v>25</v>
      </c>
      <c r="K7" s="10" t="s">
        <v>39</v>
      </c>
      <c r="L7" s="9" t="s">
        <v>22</v>
      </c>
      <c r="N7" t="s">
        <v>22</v>
      </c>
      <c r="O7" s="1">
        <v>0.4</v>
      </c>
      <c r="P7" s="1">
        <v>0.6</v>
      </c>
      <c r="Q7">
        <f>-(O7*LOG(O7,2)+P7*LOG(P7,2))</f>
        <v>0.97095059445466858</v>
      </c>
      <c r="R7" t="s">
        <v>55</v>
      </c>
      <c r="S7" s="39">
        <f>$O$4-S6</f>
        <v>0.109170338675599</v>
      </c>
    </row>
    <row r="8" spans="1:19" x14ac:dyDescent="0.25">
      <c r="N8" t="s">
        <v>21</v>
      </c>
      <c r="O8" s="1">
        <v>0</v>
      </c>
      <c r="P8" s="1">
        <v>1</v>
      </c>
      <c r="Q8">
        <f>-P8*LOG(P8,2)</f>
        <v>0</v>
      </c>
    </row>
    <row r="9" spans="1:19" ht="18" x14ac:dyDescent="0.35">
      <c r="N9" s="4" t="s">
        <v>49</v>
      </c>
      <c r="O9" s="4" t="s">
        <v>42</v>
      </c>
      <c r="P9" s="4" t="s">
        <v>43</v>
      </c>
      <c r="Q9" s="5" t="s">
        <v>82</v>
      </c>
      <c r="R9" s="5" t="s">
        <v>81</v>
      </c>
      <c r="S9">
        <f>3/6*Q10+3/6*Q11</f>
        <v>0.91492637277972744</v>
      </c>
    </row>
    <row r="10" spans="1:19" x14ac:dyDescent="0.25">
      <c r="N10" t="s">
        <v>22</v>
      </c>
      <c r="O10" s="1">
        <v>0.33</v>
      </c>
      <c r="P10" s="1">
        <v>0.67</v>
      </c>
      <c r="Q10">
        <f t="shared" ref="Q10:Q31" si="0">-(O10*LOG(O10,2)+P10*LOG(P10,2))</f>
        <v>0.91492637277972744</v>
      </c>
      <c r="R10" s="2" t="s">
        <v>55</v>
      </c>
      <c r="S10">
        <f>$O$4-S9</f>
        <v>3.36946127476212E-3</v>
      </c>
    </row>
    <row r="11" spans="1:19" x14ac:dyDescent="0.25">
      <c r="N11" t="s">
        <v>21</v>
      </c>
      <c r="O11" s="1">
        <v>0.33</v>
      </c>
      <c r="P11" s="1">
        <v>0.67</v>
      </c>
      <c r="Q11">
        <f t="shared" si="0"/>
        <v>0.91492637277972744</v>
      </c>
    </row>
    <row r="12" spans="1:19" ht="18" x14ac:dyDescent="0.35">
      <c r="N12" s="4" t="s">
        <v>51</v>
      </c>
      <c r="O12" s="4" t="s">
        <v>42</v>
      </c>
      <c r="P12" s="4" t="s">
        <v>43</v>
      </c>
      <c r="Q12" s="5" t="s">
        <v>84</v>
      </c>
      <c r="R12" s="5" t="s">
        <v>88</v>
      </c>
      <c r="S12">
        <f>4/6*Q13+2/6*Q14</f>
        <v>0.66666666666666663</v>
      </c>
    </row>
    <row r="13" spans="1:19" x14ac:dyDescent="0.25">
      <c r="N13" t="s">
        <v>22</v>
      </c>
      <c r="O13" s="1">
        <v>0.5</v>
      </c>
      <c r="P13" s="1">
        <v>0.5</v>
      </c>
      <c r="Q13">
        <f t="shared" si="0"/>
        <v>1</v>
      </c>
      <c r="R13" t="s">
        <v>55</v>
      </c>
      <c r="S13" s="8">
        <f>$O$4-S12</f>
        <v>0.25162916738782293</v>
      </c>
    </row>
    <row r="14" spans="1:19" x14ac:dyDescent="0.25">
      <c r="N14" t="s">
        <v>21</v>
      </c>
      <c r="O14" s="1">
        <v>0</v>
      </c>
      <c r="P14" s="1">
        <v>1</v>
      </c>
      <c r="Q14">
        <f>-P14*LOG(P14,2)</f>
        <v>0</v>
      </c>
    </row>
    <row r="15" spans="1:19" ht="18" x14ac:dyDescent="0.35">
      <c r="N15" s="4" t="s">
        <v>36</v>
      </c>
      <c r="O15" s="4" t="s">
        <v>42</v>
      </c>
      <c r="P15" s="4" t="s">
        <v>43</v>
      </c>
      <c r="Q15" s="5" t="s">
        <v>85</v>
      </c>
      <c r="R15" s="5" t="s">
        <v>83</v>
      </c>
      <c r="S15">
        <f>4/6*Q16+2/6*Q17</f>
        <v>0.66666666666666663</v>
      </c>
    </row>
    <row r="16" spans="1:19" x14ac:dyDescent="0.25">
      <c r="N16" t="s">
        <v>19</v>
      </c>
      <c r="O16" s="1">
        <v>0.5</v>
      </c>
      <c r="P16" s="1">
        <v>0.5</v>
      </c>
      <c r="Q16">
        <f t="shared" si="0"/>
        <v>1</v>
      </c>
      <c r="R16" t="s">
        <v>55</v>
      </c>
      <c r="S16" s="8">
        <f>$O$4-S15</f>
        <v>0.25162916738782293</v>
      </c>
    </row>
    <row r="17" spans="14:19" x14ac:dyDescent="0.25">
      <c r="N17" t="s">
        <v>18</v>
      </c>
      <c r="O17" s="1">
        <v>0</v>
      </c>
      <c r="P17" s="1">
        <v>1</v>
      </c>
      <c r="Q17">
        <f>-P17*LOG(P17,2)</f>
        <v>0</v>
      </c>
    </row>
    <row r="18" spans="14:19" ht="18" x14ac:dyDescent="0.35">
      <c r="N18" s="4" t="s">
        <v>52</v>
      </c>
      <c r="O18" s="4" t="s">
        <v>42</v>
      </c>
      <c r="P18" s="4" t="s">
        <v>43</v>
      </c>
      <c r="Q18" s="5" t="s">
        <v>86</v>
      </c>
      <c r="R18" s="5" t="s">
        <v>87</v>
      </c>
      <c r="S18" s="7">
        <f>2/6*Q19+4/6*Q20</f>
        <v>0.87418541630608848</v>
      </c>
    </row>
    <row r="19" spans="14:19" x14ac:dyDescent="0.25">
      <c r="N19" t="s">
        <v>22</v>
      </c>
      <c r="O19" s="1">
        <v>0.5</v>
      </c>
      <c r="P19" s="1">
        <v>0.5</v>
      </c>
      <c r="Q19">
        <f t="shared" si="0"/>
        <v>1</v>
      </c>
      <c r="R19" t="s">
        <v>55</v>
      </c>
      <c r="S19">
        <f>$O$4-S18</f>
        <v>4.4110417748401076E-2</v>
      </c>
    </row>
    <row r="20" spans="14:19" x14ac:dyDescent="0.25">
      <c r="N20" t="s">
        <v>21</v>
      </c>
      <c r="O20" s="1">
        <v>0.25</v>
      </c>
      <c r="P20" s="1">
        <v>0.75</v>
      </c>
      <c r="Q20">
        <f t="shared" si="0"/>
        <v>0.81127812445913283</v>
      </c>
    </row>
    <row r="21" spans="14:19" ht="18" x14ac:dyDescent="0.35">
      <c r="N21" s="4" t="s">
        <v>53</v>
      </c>
      <c r="O21" s="4" t="s">
        <v>42</v>
      </c>
      <c r="P21" s="4" t="s">
        <v>43</v>
      </c>
      <c r="Q21" s="5" t="s">
        <v>91</v>
      </c>
      <c r="R21" s="5" t="s">
        <v>92</v>
      </c>
      <c r="S21">
        <f>2/6*Q22+4/6*Q23</f>
        <v>0.66666666666666663</v>
      </c>
    </row>
    <row r="22" spans="14:19" x14ac:dyDescent="0.25">
      <c r="N22" t="s">
        <v>22</v>
      </c>
      <c r="O22" s="1">
        <v>0</v>
      </c>
      <c r="P22" s="1">
        <v>1</v>
      </c>
      <c r="Q22">
        <f>-P22*LOG(P22,2)</f>
        <v>0</v>
      </c>
      <c r="R22" t="s">
        <v>55</v>
      </c>
      <c r="S22" s="8">
        <f>$O$4-S21</f>
        <v>0.25162916738782293</v>
      </c>
    </row>
    <row r="23" spans="14:19" x14ac:dyDescent="0.25">
      <c r="N23" t="s">
        <v>21</v>
      </c>
      <c r="O23" s="1">
        <v>0.5</v>
      </c>
      <c r="P23" s="1">
        <v>0.5</v>
      </c>
      <c r="Q23">
        <f t="shared" si="0"/>
        <v>1</v>
      </c>
    </row>
    <row r="24" spans="14:19" ht="18" x14ac:dyDescent="0.35">
      <c r="N24" s="4" t="s">
        <v>37</v>
      </c>
      <c r="O24" s="4" t="s">
        <v>42</v>
      </c>
      <c r="P24" s="4" t="s">
        <v>43</v>
      </c>
      <c r="Q24" s="5" t="s">
        <v>90</v>
      </c>
      <c r="R24" s="5" t="s">
        <v>93</v>
      </c>
      <c r="S24" s="7">
        <f>2/6*Q25+1/6*Q26+2/6*Q27+1/6*Q28</f>
        <v>0.66666666666666663</v>
      </c>
    </row>
    <row r="25" spans="14:19" x14ac:dyDescent="0.25">
      <c r="N25" t="s">
        <v>24</v>
      </c>
      <c r="O25" s="1">
        <v>0.5</v>
      </c>
      <c r="P25" s="1">
        <v>0.5</v>
      </c>
      <c r="Q25">
        <f t="shared" si="0"/>
        <v>1</v>
      </c>
      <c r="R25" t="s">
        <v>55</v>
      </c>
      <c r="S25" s="8">
        <f>$O$4-S24</f>
        <v>0.25162916738782293</v>
      </c>
    </row>
    <row r="26" spans="14:19" x14ac:dyDescent="0.25">
      <c r="N26" t="s">
        <v>23</v>
      </c>
      <c r="O26" s="1">
        <v>0</v>
      </c>
      <c r="P26" s="1">
        <v>1</v>
      </c>
      <c r="Q26">
        <f>-(P26*LOG(P26,2))</f>
        <v>0</v>
      </c>
    </row>
    <row r="27" spans="14:19" x14ac:dyDescent="0.25">
      <c r="N27" t="s">
        <v>25</v>
      </c>
      <c r="O27" s="1">
        <v>0.5</v>
      </c>
      <c r="P27" s="1">
        <v>0.5</v>
      </c>
      <c r="Q27">
        <f t="shared" si="0"/>
        <v>1</v>
      </c>
    </row>
    <row r="28" spans="14:19" x14ac:dyDescent="0.25">
      <c r="N28" t="s">
        <v>26</v>
      </c>
      <c r="O28" s="1">
        <v>0</v>
      </c>
      <c r="P28" s="1">
        <v>1</v>
      </c>
      <c r="Q28">
        <f>-P28*LOG(P28,2)</f>
        <v>0</v>
      </c>
    </row>
    <row r="29" spans="14:19" ht="18" x14ac:dyDescent="0.35">
      <c r="N29" s="4" t="s">
        <v>44</v>
      </c>
      <c r="O29" s="4" t="s">
        <v>42</v>
      </c>
      <c r="P29" s="4" t="s">
        <v>43</v>
      </c>
      <c r="Q29" s="5" t="s">
        <v>89</v>
      </c>
      <c r="R29" s="5" t="s">
        <v>94</v>
      </c>
      <c r="S29">
        <f>2/6*Q30+2/6*Q31+2/6*Q32</f>
        <v>0.66666666666666663</v>
      </c>
    </row>
    <row r="30" spans="14:19" x14ac:dyDescent="0.25">
      <c r="N30" s="3" t="s">
        <v>40</v>
      </c>
      <c r="O30" s="1">
        <v>0.5</v>
      </c>
      <c r="P30" s="1">
        <v>0.5</v>
      </c>
      <c r="Q30">
        <f t="shared" si="0"/>
        <v>1</v>
      </c>
      <c r="R30" t="s">
        <v>55</v>
      </c>
      <c r="S30" s="8">
        <f>$O$4-S29</f>
        <v>0.25162916738782293</v>
      </c>
    </row>
    <row r="31" spans="14:19" x14ac:dyDescent="0.25">
      <c r="N31" t="s">
        <v>39</v>
      </c>
      <c r="O31" s="1">
        <v>0.5</v>
      </c>
      <c r="P31" s="1">
        <v>0.5</v>
      </c>
      <c r="Q31">
        <f t="shared" si="0"/>
        <v>1</v>
      </c>
    </row>
    <row r="32" spans="14:19" x14ac:dyDescent="0.25">
      <c r="N32" t="s">
        <v>41</v>
      </c>
      <c r="O32" s="1">
        <v>0</v>
      </c>
      <c r="P32" s="1">
        <v>1</v>
      </c>
      <c r="Q32">
        <f>-(P32*LOG(P32,2))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topLeftCell="A4" workbookViewId="0">
      <selection activeCell="S23" sqref="S23"/>
    </sheetView>
  </sheetViews>
  <sheetFormatPr defaultRowHeight="15" x14ac:dyDescent="0.25"/>
  <cols>
    <col min="1" max="1" width="5.5703125" bestFit="1" customWidth="1"/>
    <col min="2" max="4" width="4" bestFit="1" customWidth="1"/>
    <col min="5" max="5" width="4.5703125" bestFit="1" customWidth="1"/>
    <col min="6" max="6" width="4.7109375" bestFit="1" customWidth="1"/>
    <col min="7" max="7" width="5.42578125" bestFit="1" customWidth="1"/>
    <col min="8" max="8" width="4.85546875" bestFit="1" customWidth="1"/>
    <col min="9" max="9" width="4.140625" bestFit="1" customWidth="1"/>
    <col min="10" max="10" width="6.5703125" bestFit="1" customWidth="1"/>
    <col min="11" max="11" width="5.7109375" bestFit="1" customWidth="1"/>
    <col min="18" max="18" width="11" bestFit="1" customWidth="1"/>
  </cols>
  <sheetData>
    <row r="1" spans="1:19" ht="45" x14ac:dyDescent="0.25">
      <c r="A1" s="32" t="s">
        <v>1</v>
      </c>
      <c r="B1" s="33" t="s">
        <v>2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10</v>
      </c>
      <c r="K1" s="33" t="s">
        <v>11</v>
      </c>
      <c r="L1" s="32" t="s">
        <v>27</v>
      </c>
    </row>
    <row r="2" spans="1:19" x14ac:dyDescent="0.25">
      <c r="A2" s="9">
        <v>4</v>
      </c>
      <c r="B2" s="9" t="s">
        <v>12</v>
      </c>
      <c r="C2" s="9" t="s">
        <v>13</v>
      </c>
      <c r="D2" s="9" t="s">
        <v>12</v>
      </c>
      <c r="E2" s="9" t="s">
        <v>12</v>
      </c>
      <c r="F2" s="9" t="s">
        <v>15</v>
      </c>
      <c r="G2" s="9" t="s">
        <v>19</v>
      </c>
      <c r="H2" s="9" t="s">
        <v>22</v>
      </c>
      <c r="I2" s="9" t="s">
        <v>21</v>
      </c>
      <c r="J2" s="9" t="s">
        <v>24</v>
      </c>
      <c r="K2" s="10" t="s">
        <v>40</v>
      </c>
      <c r="L2" s="9" t="s">
        <v>22</v>
      </c>
      <c r="M2" t="s">
        <v>57</v>
      </c>
      <c r="N2" s="27" t="s">
        <v>59</v>
      </c>
      <c r="O2" s="29" t="s">
        <v>56</v>
      </c>
      <c r="P2" s="27"/>
    </row>
    <row r="3" spans="1:19" x14ac:dyDescent="0.25">
      <c r="A3" s="9">
        <v>10</v>
      </c>
      <c r="B3" s="9" t="s">
        <v>12</v>
      </c>
      <c r="C3" s="9" t="s">
        <v>12</v>
      </c>
      <c r="D3" s="9" t="s">
        <v>12</v>
      </c>
      <c r="E3" s="9" t="s">
        <v>12</v>
      </c>
      <c r="F3" s="9" t="s">
        <v>17</v>
      </c>
      <c r="G3" s="9" t="s">
        <v>18</v>
      </c>
      <c r="H3" s="9" t="s">
        <v>21</v>
      </c>
      <c r="I3" s="9" t="s">
        <v>22</v>
      </c>
      <c r="J3" s="9" t="s">
        <v>26</v>
      </c>
      <c r="K3" s="10" t="s">
        <v>40</v>
      </c>
      <c r="L3" s="9" t="s">
        <v>21</v>
      </c>
      <c r="N3" s="27" t="s">
        <v>60</v>
      </c>
      <c r="O3" s="28">
        <v>0.5</v>
      </c>
      <c r="P3" s="27"/>
    </row>
    <row r="4" spans="1:19" x14ac:dyDescent="0.25">
      <c r="K4" s="3"/>
      <c r="O4" s="3"/>
    </row>
    <row r="5" spans="1:19" x14ac:dyDescent="0.25">
      <c r="N5" t="s">
        <v>65</v>
      </c>
      <c r="O5" s="27">
        <f>-(O2*LOG(O2,2)+O3*LOG(O3,2))</f>
        <v>1</v>
      </c>
      <c r="P5" s="27" t="s">
        <v>58</v>
      </c>
    </row>
    <row r="6" spans="1:19" x14ac:dyDescent="0.25">
      <c r="M6" s="27"/>
      <c r="N6" s="27"/>
    </row>
    <row r="7" spans="1:19" ht="18.75" thickBot="1" x14ac:dyDescent="0.4">
      <c r="N7" s="24" t="s">
        <v>31</v>
      </c>
      <c r="O7" s="4" t="s">
        <v>42</v>
      </c>
      <c r="P7" s="4" t="s">
        <v>43</v>
      </c>
      <c r="Q7" s="5" t="s">
        <v>95</v>
      </c>
      <c r="R7" s="5" t="s">
        <v>98</v>
      </c>
      <c r="S7">
        <f>1/2*Q8+0/2*Q9</f>
        <v>0.5</v>
      </c>
    </row>
    <row r="8" spans="1:19" x14ac:dyDescent="0.25">
      <c r="N8" t="s">
        <v>22</v>
      </c>
      <c r="O8" s="25">
        <v>0.5</v>
      </c>
      <c r="P8" s="25">
        <v>0.5</v>
      </c>
      <c r="Q8">
        <f>-(O8*LOG(O8,2)+P8*LOG(P8,2))</f>
        <v>1</v>
      </c>
      <c r="R8" s="2" t="s">
        <v>55</v>
      </c>
      <c r="S8">
        <f>$O$5-S7</f>
        <v>0.5</v>
      </c>
    </row>
    <row r="9" spans="1:19" x14ac:dyDescent="0.25">
      <c r="N9" t="s">
        <v>21</v>
      </c>
      <c r="O9">
        <v>0</v>
      </c>
      <c r="P9">
        <v>0</v>
      </c>
      <c r="Q9">
        <v>0</v>
      </c>
    </row>
    <row r="10" spans="1:19" ht="18.75" thickBot="1" x14ac:dyDescent="0.4">
      <c r="N10" s="24" t="s">
        <v>49</v>
      </c>
      <c r="O10" s="4" t="s">
        <v>42</v>
      </c>
      <c r="P10" s="4" t="s">
        <v>43</v>
      </c>
      <c r="Q10" s="5" t="s">
        <v>96</v>
      </c>
      <c r="R10" s="5" t="s">
        <v>99</v>
      </c>
      <c r="S10">
        <f>1/2*Q11+1/2*Q12</f>
        <v>0</v>
      </c>
    </row>
    <row r="11" spans="1:19" x14ac:dyDescent="0.25">
      <c r="N11" t="s">
        <v>22</v>
      </c>
      <c r="O11" s="25">
        <v>0</v>
      </c>
      <c r="P11" s="25">
        <v>1</v>
      </c>
      <c r="Q11">
        <f>-P11*LOG(P11,2)</f>
        <v>0</v>
      </c>
      <c r="R11" s="2" t="s">
        <v>55</v>
      </c>
      <c r="S11" s="8">
        <f>$O$5-S10</f>
        <v>1</v>
      </c>
    </row>
    <row r="12" spans="1:19" x14ac:dyDescent="0.25">
      <c r="N12" t="s">
        <v>21</v>
      </c>
      <c r="O12" s="25">
        <v>1</v>
      </c>
      <c r="P12" s="25">
        <v>0</v>
      </c>
      <c r="Q12">
        <f>-(O12*LOG(O12,2))</f>
        <v>0</v>
      </c>
    </row>
    <row r="13" spans="1:19" ht="18.75" thickBot="1" x14ac:dyDescent="0.4">
      <c r="N13" s="24" t="s">
        <v>50</v>
      </c>
      <c r="O13" s="4" t="s">
        <v>42</v>
      </c>
      <c r="P13" s="4" t="s">
        <v>43</v>
      </c>
      <c r="Q13" s="5" t="s">
        <v>97</v>
      </c>
      <c r="R13" s="5" t="s">
        <v>100</v>
      </c>
      <c r="S13">
        <v>0.5</v>
      </c>
    </row>
    <row r="14" spans="1:19" x14ac:dyDescent="0.25">
      <c r="N14" t="s">
        <v>22</v>
      </c>
      <c r="O14" s="25">
        <v>0.5</v>
      </c>
      <c r="P14" s="25">
        <v>0.5</v>
      </c>
      <c r="Q14">
        <f t="shared" ref="Q14:Q17" si="0">-(O14*LOG(O14,2)+P14*LOG(P14,2))</f>
        <v>1</v>
      </c>
      <c r="R14" s="2" t="s">
        <v>55</v>
      </c>
      <c r="S14">
        <v>0.5</v>
      </c>
    </row>
    <row r="15" spans="1:19" x14ac:dyDescent="0.25">
      <c r="N15" t="s">
        <v>21</v>
      </c>
      <c r="O15" s="25">
        <v>0</v>
      </c>
      <c r="P15" s="25">
        <v>0</v>
      </c>
      <c r="Q15">
        <v>0</v>
      </c>
    </row>
    <row r="16" spans="1:19" ht="18.75" thickBot="1" x14ac:dyDescent="0.4">
      <c r="N16" s="24" t="s">
        <v>51</v>
      </c>
      <c r="O16" s="4" t="s">
        <v>42</v>
      </c>
      <c r="P16" s="4" t="s">
        <v>43</v>
      </c>
      <c r="Q16" s="5" t="s">
        <v>84</v>
      </c>
      <c r="R16" s="5" t="s">
        <v>101</v>
      </c>
      <c r="S16">
        <v>0.5</v>
      </c>
    </row>
    <row r="17" spans="2:19" x14ac:dyDescent="0.25">
      <c r="N17" t="s">
        <v>22</v>
      </c>
      <c r="O17" s="25">
        <v>0.5</v>
      </c>
      <c r="P17" s="25">
        <v>0.5</v>
      </c>
      <c r="Q17">
        <f t="shared" si="0"/>
        <v>1</v>
      </c>
      <c r="R17" s="2" t="s">
        <v>55</v>
      </c>
      <c r="S17">
        <v>0.5</v>
      </c>
    </row>
    <row r="18" spans="2:19" x14ac:dyDescent="0.25">
      <c r="N18" t="s">
        <v>21</v>
      </c>
      <c r="O18" s="25">
        <v>0</v>
      </c>
      <c r="P18" s="25">
        <v>0</v>
      </c>
      <c r="Q18">
        <v>0</v>
      </c>
    </row>
    <row r="19" spans="2:19" ht="18.75" thickBot="1" x14ac:dyDescent="0.4">
      <c r="N19" s="24" t="s">
        <v>36</v>
      </c>
      <c r="O19" s="4" t="s">
        <v>42</v>
      </c>
      <c r="P19" s="4" t="s">
        <v>43</v>
      </c>
      <c r="Q19" s="5" t="s">
        <v>85</v>
      </c>
      <c r="R19" s="5" t="s">
        <v>83</v>
      </c>
      <c r="S19">
        <v>0</v>
      </c>
    </row>
    <row r="20" spans="2:19" x14ac:dyDescent="0.25">
      <c r="N20" t="s">
        <v>19</v>
      </c>
      <c r="O20" s="25">
        <v>1</v>
      </c>
      <c r="P20" s="25">
        <v>0</v>
      </c>
      <c r="Q20">
        <f>-(O20*LOG(O20,2))</f>
        <v>0</v>
      </c>
      <c r="R20" s="2" t="s">
        <v>55</v>
      </c>
      <c r="S20" s="8">
        <f>$O$5-S19</f>
        <v>1</v>
      </c>
    </row>
    <row r="21" spans="2:19" x14ac:dyDescent="0.25">
      <c r="N21" t="s">
        <v>18</v>
      </c>
      <c r="O21" s="25">
        <v>0</v>
      </c>
      <c r="P21" s="25">
        <v>1</v>
      </c>
      <c r="Q21">
        <f>-P21*LOG(P21,2)</f>
        <v>0</v>
      </c>
    </row>
    <row r="22" spans="2:19" ht="18.75" thickBot="1" x14ac:dyDescent="0.4">
      <c r="N22" s="24" t="s">
        <v>52</v>
      </c>
      <c r="O22" s="4" t="s">
        <v>42</v>
      </c>
      <c r="P22" s="4" t="s">
        <v>43</v>
      </c>
      <c r="Q22" s="5" t="s">
        <v>86</v>
      </c>
      <c r="R22" s="5" t="s">
        <v>87</v>
      </c>
      <c r="S22">
        <v>0</v>
      </c>
    </row>
    <row r="23" spans="2:19" x14ac:dyDescent="0.25">
      <c r="N23" t="s">
        <v>22</v>
      </c>
      <c r="O23" s="25">
        <v>1</v>
      </c>
      <c r="P23" s="25">
        <v>0</v>
      </c>
      <c r="Q23">
        <f>-(O23*LOG(O23,2))</f>
        <v>0</v>
      </c>
      <c r="R23" s="2" t="s">
        <v>55</v>
      </c>
      <c r="S23" s="8">
        <f>$O$5-S22</f>
        <v>1</v>
      </c>
    </row>
    <row r="24" spans="2:19" x14ac:dyDescent="0.25">
      <c r="N24" t="s">
        <v>21</v>
      </c>
      <c r="O24" s="25">
        <v>0</v>
      </c>
      <c r="P24" s="25">
        <v>1</v>
      </c>
      <c r="Q24">
        <f>-P24*LOG(P24,2)</f>
        <v>0</v>
      </c>
    </row>
    <row r="25" spans="2:19" ht="18.75" thickBot="1" x14ac:dyDescent="0.4">
      <c r="N25" s="24" t="s">
        <v>53</v>
      </c>
      <c r="O25" s="4" t="s">
        <v>42</v>
      </c>
      <c r="P25" s="4" t="s">
        <v>43</v>
      </c>
      <c r="Q25" s="5" t="s">
        <v>91</v>
      </c>
      <c r="R25" s="5" t="s">
        <v>92</v>
      </c>
      <c r="S25">
        <v>0</v>
      </c>
    </row>
    <row r="26" spans="2:19" x14ac:dyDescent="0.25">
      <c r="N26" t="s">
        <v>21</v>
      </c>
      <c r="O26" s="25">
        <v>1</v>
      </c>
      <c r="P26" s="25">
        <v>0</v>
      </c>
      <c r="Q26">
        <f>-(O26*LOG(O26,2))</f>
        <v>0</v>
      </c>
      <c r="R26" s="2" t="s">
        <v>55</v>
      </c>
      <c r="S26" s="8">
        <f>$O$5-S25</f>
        <v>1</v>
      </c>
    </row>
    <row r="27" spans="2:19" x14ac:dyDescent="0.25">
      <c r="N27" t="s">
        <v>22</v>
      </c>
      <c r="O27" s="25">
        <v>0</v>
      </c>
      <c r="P27" s="25">
        <v>1</v>
      </c>
      <c r="Q27">
        <f>-P27*LOG(P27,2)</f>
        <v>0</v>
      </c>
    </row>
    <row r="28" spans="2:19" ht="18.75" thickBot="1" x14ac:dyDescent="0.4">
      <c r="N28" s="24" t="s">
        <v>37</v>
      </c>
      <c r="O28" s="4" t="s">
        <v>42</v>
      </c>
      <c r="P28" s="4" t="s">
        <v>43</v>
      </c>
      <c r="Q28" s="5" t="s">
        <v>90</v>
      </c>
      <c r="R28" s="5" t="s">
        <v>93</v>
      </c>
      <c r="S28">
        <v>0</v>
      </c>
    </row>
    <row r="29" spans="2:19" x14ac:dyDescent="0.25">
      <c r="B29" s="8"/>
      <c r="N29" t="s">
        <v>24</v>
      </c>
      <c r="O29" s="25">
        <v>1</v>
      </c>
      <c r="P29" s="25">
        <v>0</v>
      </c>
      <c r="Q29">
        <f>-(O29*LOG(O29,2))</f>
        <v>0</v>
      </c>
      <c r="R29" s="2" t="s">
        <v>55</v>
      </c>
      <c r="S29" s="8">
        <f>$O$5-S28</f>
        <v>1</v>
      </c>
    </row>
    <row r="30" spans="2:19" x14ac:dyDescent="0.25">
      <c r="N30" t="s">
        <v>26</v>
      </c>
      <c r="O30" s="25">
        <v>0</v>
      </c>
      <c r="P30" s="25">
        <v>1</v>
      </c>
      <c r="Q30">
        <f>-(P30*LOG(P30,2))</f>
        <v>0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S29" sqref="S29"/>
    </sheetView>
  </sheetViews>
  <sheetFormatPr defaultRowHeight="15" x14ac:dyDescent="0.25"/>
  <cols>
    <col min="1" max="1" width="5.5703125" bestFit="1" customWidth="1"/>
    <col min="2" max="4" width="4" bestFit="1" customWidth="1"/>
    <col min="5" max="5" width="4.5703125" bestFit="1" customWidth="1"/>
    <col min="6" max="6" width="4.28515625" bestFit="1" customWidth="1"/>
    <col min="7" max="7" width="5.42578125" bestFit="1" customWidth="1"/>
    <col min="8" max="8" width="4.85546875" bestFit="1" customWidth="1"/>
    <col min="9" max="9" width="4.140625" bestFit="1" customWidth="1"/>
    <col min="10" max="10" width="6.85546875" bestFit="1" customWidth="1"/>
    <col min="11" max="11" width="5.7109375" bestFit="1" customWidth="1"/>
    <col min="18" max="18" width="11" bestFit="1" customWidth="1"/>
  </cols>
  <sheetData>
    <row r="1" spans="1:19" ht="45" x14ac:dyDescent="0.25">
      <c r="A1" s="32" t="s">
        <v>1</v>
      </c>
      <c r="B1" s="33" t="s">
        <v>2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10</v>
      </c>
      <c r="K1" s="33" t="s">
        <v>11</v>
      </c>
      <c r="L1" s="32" t="s">
        <v>27</v>
      </c>
    </row>
    <row r="2" spans="1:19" x14ac:dyDescent="0.25">
      <c r="A2" s="9">
        <v>2</v>
      </c>
      <c r="B2" s="9" t="s">
        <v>12</v>
      </c>
      <c r="C2" s="9" t="s">
        <v>13</v>
      </c>
      <c r="D2" s="9" t="s">
        <v>13</v>
      </c>
      <c r="E2" s="9" t="s">
        <v>12</v>
      </c>
      <c r="F2" s="9" t="s">
        <v>15</v>
      </c>
      <c r="G2" s="9" t="s">
        <v>19</v>
      </c>
      <c r="H2" s="9" t="s">
        <v>21</v>
      </c>
      <c r="I2" s="9" t="s">
        <v>21</v>
      </c>
      <c r="J2" s="9" t="s">
        <v>24</v>
      </c>
      <c r="K2" s="10" t="s">
        <v>39</v>
      </c>
      <c r="L2" s="9" t="s">
        <v>21</v>
      </c>
      <c r="N2" t="s">
        <v>63</v>
      </c>
      <c r="O2" s="30" t="s">
        <v>56</v>
      </c>
    </row>
    <row r="3" spans="1:19" x14ac:dyDescent="0.25">
      <c r="A3" s="9">
        <v>12</v>
      </c>
      <c r="B3" s="9" t="s">
        <v>12</v>
      </c>
      <c r="C3" s="9" t="s">
        <v>12</v>
      </c>
      <c r="D3" s="9" t="s">
        <v>12</v>
      </c>
      <c r="E3" s="9" t="s">
        <v>12</v>
      </c>
      <c r="F3" s="9" t="s">
        <v>15</v>
      </c>
      <c r="G3" s="9" t="s">
        <v>19</v>
      </c>
      <c r="H3" s="9" t="s">
        <v>21</v>
      </c>
      <c r="I3" s="9" t="s">
        <v>21</v>
      </c>
      <c r="J3" s="9" t="s">
        <v>25</v>
      </c>
      <c r="K3" s="10" t="s">
        <v>39</v>
      </c>
      <c r="L3" s="9" t="s">
        <v>22</v>
      </c>
      <c r="N3" t="s">
        <v>62</v>
      </c>
      <c r="O3" s="25">
        <v>0.5</v>
      </c>
    </row>
    <row r="4" spans="1:19" x14ac:dyDescent="0.25">
      <c r="K4" s="3"/>
    </row>
    <row r="5" spans="1:19" x14ac:dyDescent="0.25">
      <c r="N5" t="s">
        <v>61</v>
      </c>
      <c r="O5" s="26">
        <v>1</v>
      </c>
      <c r="P5" t="s">
        <v>58</v>
      </c>
    </row>
    <row r="7" spans="1:19" ht="18.75" thickBot="1" x14ac:dyDescent="0.4">
      <c r="N7" s="24" t="s">
        <v>31</v>
      </c>
      <c r="O7" s="4" t="s">
        <v>42</v>
      </c>
      <c r="P7" s="4" t="s">
        <v>43</v>
      </c>
      <c r="Q7" s="5" t="s">
        <v>95</v>
      </c>
      <c r="R7" s="5" t="s">
        <v>98</v>
      </c>
      <c r="S7">
        <v>0.5</v>
      </c>
    </row>
    <row r="8" spans="1:19" x14ac:dyDescent="0.25">
      <c r="N8" t="s">
        <v>22</v>
      </c>
      <c r="O8" s="25">
        <v>0.5</v>
      </c>
      <c r="P8" s="25">
        <v>0.5</v>
      </c>
      <c r="Q8">
        <f>-(O8*LOG(O8,2)+P8*LOG(P8,2))</f>
        <v>1</v>
      </c>
      <c r="R8" s="2" t="s">
        <v>55</v>
      </c>
      <c r="S8" s="26">
        <f>$O$5-S7</f>
        <v>0.5</v>
      </c>
    </row>
    <row r="9" spans="1:19" x14ac:dyDescent="0.25">
      <c r="N9" t="s">
        <v>21</v>
      </c>
      <c r="O9">
        <v>0</v>
      </c>
      <c r="P9">
        <v>0</v>
      </c>
      <c r="Q9">
        <v>0</v>
      </c>
    </row>
    <row r="10" spans="1:19" ht="18.75" thickBot="1" x14ac:dyDescent="0.4">
      <c r="N10" s="24" t="s">
        <v>49</v>
      </c>
      <c r="O10" s="4" t="s">
        <v>42</v>
      </c>
      <c r="P10" s="4" t="s">
        <v>43</v>
      </c>
      <c r="Q10" s="5" t="s">
        <v>96</v>
      </c>
      <c r="R10" s="5" t="s">
        <v>99</v>
      </c>
      <c r="S10">
        <v>0</v>
      </c>
    </row>
    <row r="11" spans="1:19" x14ac:dyDescent="0.25">
      <c r="N11" t="s">
        <v>22</v>
      </c>
      <c r="O11" s="25">
        <v>1</v>
      </c>
      <c r="P11" s="25">
        <v>0</v>
      </c>
      <c r="Q11">
        <f>-O11*LOG(O11,2)</f>
        <v>0</v>
      </c>
      <c r="R11" s="2" t="s">
        <v>55</v>
      </c>
      <c r="S11" s="40">
        <f>$O$5-S10</f>
        <v>1</v>
      </c>
    </row>
    <row r="12" spans="1:19" x14ac:dyDescent="0.25">
      <c r="N12" t="s">
        <v>21</v>
      </c>
      <c r="O12" s="25">
        <v>0</v>
      </c>
      <c r="P12" s="25">
        <v>1</v>
      </c>
      <c r="Q12">
        <f>-(P12*LOG(P12,2))</f>
        <v>0</v>
      </c>
    </row>
    <row r="13" spans="1:19" ht="18.75" thickBot="1" x14ac:dyDescent="0.4">
      <c r="N13" s="24" t="s">
        <v>50</v>
      </c>
      <c r="O13" s="4" t="s">
        <v>42</v>
      </c>
      <c r="P13" s="4" t="s">
        <v>43</v>
      </c>
      <c r="Q13" s="5" t="s">
        <v>97</v>
      </c>
      <c r="R13" s="5" t="s">
        <v>100</v>
      </c>
      <c r="S13">
        <v>0</v>
      </c>
    </row>
    <row r="14" spans="1:19" x14ac:dyDescent="0.25">
      <c r="N14" t="s">
        <v>22</v>
      </c>
      <c r="O14" s="25">
        <v>1</v>
      </c>
      <c r="P14" s="25">
        <v>0</v>
      </c>
      <c r="Q14">
        <f>-O14*LOG(O14,2)</f>
        <v>0</v>
      </c>
      <c r="R14" s="2" t="s">
        <v>55</v>
      </c>
      <c r="S14" s="40">
        <f>$O$5-S13</f>
        <v>1</v>
      </c>
    </row>
    <row r="15" spans="1:19" x14ac:dyDescent="0.25">
      <c r="N15" t="s">
        <v>21</v>
      </c>
      <c r="O15" s="25">
        <v>0</v>
      </c>
      <c r="P15" s="25">
        <v>1</v>
      </c>
      <c r="Q15">
        <v>0</v>
      </c>
    </row>
    <row r="16" spans="1:19" ht="18.75" thickBot="1" x14ac:dyDescent="0.4">
      <c r="N16" s="24" t="s">
        <v>51</v>
      </c>
      <c r="O16" s="4" t="s">
        <v>42</v>
      </c>
      <c r="P16" s="4" t="s">
        <v>43</v>
      </c>
      <c r="Q16" s="5" t="s">
        <v>84</v>
      </c>
      <c r="R16" s="5" t="s">
        <v>101</v>
      </c>
      <c r="S16">
        <v>0.5</v>
      </c>
    </row>
    <row r="17" spans="14:19" x14ac:dyDescent="0.25">
      <c r="N17" t="s">
        <v>22</v>
      </c>
      <c r="O17" s="25">
        <v>0.5</v>
      </c>
      <c r="P17" s="25">
        <v>0.5</v>
      </c>
      <c r="Q17">
        <f t="shared" ref="Q17" si="0">-(O17*LOG(O17,2)+P17*LOG(P17,2))</f>
        <v>1</v>
      </c>
      <c r="R17" s="2" t="s">
        <v>55</v>
      </c>
      <c r="S17" s="26">
        <f>$O$5-S16</f>
        <v>0.5</v>
      </c>
    </row>
    <row r="18" spans="14:19" x14ac:dyDescent="0.25">
      <c r="N18" t="s">
        <v>21</v>
      </c>
      <c r="O18" s="25">
        <v>0</v>
      </c>
      <c r="P18" s="25">
        <v>0</v>
      </c>
      <c r="Q18">
        <v>0</v>
      </c>
    </row>
    <row r="19" spans="14:19" ht="18.75" thickBot="1" x14ac:dyDescent="0.4">
      <c r="N19" s="24" t="s">
        <v>36</v>
      </c>
      <c r="O19" s="4" t="s">
        <v>42</v>
      </c>
      <c r="P19" s="4" t="s">
        <v>43</v>
      </c>
      <c r="Q19" s="5" t="s">
        <v>85</v>
      </c>
      <c r="R19" s="5" t="s">
        <v>83</v>
      </c>
      <c r="S19">
        <v>0.5</v>
      </c>
    </row>
    <row r="20" spans="14:19" x14ac:dyDescent="0.25">
      <c r="N20" t="s">
        <v>19</v>
      </c>
      <c r="O20" s="25">
        <v>0.5</v>
      </c>
      <c r="P20" s="25">
        <v>0.5</v>
      </c>
      <c r="Q20">
        <f>-(O20*LOG(O20,2))</f>
        <v>0.5</v>
      </c>
      <c r="R20" s="2" t="s">
        <v>55</v>
      </c>
      <c r="S20" s="26">
        <f>$O$5-S19</f>
        <v>0.5</v>
      </c>
    </row>
    <row r="21" spans="14:19" x14ac:dyDescent="0.25">
      <c r="O21" s="25"/>
      <c r="P21" s="25"/>
    </row>
    <row r="22" spans="14:19" ht="18.75" thickBot="1" x14ac:dyDescent="0.4">
      <c r="N22" s="24" t="s">
        <v>52</v>
      </c>
      <c r="O22" s="4" t="s">
        <v>42</v>
      </c>
      <c r="P22" s="4" t="s">
        <v>43</v>
      </c>
      <c r="Q22" s="5" t="s">
        <v>86</v>
      </c>
      <c r="R22" s="5" t="s">
        <v>87</v>
      </c>
      <c r="S22">
        <v>0</v>
      </c>
    </row>
    <row r="23" spans="14:19" x14ac:dyDescent="0.25">
      <c r="N23" t="s">
        <v>22</v>
      </c>
      <c r="O23" s="25">
        <v>0</v>
      </c>
      <c r="P23" s="25">
        <v>0</v>
      </c>
      <c r="Q23">
        <v>0</v>
      </c>
      <c r="R23" s="2" t="s">
        <v>55</v>
      </c>
      <c r="S23" s="40">
        <f>$O$5-S22</f>
        <v>1</v>
      </c>
    </row>
    <row r="24" spans="14:19" x14ac:dyDescent="0.25">
      <c r="N24" t="s">
        <v>21</v>
      </c>
      <c r="O24" s="25">
        <v>0</v>
      </c>
      <c r="P24" s="25">
        <v>1</v>
      </c>
      <c r="Q24">
        <f>-P24*LOG(P24,2)</f>
        <v>0</v>
      </c>
    </row>
    <row r="25" spans="14:19" ht="18.75" thickBot="1" x14ac:dyDescent="0.4">
      <c r="N25" s="24" t="s">
        <v>53</v>
      </c>
      <c r="O25" s="4" t="s">
        <v>42</v>
      </c>
      <c r="P25" s="4" t="s">
        <v>43</v>
      </c>
      <c r="Q25" s="5" t="s">
        <v>91</v>
      </c>
      <c r="R25" s="5" t="s">
        <v>92</v>
      </c>
      <c r="S25">
        <v>0.5</v>
      </c>
    </row>
    <row r="26" spans="14:19" x14ac:dyDescent="0.25">
      <c r="N26" t="s">
        <v>21</v>
      </c>
      <c r="O26" s="25">
        <v>0.5</v>
      </c>
      <c r="P26" s="25">
        <v>0.5</v>
      </c>
      <c r="Q26">
        <f>-(O26*LOG(O26,2))</f>
        <v>0.5</v>
      </c>
      <c r="R26" s="2" t="s">
        <v>55</v>
      </c>
      <c r="S26" s="26">
        <f>$O$5-S25</f>
        <v>0.5</v>
      </c>
    </row>
    <row r="27" spans="14:19" x14ac:dyDescent="0.25">
      <c r="N27" t="s">
        <v>22</v>
      </c>
      <c r="O27" s="25">
        <v>0</v>
      </c>
      <c r="P27" s="25">
        <v>0</v>
      </c>
      <c r="Q27">
        <v>0</v>
      </c>
    </row>
    <row r="28" spans="14:19" ht="18.75" thickBot="1" x14ac:dyDescent="0.4">
      <c r="N28" s="24" t="s">
        <v>37</v>
      </c>
      <c r="O28" s="4" t="s">
        <v>42</v>
      </c>
      <c r="P28" s="4" t="s">
        <v>43</v>
      </c>
      <c r="Q28" s="5" t="s">
        <v>90</v>
      </c>
      <c r="R28" s="5" t="s">
        <v>93</v>
      </c>
      <c r="S28">
        <v>0</v>
      </c>
    </row>
    <row r="29" spans="14:19" x14ac:dyDescent="0.25">
      <c r="N29" t="s">
        <v>24</v>
      </c>
      <c r="O29" s="25">
        <v>0</v>
      </c>
      <c r="P29" s="25">
        <v>1</v>
      </c>
      <c r="Q29">
        <v>0</v>
      </c>
      <c r="R29" s="2" t="s">
        <v>55</v>
      </c>
      <c r="S29" s="40">
        <f>$O$5-S28</f>
        <v>1</v>
      </c>
    </row>
    <row r="30" spans="14:19" x14ac:dyDescent="0.25">
      <c r="N30" t="s">
        <v>25</v>
      </c>
      <c r="O30" s="25">
        <v>1</v>
      </c>
      <c r="P30" s="25">
        <v>0</v>
      </c>
      <c r="Q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H2"/>
  <sheetViews>
    <sheetView topLeftCell="B3" workbookViewId="0">
      <selection activeCell="O17" sqref="O17"/>
    </sheetView>
  </sheetViews>
  <sheetFormatPr defaultRowHeight="15" x14ac:dyDescent="0.25"/>
  <cols>
    <col min="8" max="8" width="23.28515625" customWidth="1"/>
    <col min="16" max="16" width="12.42578125" customWidth="1"/>
  </cols>
  <sheetData>
    <row r="2" spans="7:8" ht="26.25" x14ac:dyDescent="0.4">
      <c r="G2" s="48" t="s">
        <v>64</v>
      </c>
      <c r="H2" s="48"/>
    </row>
  </sheetData>
  <mergeCells count="1">
    <mergeCell ref="G2:H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7" workbookViewId="0">
      <selection activeCell="M20" sqref="M20"/>
    </sheetView>
  </sheetViews>
  <sheetFormatPr defaultRowHeight="15" x14ac:dyDescent="0.25"/>
  <cols>
    <col min="1" max="1" width="5.5703125" bestFit="1" customWidth="1"/>
    <col min="2" max="2" width="4" bestFit="1" customWidth="1"/>
    <col min="3" max="3" width="6" bestFit="1" customWidth="1"/>
    <col min="4" max="4" width="5.140625" customWidth="1"/>
    <col min="5" max="5" width="5.85546875" customWidth="1"/>
    <col min="6" max="6" width="6" bestFit="1" customWidth="1"/>
    <col min="8" max="8" width="4.85546875" bestFit="1" customWidth="1"/>
    <col min="9" max="11" width="6.85546875" bestFit="1" customWidth="1"/>
    <col min="12" max="12" width="6.7109375" bestFit="1" customWidth="1"/>
    <col min="14" max="14" width="10.140625" bestFit="1" customWidth="1"/>
    <col min="15" max="15" width="14.7109375" customWidth="1"/>
    <col min="16" max="16" width="12.42578125" bestFit="1" customWidth="1"/>
    <col min="17" max="17" width="14.85546875" bestFit="1" customWidth="1"/>
  </cols>
  <sheetData>
    <row r="1" spans="1:17" ht="45" x14ac:dyDescent="0.2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7</v>
      </c>
      <c r="H1" s="35" t="s">
        <v>8</v>
      </c>
      <c r="I1" s="35" t="s">
        <v>9</v>
      </c>
      <c r="J1" s="35" t="s">
        <v>10</v>
      </c>
      <c r="K1" s="36" t="s">
        <v>11</v>
      </c>
      <c r="L1" s="37" t="s">
        <v>27</v>
      </c>
    </row>
    <row r="2" spans="1:17" x14ac:dyDescent="0.25">
      <c r="A2" s="11">
        <v>1</v>
      </c>
      <c r="B2" s="9" t="s">
        <v>12</v>
      </c>
      <c r="C2" s="9" t="s">
        <v>13</v>
      </c>
      <c r="D2" s="9" t="s">
        <v>13</v>
      </c>
      <c r="E2" s="9" t="s">
        <v>12</v>
      </c>
      <c r="F2" s="9" t="s">
        <v>14</v>
      </c>
      <c r="G2" s="9" t="s">
        <v>18</v>
      </c>
      <c r="H2" s="9" t="s">
        <v>21</v>
      </c>
      <c r="I2" s="9" t="s">
        <v>22</v>
      </c>
      <c r="J2" s="9" t="s">
        <v>23</v>
      </c>
      <c r="K2" s="10" t="s">
        <v>38</v>
      </c>
      <c r="L2" s="12" t="s">
        <v>22</v>
      </c>
      <c r="N2" s="41"/>
      <c r="O2" s="41"/>
      <c r="P2" s="41"/>
    </row>
    <row r="3" spans="1:17" x14ac:dyDescent="0.25">
      <c r="A3" s="11">
        <v>2</v>
      </c>
      <c r="B3" s="9" t="s">
        <v>12</v>
      </c>
      <c r="C3" s="9" t="s">
        <v>13</v>
      </c>
      <c r="D3" s="9" t="s">
        <v>13</v>
      </c>
      <c r="E3" s="9" t="s">
        <v>12</v>
      </c>
      <c r="F3" s="9" t="s">
        <v>15</v>
      </c>
      <c r="G3" s="9" t="s">
        <v>19</v>
      </c>
      <c r="H3" s="9" t="s">
        <v>21</v>
      </c>
      <c r="I3" s="9" t="s">
        <v>21</v>
      </c>
      <c r="J3" s="9" t="s">
        <v>24</v>
      </c>
      <c r="K3" s="10" t="s">
        <v>39</v>
      </c>
      <c r="L3" s="12" t="s">
        <v>21</v>
      </c>
    </row>
    <row r="4" spans="1:17" x14ac:dyDescent="0.25">
      <c r="A4" s="11">
        <v>3</v>
      </c>
      <c r="B4" s="9" t="s">
        <v>13</v>
      </c>
      <c r="C4" s="9" t="s">
        <v>12</v>
      </c>
      <c r="D4" s="9" t="s">
        <v>13</v>
      </c>
      <c r="E4" s="9" t="s">
        <v>13</v>
      </c>
      <c r="F4" s="9" t="s">
        <v>14</v>
      </c>
      <c r="G4" s="9" t="s">
        <v>19</v>
      </c>
      <c r="H4" s="9" t="s">
        <v>21</v>
      </c>
      <c r="I4" s="9" t="s">
        <v>21</v>
      </c>
      <c r="J4" s="9" t="s">
        <v>25</v>
      </c>
      <c r="K4" s="10" t="s">
        <v>38</v>
      </c>
      <c r="L4" s="12" t="s">
        <v>22</v>
      </c>
      <c r="N4" s="41"/>
      <c r="O4" s="41"/>
      <c r="P4" s="41"/>
    </row>
    <row r="5" spans="1:17" x14ac:dyDescent="0.25">
      <c r="A5" s="11">
        <v>4</v>
      </c>
      <c r="B5" s="9" t="s">
        <v>12</v>
      </c>
      <c r="C5" s="9" t="s">
        <v>13</v>
      </c>
      <c r="D5" s="9" t="s">
        <v>12</v>
      </c>
      <c r="E5" s="9" t="s">
        <v>12</v>
      </c>
      <c r="F5" s="9" t="s">
        <v>15</v>
      </c>
      <c r="G5" s="9" t="s">
        <v>19</v>
      </c>
      <c r="H5" s="9" t="s">
        <v>22</v>
      </c>
      <c r="I5" s="9" t="s">
        <v>21</v>
      </c>
      <c r="J5" s="9" t="s">
        <v>24</v>
      </c>
      <c r="K5" s="10" t="s">
        <v>40</v>
      </c>
      <c r="L5" s="12" t="s">
        <v>22</v>
      </c>
    </row>
    <row r="6" spans="1:17" x14ac:dyDescent="0.25">
      <c r="A6" s="11">
        <v>5</v>
      </c>
      <c r="B6" s="9" t="s">
        <v>12</v>
      </c>
      <c r="C6" s="9" t="s">
        <v>13</v>
      </c>
      <c r="D6" s="9" t="s">
        <v>12</v>
      </c>
      <c r="E6" s="9" t="s">
        <v>13</v>
      </c>
      <c r="F6" s="9" t="s">
        <v>15</v>
      </c>
      <c r="G6" s="9" t="s">
        <v>18</v>
      </c>
      <c r="H6" s="9" t="s">
        <v>21</v>
      </c>
      <c r="I6" s="9" t="s">
        <v>22</v>
      </c>
      <c r="J6" s="9" t="s">
        <v>23</v>
      </c>
      <c r="K6" s="10" t="s">
        <v>41</v>
      </c>
      <c r="L6" s="12" t="s">
        <v>21</v>
      </c>
      <c r="N6" s="41"/>
      <c r="O6" s="41"/>
      <c r="P6" s="41"/>
      <c r="Q6" s="41"/>
    </row>
    <row r="7" spans="1:17" x14ac:dyDescent="0.25">
      <c r="A7" s="11">
        <v>6</v>
      </c>
      <c r="B7" s="9" t="s">
        <v>13</v>
      </c>
      <c r="C7" s="9" t="s">
        <v>12</v>
      </c>
      <c r="D7" s="9" t="s">
        <v>13</v>
      </c>
      <c r="E7" s="9" t="s">
        <v>12</v>
      </c>
      <c r="F7" s="9" t="s">
        <v>14</v>
      </c>
      <c r="G7" s="9" t="s">
        <v>20</v>
      </c>
      <c r="H7" s="9" t="s">
        <v>22</v>
      </c>
      <c r="I7" s="9" t="s">
        <v>22</v>
      </c>
      <c r="J7" s="9" t="s">
        <v>26</v>
      </c>
      <c r="K7" s="10" t="s">
        <v>38</v>
      </c>
      <c r="L7" s="12" t="s">
        <v>22</v>
      </c>
    </row>
    <row r="8" spans="1:17" x14ac:dyDescent="0.25">
      <c r="A8" s="11">
        <v>7</v>
      </c>
      <c r="B8" s="9" t="s">
        <v>13</v>
      </c>
      <c r="C8" s="9" t="s">
        <v>12</v>
      </c>
      <c r="D8" s="9" t="s">
        <v>13</v>
      </c>
      <c r="E8" s="9" t="s">
        <v>13</v>
      </c>
      <c r="F8" s="9" t="s">
        <v>16</v>
      </c>
      <c r="G8" s="9" t="s">
        <v>19</v>
      </c>
      <c r="H8" s="9" t="s">
        <v>22</v>
      </c>
      <c r="I8" s="9" t="s">
        <v>21</v>
      </c>
      <c r="J8" s="9" t="s">
        <v>25</v>
      </c>
      <c r="K8" s="10" t="s">
        <v>38</v>
      </c>
      <c r="L8" s="12" t="s">
        <v>21</v>
      </c>
      <c r="N8" s="41"/>
      <c r="O8" s="41"/>
      <c r="P8" s="41"/>
      <c r="Q8" s="41"/>
    </row>
    <row r="9" spans="1:17" x14ac:dyDescent="0.25">
      <c r="A9" s="11">
        <v>8</v>
      </c>
      <c r="B9" s="9" t="s">
        <v>13</v>
      </c>
      <c r="C9" s="9" t="s">
        <v>13</v>
      </c>
      <c r="D9" s="9" t="s">
        <v>13</v>
      </c>
      <c r="E9" s="9" t="s">
        <v>12</v>
      </c>
      <c r="F9" s="9" t="s">
        <v>14</v>
      </c>
      <c r="G9" s="9" t="s">
        <v>20</v>
      </c>
      <c r="H9" s="9" t="s">
        <v>22</v>
      </c>
      <c r="I9" s="9" t="s">
        <v>22</v>
      </c>
      <c r="J9" s="9" t="s">
        <v>24</v>
      </c>
      <c r="K9" s="10" t="s">
        <v>38</v>
      </c>
      <c r="L9" s="12" t="s">
        <v>22</v>
      </c>
    </row>
    <row r="10" spans="1:17" x14ac:dyDescent="0.25">
      <c r="A10" s="11">
        <v>9</v>
      </c>
      <c r="B10" s="9" t="s">
        <v>13</v>
      </c>
      <c r="C10" s="9" t="s">
        <v>12</v>
      </c>
      <c r="D10" s="9" t="s">
        <v>12</v>
      </c>
      <c r="E10" s="9" t="s">
        <v>13</v>
      </c>
      <c r="F10" s="9" t="s">
        <v>15</v>
      </c>
      <c r="G10" s="9" t="s">
        <v>19</v>
      </c>
      <c r="H10" s="9" t="s">
        <v>22</v>
      </c>
      <c r="I10" s="9" t="s">
        <v>21</v>
      </c>
      <c r="J10" s="9" t="s">
        <v>25</v>
      </c>
      <c r="K10" s="10" t="s">
        <v>41</v>
      </c>
      <c r="L10" s="12" t="s">
        <v>21</v>
      </c>
      <c r="N10" s="41"/>
    </row>
    <row r="11" spans="1:17" x14ac:dyDescent="0.25">
      <c r="A11" s="11">
        <v>10</v>
      </c>
      <c r="B11" s="9" t="s">
        <v>12</v>
      </c>
      <c r="C11" s="9" t="s">
        <v>12</v>
      </c>
      <c r="D11" s="9" t="s">
        <v>12</v>
      </c>
      <c r="E11" s="9" t="s">
        <v>12</v>
      </c>
      <c r="F11" s="9" t="s">
        <v>15</v>
      </c>
      <c r="G11" s="9" t="s">
        <v>18</v>
      </c>
      <c r="H11" s="9" t="s">
        <v>21</v>
      </c>
      <c r="I11" s="9" t="s">
        <v>22</v>
      </c>
      <c r="J11" s="9" t="s">
        <v>26</v>
      </c>
      <c r="K11" s="10" t="s">
        <v>40</v>
      </c>
      <c r="L11" s="12" t="s">
        <v>21</v>
      </c>
    </row>
    <row r="12" spans="1:17" x14ac:dyDescent="0.25">
      <c r="A12" s="11">
        <v>11</v>
      </c>
      <c r="B12" s="9" t="s">
        <v>13</v>
      </c>
      <c r="C12" s="9" t="s">
        <v>13</v>
      </c>
      <c r="D12" s="9" t="s">
        <v>13</v>
      </c>
      <c r="E12" s="9" t="s">
        <v>13</v>
      </c>
      <c r="F12" s="9" t="s">
        <v>16</v>
      </c>
      <c r="G12" s="9" t="s">
        <v>19</v>
      </c>
      <c r="H12" s="9" t="s">
        <v>21</v>
      </c>
      <c r="I12" s="9" t="s">
        <v>21</v>
      </c>
      <c r="J12" s="9" t="s">
        <v>24</v>
      </c>
      <c r="K12" s="10" t="s">
        <v>38</v>
      </c>
      <c r="L12" s="12" t="s">
        <v>21</v>
      </c>
      <c r="N12" s="41"/>
    </row>
    <row r="13" spans="1:17" ht="15.75" thickBot="1" x14ac:dyDescent="0.3">
      <c r="A13" s="13">
        <v>12</v>
      </c>
      <c r="B13" s="14" t="s">
        <v>12</v>
      </c>
      <c r="C13" s="14" t="s">
        <v>12</v>
      </c>
      <c r="D13" s="14" t="s">
        <v>12</v>
      </c>
      <c r="E13" s="14" t="s">
        <v>12</v>
      </c>
      <c r="F13" s="14" t="s">
        <v>15</v>
      </c>
      <c r="G13" s="14" t="s">
        <v>19</v>
      </c>
      <c r="H13" s="14" t="s">
        <v>21</v>
      </c>
      <c r="I13" s="14" t="s">
        <v>21</v>
      </c>
      <c r="J13" s="14" t="s">
        <v>25</v>
      </c>
      <c r="K13" s="15" t="s">
        <v>39</v>
      </c>
      <c r="L13" s="16" t="s">
        <v>22</v>
      </c>
    </row>
    <row r="14" spans="1:17" x14ac:dyDescent="0.25">
      <c r="N14" s="8" t="s">
        <v>108</v>
      </c>
    </row>
    <row r="15" spans="1:17" x14ac:dyDescent="0.25">
      <c r="A15" t="s">
        <v>109</v>
      </c>
      <c r="C15" t="s">
        <v>2</v>
      </c>
      <c r="D15" t="s">
        <v>3</v>
      </c>
      <c r="E15" t="s">
        <v>4</v>
      </c>
      <c r="F15" t="s">
        <v>5</v>
      </c>
      <c r="G15" s="41" t="s">
        <v>8</v>
      </c>
      <c r="H15" t="s">
        <v>9</v>
      </c>
      <c r="N15" s="45">
        <f>COUNTIF(L2:L13,"yes")/12</f>
        <v>0.5</v>
      </c>
    </row>
    <row r="16" spans="1:17" x14ac:dyDescent="0.25">
      <c r="A16" t="s">
        <v>22</v>
      </c>
      <c r="C16">
        <f t="shared" ref="C16:E17" si="0">3/6</f>
        <v>0.5</v>
      </c>
      <c r="D16">
        <f t="shared" si="0"/>
        <v>0.5</v>
      </c>
      <c r="E16">
        <f t="shared" si="0"/>
        <v>0.5</v>
      </c>
      <c r="F16">
        <f>5/6</f>
        <v>0.83333333333333337</v>
      </c>
      <c r="G16">
        <f>3/6</f>
        <v>0.5</v>
      </c>
      <c r="H16">
        <f>3/6</f>
        <v>0.5</v>
      </c>
    </row>
    <row r="17" spans="1:13" x14ac:dyDescent="0.25">
      <c r="A17" t="s">
        <v>21</v>
      </c>
      <c r="C17">
        <f t="shared" si="0"/>
        <v>0.5</v>
      </c>
      <c r="D17">
        <f t="shared" si="0"/>
        <v>0.5</v>
      </c>
      <c r="E17">
        <f t="shared" si="0"/>
        <v>0.5</v>
      </c>
      <c r="F17">
        <f>2/6</f>
        <v>0.33333333333333331</v>
      </c>
      <c r="G17">
        <f>2/6</f>
        <v>0.33333333333333331</v>
      </c>
      <c r="H17">
        <f>2/6</f>
        <v>0.33333333333333331</v>
      </c>
    </row>
    <row r="18" spans="1:13" x14ac:dyDescent="0.25">
      <c r="C18" s="49" t="s">
        <v>6</v>
      </c>
      <c r="D18" s="49"/>
      <c r="E18" s="49" t="s">
        <v>7</v>
      </c>
      <c r="F18" s="49"/>
      <c r="G18" s="49" t="s">
        <v>10</v>
      </c>
      <c r="H18" s="49"/>
      <c r="I18" s="49"/>
      <c r="J18" s="49" t="s">
        <v>11</v>
      </c>
      <c r="K18" s="49"/>
      <c r="L18" s="49"/>
    </row>
    <row r="19" spans="1:13" ht="15.75" thickBot="1" x14ac:dyDescent="0.3">
      <c r="C19" t="s">
        <v>14</v>
      </c>
      <c r="D19" t="s">
        <v>15</v>
      </c>
      <c r="E19" t="s">
        <v>18</v>
      </c>
      <c r="F19" t="s">
        <v>19</v>
      </c>
      <c r="G19" t="s">
        <v>23</v>
      </c>
      <c r="H19" t="s">
        <v>24</v>
      </c>
      <c r="I19" t="s">
        <v>25</v>
      </c>
      <c r="J19" t="s">
        <v>38</v>
      </c>
      <c r="K19" s="10" t="s">
        <v>40</v>
      </c>
      <c r="L19" s="15" t="s">
        <v>39</v>
      </c>
    </row>
    <row r="20" spans="1:13" x14ac:dyDescent="0.25">
      <c r="A20" t="s">
        <v>22</v>
      </c>
      <c r="C20" s="41">
        <f>4/6</f>
        <v>0.66666666666666663</v>
      </c>
      <c r="D20" s="41">
        <f>2/6</f>
        <v>0.33333333333333331</v>
      </c>
      <c r="E20" s="41">
        <f>1/6</f>
        <v>0.16666666666666666</v>
      </c>
      <c r="F20" s="41">
        <f>3/6</f>
        <v>0.5</v>
      </c>
      <c r="G20" s="41">
        <f>1/6</f>
        <v>0.16666666666666666</v>
      </c>
      <c r="H20" s="41">
        <f>2/6</f>
        <v>0.33333333333333331</v>
      </c>
      <c r="I20" s="41">
        <f>2/6</f>
        <v>0.33333333333333331</v>
      </c>
      <c r="J20" s="41">
        <f>4/6</f>
        <v>0.66666666666666663</v>
      </c>
      <c r="K20" s="41">
        <f>1/6</f>
        <v>0.16666666666666666</v>
      </c>
      <c r="L20" s="41">
        <f>1/6</f>
        <v>0.16666666666666666</v>
      </c>
    </row>
    <row r="21" spans="1:13" x14ac:dyDescent="0.25">
      <c r="A21" t="s">
        <v>21</v>
      </c>
      <c r="C21" s="41">
        <v>0</v>
      </c>
      <c r="D21" s="41">
        <f>4/6</f>
        <v>0.66666666666666663</v>
      </c>
      <c r="E21" s="41">
        <f>2/6</f>
        <v>0.33333333333333331</v>
      </c>
      <c r="F21" s="41">
        <f>4/6</f>
        <v>0.66666666666666663</v>
      </c>
      <c r="G21" s="41">
        <f>1/6</f>
        <v>0.16666666666666666</v>
      </c>
      <c r="H21" s="41">
        <f>2/6</f>
        <v>0.33333333333333331</v>
      </c>
      <c r="I21" s="41">
        <f>2/6</f>
        <v>0.33333333333333331</v>
      </c>
      <c r="J21" s="41">
        <f>2/6</f>
        <v>0.33333333333333331</v>
      </c>
      <c r="K21" s="41">
        <f>1/6</f>
        <v>0.16666666666666666</v>
      </c>
      <c r="L21" s="41">
        <f>1/6</f>
        <v>0.16666666666666666</v>
      </c>
    </row>
    <row r="24" spans="1:13" ht="15.75" thickBot="1" x14ac:dyDescent="0.3">
      <c r="A24" s="13">
        <v>13</v>
      </c>
      <c r="B24" s="14" t="s">
        <v>13</v>
      </c>
      <c r="C24" s="14" t="s">
        <v>13</v>
      </c>
      <c r="D24" s="14" t="s">
        <v>12</v>
      </c>
      <c r="E24" s="14" t="s">
        <v>12</v>
      </c>
      <c r="F24" s="14" t="s">
        <v>15</v>
      </c>
      <c r="G24" s="14" t="s">
        <v>19</v>
      </c>
      <c r="H24" s="14" t="s">
        <v>22</v>
      </c>
      <c r="I24" s="14" t="s">
        <v>21</v>
      </c>
      <c r="J24" s="14" t="s">
        <v>26</v>
      </c>
      <c r="K24" s="15" t="s">
        <v>39</v>
      </c>
      <c r="L24" s="16" t="s">
        <v>110</v>
      </c>
      <c r="M24" s="42" t="s">
        <v>13</v>
      </c>
    </row>
    <row r="25" spans="1:13" ht="15.75" thickBot="1" x14ac:dyDescent="0.3">
      <c r="A25" s="13">
        <v>14</v>
      </c>
      <c r="B25" s="14" t="s">
        <v>12</v>
      </c>
      <c r="C25" s="14" t="s">
        <v>13</v>
      </c>
      <c r="D25" s="14" t="s">
        <v>13</v>
      </c>
      <c r="E25" s="14" t="s">
        <v>13</v>
      </c>
      <c r="F25" s="14" t="s">
        <v>15</v>
      </c>
      <c r="G25" s="14" t="s">
        <v>18</v>
      </c>
      <c r="H25" s="14" t="s">
        <v>21</v>
      </c>
      <c r="I25" s="14" t="s">
        <v>21</v>
      </c>
      <c r="J25" s="14" t="s">
        <v>25</v>
      </c>
      <c r="K25" s="15" t="s">
        <v>40</v>
      </c>
      <c r="L25" s="16" t="s">
        <v>110</v>
      </c>
      <c r="M25" s="42" t="s">
        <v>13</v>
      </c>
    </row>
  </sheetData>
  <mergeCells count="4">
    <mergeCell ref="C18:D18"/>
    <mergeCell ref="E18:F18"/>
    <mergeCell ref="G18:I18"/>
    <mergeCell ref="J18:L1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86" zoomScaleNormal="86" workbookViewId="0">
      <selection activeCell="Y20" sqref="Y20"/>
    </sheetView>
  </sheetViews>
  <sheetFormatPr defaultRowHeight="15" x14ac:dyDescent="0.25"/>
  <cols>
    <col min="1" max="1" width="5.5703125" bestFit="1" customWidth="1"/>
    <col min="2" max="4" width="4" bestFit="1" customWidth="1"/>
    <col min="5" max="5" width="4.5703125" bestFit="1" customWidth="1"/>
    <col min="6" max="6" width="6" bestFit="1" customWidth="1"/>
    <col min="7" max="7" width="8.42578125" bestFit="1" customWidth="1"/>
    <col min="8" max="8" width="4.85546875" bestFit="1" customWidth="1"/>
    <col min="9" max="9" width="4.140625" bestFit="1" customWidth="1"/>
    <col min="10" max="10" width="6.85546875" bestFit="1" customWidth="1"/>
    <col min="11" max="11" width="5.7109375" bestFit="1" customWidth="1"/>
    <col min="12" max="12" width="5.28515625" bestFit="1" customWidth="1"/>
  </cols>
  <sheetData>
    <row r="1" spans="1:19" ht="45" x14ac:dyDescent="0.25">
      <c r="A1" s="34" t="s">
        <v>1</v>
      </c>
      <c r="B1" s="35" t="s">
        <v>2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7</v>
      </c>
      <c r="H1" s="35" t="s">
        <v>8</v>
      </c>
      <c r="I1" s="35" t="s">
        <v>9</v>
      </c>
      <c r="J1" s="35" t="s">
        <v>10</v>
      </c>
      <c r="K1" s="36" t="s">
        <v>11</v>
      </c>
      <c r="L1" s="37" t="s">
        <v>27</v>
      </c>
    </row>
    <row r="2" spans="1:19" x14ac:dyDescent="0.25">
      <c r="A2" s="11">
        <v>1</v>
      </c>
      <c r="B2" s="9" t="s">
        <v>12</v>
      </c>
      <c r="C2" s="9" t="s">
        <v>13</v>
      </c>
      <c r="D2" s="9" t="s">
        <v>13</v>
      </c>
      <c r="E2" s="9" t="s">
        <v>12</v>
      </c>
      <c r="F2" s="9" t="s">
        <v>14</v>
      </c>
      <c r="G2" s="9" t="s">
        <v>18</v>
      </c>
      <c r="H2" s="9" t="s">
        <v>21</v>
      </c>
      <c r="I2" s="9" t="s">
        <v>22</v>
      </c>
      <c r="J2" s="9" t="s">
        <v>23</v>
      </c>
      <c r="K2" s="10" t="s">
        <v>38</v>
      </c>
      <c r="L2" s="12" t="s">
        <v>22</v>
      </c>
    </row>
    <row r="3" spans="1:19" x14ac:dyDescent="0.25">
      <c r="A3" s="11">
        <v>2</v>
      </c>
      <c r="B3" s="9" t="s">
        <v>12</v>
      </c>
      <c r="C3" s="9" t="s">
        <v>13</v>
      </c>
      <c r="D3" s="9" t="s">
        <v>13</v>
      </c>
      <c r="E3" s="9" t="s">
        <v>12</v>
      </c>
      <c r="F3" s="9" t="s">
        <v>15</v>
      </c>
      <c r="G3" s="9" t="s">
        <v>19</v>
      </c>
      <c r="H3" s="9" t="s">
        <v>21</v>
      </c>
      <c r="I3" s="9" t="s">
        <v>21</v>
      </c>
      <c r="J3" s="9" t="s">
        <v>24</v>
      </c>
      <c r="K3" s="10" t="s">
        <v>39</v>
      </c>
      <c r="L3" s="12" t="s">
        <v>21</v>
      </c>
    </row>
    <row r="4" spans="1:19" x14ac:dyDescent="0.25">
      <c r="A4" s="11">
        <v>3</v>
      </c>
      <c r="B4" s="9" t="s">
        <v>13</v>
      </c>
      <c r="C4" s="9" t="s">
        <v>12</v>
      </c>
      <c r="D4" s="9" t="s">
        <v>13</v>
      </c>
      <c r="E4" s="9" t="s">
        <v>13</v>
      </c>
      <c r="F4" s="9" t="s">
        <v>14</v>
      </c>
      <c r="G4" s="9" t="s">
        <v>19</v>
      </c>
      <c r="H4" s="9" t="s">
        <v>21</v>
      </c>
      <c r="I4" s="9" t="s">
        <v>21</v>
      </c>
      <c r="J4" s="9" t="s">
        <v>25</v>
      </c>
      <c r="K4" s="10" t="s">
        <v>38</v>
      </c>
      <c r="L4" s="12" t="s">
        <v>22</v>
      </c>
    </row>
    <row r="5" spans="1:19" x14ac:dyDescent="0.25">
      <c r="A5" s="11">
        <v>4</v>
      </c>
      <c r="B5" s="9" t="s">
        <v>12</v>
      </c>
      <c r="C5" s="9" t="s">
        <v>13</v>
      </c>
      <c r="D5" s="9" t="s">
        <v>12</v>
      </c>
      <c r="E5" s="9" t="s">
        <v>12</v>
      </c>
      <c r="F5" s="9" t="s">
        <v>15</v>
      </c>
      <c r="G5" s="9" t="s">
        <v>19</v>
      </c>
      <c r="H5" s="9" t="s">
        <v>22</v>
      </c>
      <c r="I5" s="9" t="s">
        <v>21</v>
      </c>
      <c r="J5" s="9" t="s">
        <v>24</v>
      </c>
      <c r="K5" s="10" t="s">
        <v>40</v>
      </c>
      <c r="L5" s="12" t="s">
        <v>22</v>
      </c>
    </row>
    <row r="6" spans="1:19" x14ac:dyDescent="0.25">
      <c r="A6" s="11">
        <v>5</v>
      </c>
      <c r="B6" s="9" t="s">
        <v>12</v>
      </c>
      <c r="C6" s="9" t="s">
        <v>13</v>
      </c>
      <c r="D6" s="9" t="s">
        <v>12</v>
      </c>
      <c r="E6" s="9" t="s">
        <v>13</v>
      </c>
      <c r="F6" s="9" t="s">
        <v>15</v>
      </c>
      <c r="G6" s="9" t="s">
        <v>18</v>
      </c>
      <c r="H6" s="9" t="s">
        <v>21</v>
      </c>
      <c r="I6" s="9" t="s">
        <v>22</v>
      </c>
      <c r="J6" s="9" t="s">
        <v>23</v>
      </c>
      <c r="K6" s="10" t="s">
        <v>41</v>
      </c>
      <c r="L6" s="12" t="s">
        <v>21</v>
      </c>
    </row>
    <row r="7" spans="1:19" x14ac:dyDescent="0.25">
      <c r="A7" s="11">
        <v>6</v>
      </c>
      <c r="B7" s="9" t="s">
        <v>13</v>
      </c>
      <c r="C7" s="9" t="s">
        <v>12</v>
      </c>
      <c r="D7" s="9" t="s">
        <v>13</v>
      </c>
      <c r="E7" s="9" t="s">
        <v>12</v>
      </c>
      <c r="F7" s="9" t="s">
        <v>14</v>
      </c>
      <c r="G7" s="9" t="s">
        <v>20</v>
      </c>
      <c r="H7" s="9" t="s">
        <v>22</v>
      </c>
      <c r="I7" s="9" t="s">
        <v>22</v>
      </c>
      <c r="J7" s="9" t="s">
        <v>26</v>
      </c>
      <c r="K7" s="10" t="s">
        <v>38</v>
      </c>
      <c r="L7" s="12" t="s">
        <v>22</v>
      </c>
    </row>
    <row r="8" spans="1:19" x14ac:dyDescent="0.25">
      <c r="A8" s="11">
        <v>7</v>
      </c>
      <c r="B8" s="9" t="s">
        <v>13</v>
      </c>
      <c r="C8" s="9" t="s">
        <v>12</v>
      </c>
      <c r="D8" s="9" t="s">
        <v>13</v>
      </c>
      <c r="E8" s="9" t="s">
        <v>13</v>
      </c>
      <c r="F8" s="9" t="s">
        <v>16</v>
      </c>
      <c r="G8" s="9" t="s">
        <v>19</v>
      </c>
      <c r="H8" s="9" t="s">
        <v>22</v>
      </c>
      <c r="I8" s="9" t="s">
        <v>21</v>
      </c>
      <c r="J8" s="9" t="s">
        <v>25</v>
      </c>
      <c r="K8" s="10" t="s">
        <v>38</v>
      </c>
      <c r="L8" s="12" t="s">
        <v>21</v>
      </c>
    </row>
    <row r="9" spans="1:19" x14ac:dyDescent="0.25">
      <c r="A9" s="11">
        <v>8</v>
      </c>
      <c r="B9" s="9" t="s">
        <v>13</v>
      </c>
      <c r="C9" s="9" t="s">
        <v>13</v>
      </c>
      <c r="D9" s="9" t="s">
        <v>13</v>
      </c>
      <c r="E9" s="9" t="s">
        <v>12</v>
      </c>
      <c r="F9" s="9" t="s">
        <v>14</v>
      </c>
      <c r="G9" s="9" t="s">
        <v>20</v>
      </c>
      <c r="H9" s="9" t="s">
        <v>22</v>
      </c>
      <c r="I9" s="9" t="s">
        <v>22</v>
      </c>
      <c r="J9" s="9" t="s">
        <v>24</v>
      </c>
      <c r="K9" s="10" t="s">
        <v>38</v>
      </c>
      <c r="L9" s="12" t="s">
        <v>22</v>
      </c>
    </row>
    <row r="10" spans="1:19" x14ac:dyDescent="0.25">
      <c r="A10" s="11">
        <v>9</v>
      </c>
      <c r="B10" s="9" t="s">
        <v>13</v>
      </c>
      <c r="C10" s="9" t="s">
        <v>12</v>
      </c>
      <c r="D10" s="9" t="s">
        <v>12</v>
      </c>
      <c r="E10" s="9" t="s">
        <v>13</v>
      </c>
      <c r="F10" s="9" t="s">
        <v>15</v>
      </c>
      <c r="G10" s="9" t="s">
        <v>19</v>
      </c>
      <c r="H10" s="9" t="s">
        <v>22</v>
      </c>
      <c r="I10" s="9" t="s">
        <v>21</v>
      </c>
      <c r="J10" s="9" t="s">
        <v>25</v>
      </c>
      <c r="K10" s="10" t="s">
        <v>41</v>
      </c>
      <c r="L10" s="12" t="s">
        <v>21</v>
      </c>
    </row>
    <row r="11" spans="1:19" x14ac:dyDescent="0.25">
      <c r="A11" s="11">
        <v>10</v>
      </c>
      <c r="B11" s="9" t="s">
        <v>12</v>
      </c>
      <c r="C11" s="9" t="s">
        <v>12</v>
      </c>
      <c r="D11" s="9" t="s">
        <v>12</v>
      </c>
      <c r="E11" s="9" t="s">
        <v>12</v>
      </c>
      <c r="F11" s="9" t="s">
        <v>15</v>
      </c>
      <c r="G11" s="9" t="s">
        <v>18</v>
      </c>
      <c r="H11" s="9" t="s">
        <v>21</v>
      </c>
      <c r="I11" s="9" t="s">
        <v>22</v>
      </c>
      <c r="J11" s="9" t="s">
        <v>26</v>
      </c>
      <c r="K11" s="10" t="s">
        <v>40</v>
      </c>
      <c r="L11" s="12" t="s">
        <v>21</v>
      </c>
    </row>
    <row r="12" spans="1:19" x14ac:dyDescent="0.25">
      <c r="A12" s="11">
        <v>11</v>
      </c>
      <c r="B12" s="9" t="s">
        <v>13</v>
      </c>
      <c r="C12" s="9" t="s">
        <v>13</v>
      </c>
      <c r="D12" s="9" t="s">
        <v>13</v>
      </c>
      <c r="E12" s="9" t="s">
        <v>13</v>
      </c>
      <c r="F12" s="9" t="s">
        <v>16</v>
      </c>
      <c r="G12" s="9" t="s">
        <v>19</v>
      </c>
      <c r="H12" s="9" t="s">
        <v>21</v>
      </c>
      <c r="I12" s="9" t="s">
        <v>21</v>
      </c>
      <c r="J12" s="9" t="s">
        <v>24</v>
      </c>
      <c r="K12" s="10" t="s">
        <v>38</v>
      </c>
      <c r="L12" s="12" t="s">
        <v>21</v>
      </c>
    </row>
    <row r="13" spans="1:19" ht="15.75" thickBot="1" x14ac:dyDescent="0.3">
      <c r="A13" s="13">
        <v>12</v>
      </c>
      <c r="B13" s="14" t="s">
        <v>12</v>
      </c>
      <c r="C13" s="14" t="s">
        <v>12</v>
      </c>
      <c r="D13" s="14" t="s">
        <v>12</v>
      </c>
      <c r="E13" s="14" t="s">
        <v>12</v>
      </c>
      <c r="F13" s="14" t="s">
        <v>15</v>
      </c>
      <c r="G13" s="14" t="s">
        <v>19</v>
      </c>
      <c r="H13" s="14" t="s">
        <v>21</v>
      </c>
      <c r="I13" s="14" t="s">
        <v>21</v>
      </c>
      <c r="J13" s="14" t="s">
        <v>25</v>
      </c>
      <c r="K13" s="15" t="s">
        <v>39</v>
      </c>
      <c r="L13" s="16" t="s">
        <v>22</v>
      </c>
    </row>
    <row r="15" spans="1:19" x14ac:dyDescent="0.25">
      <c r="A15" t="s">
        <v>111</v>
      </c>
      <c r="B15" s="43" t="s">
        <v>112</v>
      </c>
    </row>
    <row r="16" spans="1:19" x14ac:dyDescent="0.25">
      <c r="A16" t="s">
        <v>113</v>
      </c>
      <c r="B16" s="43" t="s">
        <v>116</v>
      </c>
      <c r="S16" s="44" t="s">
        <v>114</v>
      </c>
    </row>
    <row r="17" spans="1:19" x14ac:dyDescent="0.25">
      <c r="A17" t="s">
        <v>115</v>
      </c>
      <c r="B17" s="43" t="s">
        <v>117</v>
      </c>
      <c r="S17" t="s">
        <v>121</v>
      </c>
    </row>
    <row r="18" spans="1:19" x14ac:dyDescent="0.25">
      <c r="A18" t="s">
        <v>118</v>
      </c>
      <c r="B18" s="43" t="s">
        <v>119</v>
      </c>
      <c r="S18" t="s">
        <v>121</v>
      </c>
    </row>
    <row r="19" spans="1:19" x14ac:dyDescent="0.25">
      <c r="A19" t="s">
        <v>120</v>
      </c>
      <c r="B19" s="43" t="s">
        <v>122</v>
      </c>
      <c r="S19" t="s">
        <v>114</v>
      </c>
    </row>
    <row r="20" spans="1:19" x14ac:dyDescent="0.25">
      <c r="A20" t="s">
        <v>123</v>
      </c>
      <c r="S20" t="s">
        <v>124</v>
      </c>
    </row>
    <row r="21" spans="1:19" x14ac:dyDescent="0.25">
      <c r="A21" t="s">
        <v>125</v>
      </c>
      <c r="S21" t="s">
        <v>124</v>
      </c>
    </row>
    <row r="22" spans="1:19" x14ac:dyDescent="0.25">
      <c r="A22" t="s">
        <v>126</v>
      </c>
      <c r="S22" t="s">
        <v>124</v>
      </c>
    </row>
    <row r="23" spans="1:19" x14ac:dyDescent="0.25">
      <c r="A23" t="s">
        <v>127</v>
      </c>
      <c r="S23" t="s">
        <v>124</v>
      </c>
    </row>
    <row r="24" spans="1:19" x14ac:dyDescent="0.25">
      <c r="A24" t="s">
        <v>128</v>
      </c>
      <c r="B24" s="43" t="s">
        <v>129</v>
      </c>
      <c r="S24" t="s">
        <v>114</v>
      </c>
    </row>
    <row r="25" spans="1:19" x14ac:dyDescent="0.25">
      <c r="A25" t="s">
        <v>130</v>
      </c>
      <c r="S25" t="s">
        <v>124</v>
      </c>
    </row>
    <row r="26" spans="1:19" x14ac:dyDescent="0.25">
      <c r="A26" t="s">
        <v>131</v>
      </c>
      <c r="B26" s="43" t="s">
        <v>132</v>
      </c>
      <c r="S26" t="s">
        <v>121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Soal</vt:lpstr>
      <vt:lpstr>PAT - FULL</vt:lpstr>
      <vt:lpstr>EST 10-30</vt:lpstr>
      <vt:lpstr>EST 30-60</vt:lpstr>
      <vt:lpstr>Gambar Pohon Keputusan</vt:lpstr>
      <vt:lpstr>NBC</vt:lpstr>
      <vt:lpstr>FOL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</dc:creator>
  <cp:lastModifiedBy>LPM 6</cp:lastModifiedBy>
  <cp:lastPrinted>2012-12-02T10:26:43Z</cp:lastPrinted>
  <dcterms:created xsi:type="dcterms:W3CDTF">2012-12-02T05:34:05Z</dcterms:created>
  <dcterms:modified xsi:type="dcterms:W3CDTF">2017-06-26T05:29:27Z</dcterms:modified>
</cp:coreProperties>
</file>