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M\ControlGastos\"/>
    </mc:Choice>
  </mc:AlternateContent>
  <xr:revisionPtr revIDLastSave="0" documentId="13_ncr:1_{046F12BD-1193-4EA8-8A38-A2C03AA1FC5F}" xr6:coauthVersionLast="47" xr6:coauthVersionMax="47" xr10:uidLastSave="{00000000-0000-0000-0000-000000000000}"/>
  <bookViews>
    <workbookView xWindow="-120" yWindow="-120" windowWidth="19440" windowHeight="15150" activeTab="3" xr2:uid="{3FAFDB23-1CF5-4013-9B78-8B5AA99A5182}"/>
  </bookViews>
  <sheets>
    <sheet name="VENTA_LIBROS" sheetId="1" r:id="rId1"/>
    <sheet name="GASTOS_INGRESOS" sheetId="2" r:id="rId2"/>
    <sheet name="GASTOS_DETALLADOS" sheetId="3" r:id="rId3"/>
    <sheet name="ConsorcioMendoz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4" l="1"/>
  <c r="D21" i="4"/>
  <c r="C21" i="4"/>
  <c r="B21" i="4"/>
  <c r="C19" i="4"/>
  <c r="D19" i="4"/>
  <c r="E19" i="4"/>
  <c r="B19" i="4"/>
  <c r="C17" i="4"/>
  <c r="D17" i="4"/>
  <c r="C18" i="4"/>
  <c r="D18" i="4"/>
  <c r="B18" i="4"/>
  <c r="E18" i="4" s="1"/>
  <c r="B17" i="4"/>
  <c r="E17" i="4" s="1"/>
  <c r="J11" i="3" l="1"/>
  <c r="J10" i="3"/>
  <c r="K4" i="3"/>
  <c r="K5" i="3"/>
  <c r="K6" i="3"/>
  <c r="F35" i="3"/>
  <c r="K3" i="3"/>
  <c r="F34" i="3"/>
  <c r="F33" i="3"/>
  <c r="A34" i="3"/>
  <c r="A35" i="3"/>
  <c r="A36" i="3" s="1"/>
  <c r="A37" i="3" s="1"/>
  <c r="A38" i="3" s="1"/>
  <c r="A39" i="3" s="1"/>
  <c r="A40" i="3" s="1"/>
  <c r="A41" i="3" s="1"/>
  <c r="A42" i="3" s="1"/>
  <c r="A43" i="3" s="1"/>
  <c r="A44" i="3" s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6" i="3"/>
  <c r="F7" i="3"/>
  <c r="F8" i="3"/>
  <c r="F9" i="3"/>
  <c r="F10" i="3"/>
  <c r="F11" i="3"/>
  <c r="F3" i="3"/>
  <c r="F4" i="3"/>
  <c r="F5" i="3"/>
  <c r="I4" i="3"/>
  <c r="I5" i="3" s="1"/>
  <c r="I6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5" i="2"/>
  <c r="C5" i="2"/>
  <c r="C6" i="2"/>
  <c r="C7" i="2"/>
  <c r="C8" i="2"/>
  <c r="C9" i="2"/>
  <c r="C10" i="2"/>
  <c r="C11" i="2"/>
  <c r="C12" i="2"/>
  <c r="C3" i="2"/>
  <c r="D24" i="2"/>
  <c r="D25" i="2"/>
  <c r="E12" i="2"/>
  <c r="E5" i="2"/>
  <c r="E6" i="2"/>
  <c r="E7" i="2"/>
  <c r="E8" i="2"/>
  <c r="E9" i="2"/>
  <c r="E10" i="2"/>
  <c r="E11" i="2"/>
  <c r="E4" i="2"/>
  <c r="E3" i="2"/>
  <c r="D2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G26" i="1"/>
  <c r="E24" i="1"/>
  <c r="D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2" i="1"/>
  <c r="J12" i="3" l="1"/>
  <c r="K8" i="3"/>
  <c r="C26" i="2"/>
  <c r="C24" i="2"/>
  <c r="E25" i="2"/>
  <c r="E24" i="2"/>
  <c r="E26" i="2"/>
  <c r="F25" i="1"/>
</calcChain>
</file>

<file path=xl/sharedStrings.xml><?xml version="1.0" encoding="utf-8"?>
<sst xmlns="http://schemas.openxmlformats.org/spreadsheetml/2006/main" count="132" uniqueCount="115">
  <si>
    <t>qty</t>
  </si>
  <si>
    <t>nombre</t>
  </si>
  <si>
    <t>ganancia</t>
  </si>
  <si>
    <t>MONEY COACH I</t>
  </si>
  <si>
    <t>PIENSE Y HAGASE RICO</t>
  </si>
  <si>
    <t>COMO GANAR AMIGOS E INFLUIR SOBRE LAS PERSONAS</t>
  </si>
  <si>
    <t>HABITOS ATOMICOS</t>
  </si>
  <si>
    <t>LOS 7 HABITOS DE LA GENTE ALTAMENTE EFECTIVA</t>
  </si>
  <si>
    <t>#</t>
  </si>
  <si>
    <t>TOTAL INVERTIDO:</t>
  </si>
  <si>
    <t>TOTAL VENDIDO:</t>
  </si>
  <si>
    <t>PADRE RICO PADRE POBRE</t>
  </si>
  <si>
    <t>LOS SECRETOS DE LA GENTE MILLONARIA</t>
  </si>
  <si>
    <t>PEQUEÑO CERDO CAPITALISTA</t>
  </si>
  <si>
    <t>$compra</t>
  </si>
  <si>
    <t>$venta</t>
  </si>
  <si>
    <t>LAS 48 LEYES DEL PODER</t>
  </si>
  <si>
    <t>VENDELE A LA MENTE NO A LA GENTE</t>
  </si>
  <si>
    <t>TOTAL GANANCIAS ESPERADAS:</t>
  </si>
  <si>
    <t>TOTAL GANANCIAS OBTENIDAS:</t>
  </si>
  <si>
    <t>STATUS</t>
  </si>
  <si>
    <t>ANOTACIONES</t>
  </si>
  <si>
    <t>DESCRIPCION</t>
  </si>
  <si>
    <t>nomina spayt</t>
  </si>
  <si>
    <t>mandado</t>
  </si>
  <si>
    <t>agua (garrafon)</t>
  </si>
  <si>
    <t>internet</t>
  </si>
  <si>
    <t>luz</t>
  </si>
  <si>
    <t>QTY (p/quinc)</t>
  </si>
  <si>
    <t>QTY (p/mes)</t>
  </si>
  <si>
    <t>disney y star+</t>
  </si>
  <si>
    <t>youtube premium</t>
  </si>
  <si>
    <t>gasolina</t>
  </si>
  <si>
    <t>comments</t>
  </si>
  <si>
    <t>sale de los viajes</t>
  </si>
  <si>
    <t>CONTROL DE GASTOS E INGRESOS (quincenal y mensual)</t>
  </si>
  <si>
    <t>infonavit</t>
  </si>
  <si>
    <t>puede variar (promedio)</t>
  </si>
  <si>
    <t>viajes de didi / indriver</t>
  </si>
  <si>
    <t>SUMATORIAS GASTOS</t>
  </si>
  <si>
    <t>SUMATORIAS INGRESOS</t>
  </si>
  <si>
    <t>QTY (p/sem)</t>
  </si>
  <si>
    <t>SUM TOTALES (DIFERENCIA)</t>
  </si>
  <si>
    <t>QTY</t>
  </si>
  <si>
    <t>pago nomina</t>
  </si>
  <si>
    <t>pago mercado credito</t>
  </si>
  <si>
    <t>recarga celular</t>
  </si>
  <si>
    <t>compensacion recarga</t>
  </si>
  <si>
    <t>pago tarjeta stori</t>
  </si>
  <si>
    <t>saldo tarjeta stori</t>
  </si>
  <si>
    <t>DATE</t>
  </si>
  <si>
    <t>viaje didi</t>
  </si>
  <si>
    <t>GASTOS/INGRESOS DETALLADOS POR MES (junio)</t>
  </si>
  <si>
    <t>ingresos</t>
  </si>
  <si>
    <t>gastos</t>
  </si>
  <si>
    <t>diferencia</t>
  </si>
  <si>
    <t>pago internet</t>
  </si>
  <si>
    <t>SANTANDER</t>
  </si>
  <si>
    <t>STORI</t>
  </si>
  <si>
    <t>BBVA</t>
  </si>
  <si>
    <t>EFECTIVO</t>
  </si>
  <si>
    <t>BALANCE CUENTAS BANCARIAS</t>
  </si>
  <si>
    <t>ID</t>
  </si>
  <si>
    <t>NAME</t>
  </si>
  <si>
    <t>IDP</t>
  </si>
  <si>
    <t>abono bbva</t>
  </si>
  <si>
    <t>abono stori</t>
  </si>
  <si>
    <t>TOTAL</t>
  </si>
  <si>
    <t>CUENTA</t>
  </si>
  <si>
    <t>queso</t>
  </si>
  <si>
    <t>sodas en el del rio</t>
  </si>
  <si>
    <t>comprar de jugo</t>
  </si>
  <si>
    <t xml:space="preserve">compra lapiz puntillas </t>
  </si>
  <si>
    <t>leche y tortillas</t>
  </si>
  <si>
    <t>ahorro rec cetes</t>
  </si>
  <si>
    <t>transferencia isabel</t>
  </si>
  <si>
    <t>devuelta trasnferencia</t>
  </si>
  <si>
    <t>compra cerveza</t>
  </si>
  <si>
    <t>compra segunda (jesucristo)</t>
  </si>
  <si>
    <t>compra segunda (bolsa)</t>
  </si>
  <si>
    <t>compra segunda (pastel)</t>
  </si>
  <si>
    <t>compra segunda (ropa emilio)</t>
  </si>
  <si>
    <t>compra del pan</t>
  </si>
  <si>
    <t>compra en el smart</t>
  </si>
  <si>
    <t>PROYECTO:</t>
  </si>
  <si>
    <t>CONSORCIO MENDOZA</t>
  </si>
  <si>
    <t>DESCRIPCION:</t>
  </si>
  <si>
    <t>RENTA DE MOBILARIO, Y TRAMPOLINES PARA FIESTAS</t>
  </si>
  <si>
    <t>CONTROL DE INGRESOS Y EGRESOS:</t>
  </si>
  <si>
    <t>1 mesa chica + 6 sillas</t>
  </si>
  <si>
    <t>1 mesa grande + 6 sillas</t>
  </si>
  <si>
    <t>1 mesa grande + 8 sillas</t>
  </si>
  <si>
    <t>COSTOS</t>
  </si>
  <si>
    <t>1 hielera grande</t>
  </si>
  <si>
    <t>DESGLOSE DE GANANCIAS DE ACUERDO A LOS PRECIOS:</t>
  </si>
  <si>
    <t>VIERNES</t>
  </si>
  <si>
    <t>SILLAS</t>
  </si>
  <si>
    <t>MESAS CHICAS</t>
  </si>
  <si>
    <t>MESAS GRANDES</t>
  </si>
  <si>
    <t>HIELERAS GRANDES</t>
  </si>
  <si>
    <t>BRINCA BRINCA 3x3</t>
  </si>
  <si>
    <t>INVENTARIO INDIVIDUAL</t>
  </si>
  <si>
    <t>INVENTARIO POR COMBOS</t>
  </si>
  <si>
    <t>1 MESA CHICA + 4 SILLAS</t>
  </si>
  <si>
    <t>8 JUEGOS</t>
  </si>
  <si>
    <t>FALTAN SILLAS</t>
  </si>
  <si>
    <t>SABADO</t>
  </si>
  <si>
    <t>DOMINGO</t>
  </si>
  <si>
    <t>8 COMBOS CHICOS</t>
  </si>
  <si>
    <t>4 HIELERAS</t>
  </si>
  <si>
    <t>4 HIELERAS (INDIVIDUALES)</t>
  </si>
  <si>
    <t>combo 1 mesa chica + 4 sillas</t>
  </si>
  <si>
    <t>4 brinca brincas</t>
  </si>
  <si>
    <t>1 brinca brinca</t>
  </si>
  <si>
    <t>1 MESA GRANDE + 6 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</si>
</sst>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.00"/>
  </numFmts>
  <fonts count="22">
    <font>
      <sz val="11"/>
      <color theme="1"/>
      <name val="Calibri"/>
      <family val="2"/>
      <scheme val="minor"/>
    </font>
    <font>
      <b/>
      <sz val="10"/>
      <color theme="1"/>
      <name val="Cascadia Mono"/>
      <family val="3"/>
    </font>
    <font>
      <sz val="9"/>
      <color theme="1"/>
      <name val="Cascadia Mono"/>
      <family val="3"/>
    </font>
    <font>
      <sz val="8"/>
      <color theme="1"/>
      <name val="Cascadia Mono"/>
      <family val="3"/>
    </font>
    <font>
      <sz val="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Monaco"/>
      <family val="2"/>
    </font>
    <font>
      <b/>
      <sz val="11"/>
      <color theme="1"/>
      <name val="Monaco"/>
      <family val="2"/>
    </font>
    <font>
      <b/>
      <sz val="9"/>
      <color theme="1"/>
      <name val="Cascadia Mono"/>
    </font>
    <font>
      <sz val="9"/>
      <color theme="1"/>
      <name val="Monaco"/>
      <family val="2"/>
    </font>
    <font>
      <b/>
      <sz val="9"/>
      <color theme="1"/>
      <name val="Monaco"/>
      <family val="2"/>
    </font>
    <font>
      <sz val="8"/>
      <color theme="1"/>
      <name val="Monaco"/>
      <family val="2"/>
    </font>
    <font>
      <sz val="9"/>
      <color rgb="FF006100"/>
      <name val="Monaco"/>
      <family val="2"/>
    </font>
    <font>
      <sz val="9"/>
      <color rgb="FF9C0006"/>
      <name val="Monaco"/>
      <family val="2"/>
    </font>
    <font>
      <sz val="11"/>
      <color rgb="FF9C0006"/>
      <name val="Monaco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5" fontId="3" fillId="5" borderId="1" xfId="0" applyNumberFormat="1" applyFont="1" applyFill="1" applyBorder="1"/>
    <xf numFmtId="0" fontId="4" fillId="0" borderId="0" xfId="0" applyFont="1"/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165" fontId="3" fillId="4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4" fillId="3" borderId="0" xfId="0" applyFont="1" applyFill="1"/>
    <xf numFmtId="165" fontId="3" fillId="3" borderId="1" xfId="0" applyNumberFormat="1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right"/>
    </xf>
    <xf numFmtId="165" fontId="3" fillId="9" borderId="1" xfId="0" applyNumberFormat="1" applyFont="1" applyFill="1" applyBorder="1"/>
    <xf numFmtId="0" fontId="1" fillId="2" borderId="1" xfId="0" applyFont="1" applyFill="1" applyBorder="1"/>
    <xf numFmtId="0" fontId="0" fillId="0" borderId="1" xfId="0" applyBorder="1"/>
    <xf numFmtId="0" fontId="7" fillId="0" borderId="0" xfId="0" applyFont="1"/>
    <xf numFmtId="0" fontId="10" fillId="0" borderId="1" xfId="0" applyFont="1" applyBorder="1"/>
    <xf numFmtId="0" fontId="11" fillId="0" borderId="1" xfId="0" applyFont="1" applyBorder="1"/>
    <xf numFmtId="0" fontId="8" fillId="2" borderId="1" xfId="0" applyFont="1" applyFill="1" applyBorder="1"/>
    <xf numFmtId="0" fontId="12" fillId="0" borderId="1" xfId="0" applyFont="1" applyBorder="1"/>
    <xf numFmtId="0" fontId="10" fillId="2" borderId="1" xfId="0" applyFont="1" applyFill="1" applyBorder="1"/>
    <xf numFmtId="164" fontId="10" fillId="5" borderId="1" xfId="0" applyNumberFormat="1" applyFont="1" applyFill="1" applyBorder="1"/>
    <xf numFmtId="166" fontId="10" fillId="0" borderId="1" xfId="0" applyNumberFormat="1" applyFont="1" applyBorder="1"/>
    <xf numFmtId="166" fontId="10" fillId="5" borderId="1" xfId="0" applyNumberFormat="1" applyFont="1" applyFill="1" applyBorder="1"/>
    <xf numFmtId="166" fontId="14" fillId="11" borderId="1" xfId="2" applyNumberFormat="1" applyFont="1" applyBorder="1"/>
    <xf numFmtId="164" fontId="14" fillId="11" borderId="1" xfId="2" applyNumberFormat="1" applyFont="1" applyBorder="1"/>
    <xf numFmtId="166" fontId="13" fillId="10" borderId="1" xfId="1" applyNumberFormat="1" applyFont="1" applyBorder="1"/>
    <xf numFmtId="164" fontId="13" fillId="10" borderId="1" xfId="1" applyNumberFormat="1" applyFont="1" applyBorder="1"/>
    <xf numFmtId="0" fontId="7" fillId="2" borderId="1" xfId="0" applyFont="1" applyFill="1" applyBorder="1"/>
    <xf numFmtId="0" fontId="7" fillId="2" borderId="4" xfId="0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5" fillId="11" borderId="0" xfId="2" applyFont="1" applyAlignment="1">
      <alignment horizontal="right"/>
    </xf>
    <xf numFmtId="0" fontId="8" fillId="0" borderId="0" xfId="0" applyFont="1"/>
    <xf numFmtId="0" fontId="7" fillId="12" borderId="1" xfId="0" applyFont="1" applyFill="1" applyBorder="1"/>
    <xf numFmtId="0" fontId="7" fillId="0" borderId="1" xfId="0" applyFont="1" applyBorder="1" applyAlignment="1">
      <alignment horizontal="center"/>
    </xf>
    <xf numFmtId="0" fontId="5" fillId="10" borderId="1" xfId="1" applyBorder="1" applyAlignment="1">
      <alignment horizontal="right"/>
    </xf>
    <xf numFmtId="166" fontId="0" fillId="0" borderId="0" xfId="0" applyNumberFormat="1"/>
    <xf numFmtId="0" fontId="0" fillId="0" borderId="1" xfId="0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4" fillId="11" borderId="2" xfId="2" applyFont="1" applyBorder="1" applyAlignment="1">
      <alignment horizontal="right"/>
    </xf>
    <xf numFmtId="0" fontId="14" fillId="11" borderId="4" xfId="2" applyFont="1" applyBorder="1" applyAlignment="1">
      <alignment horizontal="right"/>
    </xf>
    <xf numFmtId="0" fontId="13" fillId="10" borderId="1" xfId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6" fillId="13" borderId="0" xfId="0" applyFont="1" applyFill="1" applyAlignment="1">
      <alignment horizontal="left"/>
    </xf>
    <xf numFmtId="4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20" fillId="13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16" fillId="13" borderId="0" xfId="0" applyFont="1" applyFill="1"/>
    <xf numFmtId="44" fontId="21" fillId="15" borderId="0" xfId="0" applyNumberFormat="1" applyFont="1" applyFill="1"/>
    <xf numFmtId="0" fontId="20" fillId="13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17" fillId="16" borderId="1" xfId="0" applyFont="1" applyFill="1" applyBorder="1"/>
    <xf numFmtId="0" fontId="16" fillId="1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8" fillId="14" borderId="1" xfId="0" applyFont="1" applyFill="1" applyBorder="1"/>
  </cellXfs>
  <cellStyles count="3">
    <cellStyle name="Bueno" xfId="1" builtinId="26"/>
    <cellStyle name="Incorrecto" xfId="2" builtinId="27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A00"/>
      <color rgb="FF28CD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66AE-FE42-4C19-90C9-63D688EE03C2}">
  <dimension ref="A1:H32"/>
  <sheetViews>
    <sheetView view="pageLayout" zoomScale="130" zoomScaleNormal="100" zoomScalePageLayoutView="130" workbookViewId="0">
      <selection activeCell="C2" sqref="C2"/>
    </sheetView>
  </sheetViews>
  <sheetFormatPr baseColWidth="10" defaultRowHeight="15"/>
  <cols>
    <col min="1" max="1" width="3" customWidth="1"/>
    <col min="2" max="2" width="4.42578125" customWidth="1"/>
    <col min="3" max="3" width="50" customWidth="1"/>
    <col min="4" max="4" width="9.28515625" customWidth="1"/>
    <col min="5" max="5" width="8.42578125" customWidth="1"/>
    <col min="6" max="6" width="10.42578125" customWidth="1"/>
    <col min="7" max="7" width="7.140625" customWidth="1"/>
    <col min="8" max="8" width="5.85546875" customWidth="1"/>
  </cols>
  <sheetData>
    <row r="1" spans="1:8">
      <c r="A1" s="4" t="s">
        <v>8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2</v>
      </c>
      <c r="G1" s="19" t="s">
        <v>20</v>
      </c>
      <c r="H1" s="19"/>
    </row>
    <row r="2" spans="1:8">
      <c r="A2" s="3">
        <v>1</v>
      </c>
      <c r="B2" s="16">
        <v>1</v>
      </c>
      <c r="C2" s="16" t="s">
        <v>3</v>
      </c>
      <c r="D2" s="2">
        <v>349</v>
      </c>
      <c r="E2" s="2">
        <v>380</v>
      </c>
      <c r="F2" s="2">
        <f>E2-D2</f>
        <v>31</v>
      </c>
      <c r="G2" s="20"/>
      <c r="H2" s="20"/>
    </row>
    <row r="3" spans="1:8">
      <c r="A3" s="3">
        <f>A2+1</f>
        <v>2</v>
      </c>
      <c r="B3" s="16">
        <v>1</v>
      </c>
      <c r="C3" s="16" t="s">
        <v>4</v>
      </c>
      <c r="D3" s="2">
        <v>175</v>
      </c>
      <c r="E3" s="2">
        <v>180</v>
      </c>
      <c r="F3" s="2">
        <f t="shared" ref="F3:F21" si="0">E3-D3</f>
        <v>5</v>
      </c>
      <c r="G3" s="20"/>
      <c r="H3" s="20"/>
    </row>
    <row r="4" spans="1:8">
      <c r="A4" s="3">
        <f t="shared" ref="A4:A21" si="1">A3+1</f>
        <v>3</v>
      </c>
      <c r="B4" s="16">
        <v>1</v>
      </c>
      <c r="C4" s="16" t="s">
        <v>5</v>
      </c>
      <c r="D4" s="2">
        <v>175</v>
      </c>
      <c r="E4" s="2">
        <v>180</v>
      </c>
      <c r="F4" s="2">
        <f t="shared" si="0"/>
        <v>5</v>
      </c>
      <c r="G4" s="20"/>
      <c r="H4" s="20"/>
    </row>
    <row r="5" spans="1:8">
      <c r="A5" s="3">
        <f t="shared" si="1"/>
        <v>4</v>
      </c>
      <c r="B5" s="16">
        <v>1</v>
      </c>
      <c r="C5" s="16" t="s">
        <v>6</v>
      </c>
      <c r="D5" s="2">
        <v>220</v>
      </c>
      <c r="E5" s="2">
        <v>240</v>
      </c>
      <c r="F5" s="2">
        <f t="shared" si="0"/>
        <v>20</v>
      </c>
      <c r="G5" s="20"/>
      <c r="H5" s="20"/>
    </row>
    <row r="6" spans="1:8">
      <c r="A6" s="3">
        <f t="shared" si="1"/>
        <v>5</v>
      </c>
      <c r="B6" s="16">
        <v>1</v>
      </c>
      <c r="C6" s="16" t="s">
        <v>12</v>
      </c>
      <c r="D6" s="2">
        <v>150</v>
      </c>
      <c r="E6" s="2">
        <v>160</v>
      </c>
      <c r="F6" s="2">
        <f t="shared" si="0"/>
        <v>10</v>
      </c>
      <c r="G6" s="20"/>
      <c r="H6" s="20"/>
    </row>
    <row r="7" spans="1:8">
      <c r="A7" s="3">
        <f t="shared" si="1"/>
        <v>6</v>
      </c>
      <c r="B7" s="16">
        <v>1</v>
      </c>
      <c r="C7" s="16" t="s">
        <v>16</v>
      </c>
      <c r="D7" s="2">
        <v>200</v>
      </c>
      <c r="E7" s="2">
        <v>220</v>
      </c>
      <c r="F7" s="2">
        <f t="shared" si="0"/>
        <v>20</v>
      </c>
      <c r="G7" s="20"/>
      <c r="H7" s="20"/>
    </row>
    <row r="8" spans="1:8">
      <c r="A8" s="3">
        <f t="shared" si="1"/>
        <v>7</v>
      </c>
      <c r="B8" s="16">
        <v>1</v>
      </c>
      <c r="C8" s="16" t="s">
        <v>7</v>
      </c>
      <c r="D8" s="2">
        <v>125</v>
      </c>
      <c r="E8" s="2">
        <v>160</v>
      </c>
      <c r="F8" s="2">
        <f t="shared" si="0"/>
        <v>35</v>
      </c>
      <c r="G8" s="20"/>
      <c r="H8" s="20"/>
    </row>
    <row r="9" spans="1:8">
      <c r="A9" s="3">
        <f t="shared" si="1"/>
        <v>8</v>
      </c>
      <c r="B9" s="14">
        <v>1</v>
      </c>
      <c r="C9" s="14" t="s">
        <v>11</v>
      </c>
      <c r="D9" s="2">
        <v>175</v>
      </c>
      <c r="E9" s="2">
        <v>180</v>
      </c>
      <c r="F9" s="2">
        <f t="shared" si="0"/>
        <v>5</v>
      </c>
      <c r="G9" s="20"/>
      <c r="H9" s="20"/>
    </row>
    <row r="10" spans="1:8">
      <c r="A10" s="3">
        <f t="shared" si="1"/>
        <v>9</v>
      </c>
      <c r="B10" s="14">
        <v>1</v>
      </c>
      <c r="C10" s="14" t="s">
        <v>13</v>
      </c>
      <c r="D10" s="2">
        <v>175</v>
      </c>
      <c r="E10" s="2">
        <v>180</v>
      </c>
      <c r="F10" s="2">
        <f t="shared" si="0"/>
        <v>5</v>
      </c>
      <c r="G10" s="20"/>
      <c r="H10" s="20"/>
    </row>
    <row r="11" spans="1:8">
      <c r="A11" s="3">
        <f t="shared" si="1"/>
        <v>10</v>
      </c>
      <c r="B11" s="15">
        <v>1</v>
      </c>
      <c r="C11" s="15" t="s">
        <v>11</v>
      </c>
      <c r="D11" s="2">
        <v>147</v>
      </c>
      <c r="E11" s="2">
        <v>150</v>
      </c>
      <c r="F11" s="2">
        <f t="shared" si="0"/>
        <v>3</v>
      </c>
      <c r="G11" s="20"/>
      <c r="H11" s="20"/>
    </row>
    <row r="12" spans="1:8">
      <c r="A12" s="3">
        <f t="shared" si="1"/>
        <v>11</v>
      </c>
      <c r="B12" s="15">
        <v>1</v>
      </c>
      <c r="C12" s="15" t="s">
        <v>4</v>
      </c>
      <c r="D12" s="2">
        <v>147</v>
      </c>
      <c r="E12" s="2">
        <v>180</v>
      </c>
      <c r="F12" s="2">
        <f t="shared" si="0"/>
        <v>33</v>
      </c>
      <c r="G12" s="20"/>
      <c r="H12" s="20"/>
    </row>
    <row r="13" spans="1:8">
      <c r="A13" s="3">
        <f t="shared" si="1"/>
        <v>12</v>
      </c>
      <c r="B13" s="15">
        <v>1</v>
      </c>
      <c r="C13" s="15" t="s">
        <v>17</v>
      </c>
      <c r="D13" s="2">
        <v>147</v>
      </c>
      <c r="E13" s="2">
        <v>150</v>
      </c>
      <c r="F13" s="2">
        <f t="shared" si="0"/>
        <v>3</v>
      </c>
      <c r="G13" s="20"/>
      <c r="H13" s="20"/>
    </row>
    <row r="14" spans="1:8">
      <c r="A14" s="3">
        <f t="shared" si="1"/>
        <v>13</v>
      </c>
      <c r="B14" s="15">
        <v>1</v>
      </c>
      <c r="C14" s="15" t="s">
        <v>12</v>
      </c>
      <c r="D14" s="2">
        <v>147</v>
      </c>
      <c r="E14" s="2">
        <v>150</v>
      </c>
      <c r="F14" s="2">
        <f t="shared" si="0"/>
        <v>3</v>
      </c>
      <c r="G14" s="20"/>
      <c r="H14" s="20"/>
    </row>
    <row r="15" spans="1:8">
      <c r="A15" s="3">
        <f t="shared" si="1"/>
        <v>14</v>
      </c>
      <c r="B15" s="1"/>
      <c r="C15" s="1"/>
      <c r="D15" s="2"/>
      <c r="E15" s="2"/>
      <c r="F15" s="2">
        <f t="shared" si="0"/>
        <v>0</v>
      </c>
      <c r="G15" s="20"/>
      <c r="H15" s="20"/>
    </row>
    <row r="16" spans="1:8">
      <c r="A16" s="3">
        <f t="shared" si="1"/>
        <v>15</v>
      </c>
      <c r="B16" s="1"/>
      <c r="C16" s="1"/>
      <c r="D16" s="2"/>
      <c r="E16" s="2"/>
      <c r="F16" s="2">
        <f t="shared" si="0"/>
        <v>0</v>
      </c>
      <c r="G16" s="20"/>
      <c r="H16" s="20"/>
    </row>
    <row r="17" spans="1:8">
      <c r="A17" s="3">
        <f t="shared" si="1"/>
        <v>16</v>
      </c>
      <c r="B17" s="1"/>
      <c r="C17" s="1"/>
      <c r="D17" s="2"/>
      <c r="E17" s="2"/>
      <c r="F17" s="2">
        <f t="shared" si="0"/>
        <v>0</v>
      </c>
      <c r="G17" s="20"/>
      <c r="H17" s="20"/>
    </row>
    <row r="18" spans="1:8">
      <c r="A18" s="3">
        <f t="shared" si="1"/>
        <v>17</v>
      </c>
      <c r="B18" s="1"/>
      <c r="C18" s="1"/>
      <c r="D18" s="2"/>
      <c r="E18" s="2"/>
      <c r="F18" s="2">
        <f t="shared" si="0"/>
        <v>0</v>
      </c>
      <c r="G18" s="20"/>
      <c r="H18" s="20"/>
    </row>
    <row r="19" spans="1:8">
      <c r="A19" s="3">
        <f t="shared" si="1"/>
        <v>18</v>
      </c>
      <c r="B19" s="1"/>
      <c r="C19" s="1"/>
      <c r="D19" s="2"/>
      <c r="E19" s="2"/>
      <c r="F19" s="2">
        <f t="shared" si="0"/>
        <v>0</v>
      </c>
      <c r="G19" s="20"/>
      <c r="H19" s="20"/>
    </row>
    <row r="20" spans="1:8">
      <c r="A20" s="3">
        <f t="shared" si="1"/>
        <v>19</v>
      </c>
      <c r="B20" s="1"/>
      <c r="C20" s="1"/>
      <c r="D20" s="2"/>
      <c r="E20" s="2"/>
      <c r="F20" s="2">
        <f t="shared" si="0"/>
        <v>0</v>
      </c>
      <c r="G20" s="20"/>
      <c r="H20" s="20"/>
    </row>
    <row r="21" spans="1:8">
      <c r="A21" s="3">
        <f t="shared" si="1"/>
        <v>20</v>
      </c>
      <c r="B21" s="1"/>
      <c r="C21" s="1"/>
      <c r="D21" s="2"/>
      <c r="E21" s="2"/>
      <c r="F21" s="2">
        <f t="shared" si="0"/>
        <v>0</v>
      </c>
      <c r="G21" s="20"/>
      <c r="H21" s="20"/>
    </row>
    <row r="23" spans="1:8">
      <c r="C23" s="5" t="s">
        <v>9</v>
      </c>
      <c r="D23" s="6">
        <f>SUM(D2:D21)</f>
        <v>2332</v>
      </c>
      <c r="E23" s="7"/>
      <c r="F23" s="7"/>
    </row>
    <row r="24" spans="1:8">
      <c r="C24" s="8" t="s">
        <v>10</v>
      </c>
      <c r="D24" s="9"/>
      <c r="E24" s="10">
        <f>SUM(E2:E21)</f>
        <v>2510</v>
      </c>
      <c r="F24" s="7"/>
    </row>
    <row r="25" spans="1:8">
      <c r="C25" s="11" t="s">
        <v>18</v>
      </c>
      <c r="D25" s="12"/>
      <c r="E25" s="12"/>
      <c r="F25" s="13">
        <f>SUM(F2:F21)</f>
        <v>178</v>
      </c>
    </row>
    <row r="26" spans="1:8">
      <c r="C26" s="17" t="s">
        <v>19</v>
      </c>
      <c r="G26" s="18">
        <f>SUM(G3:G22)</f>
        <v>0</v>
      </c>
    </row>
    <row r="32" spans="1:8">
      <c r="C32" s="11" t="s">
        <v>21</v>
      </c>
    </row>
  </sheetData>
  <pageMargins left="0.25" right="0.25" top="0.75" bottom="0.75" header="0.3" footer="0.3"/>
  <pageSetup orientation="landscape" r:id="rId1"/>
  <headerFooter>
    <oddHeader xml:space="preserve">&amp;C&amp;"Cascadia Mono,Regular"&amp;14CONTROL DE VENTA DE LIBROS&amp;"-,Regular"&amp;11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B0A-BFE8-1746-BA6B-F005879BE8AE}">
  <dimension ref="A1:L34"/>
  <sheetViews>
    <sheetView view="pageLayout" zoomScale="110" zoomScaleNormal="155" zoomScalePageLayoutView="110" workbookViewId="0">
      <selection activeCell="B2" sqref="B2"/>
    </sheetView>
  </sheetViews>
  <sheetFormatPr baseColWidth="10" defaultRowHeight="15"/>
  <cols>
    <col min="1" max="1" width="2.42578125" customWidth="1"/>
    <col min="2" max="2" width="23.85546875" customWidth="1"/>
    <col min="3" max="3" width="14.42578125" customWidth="1"/>
    <col min="4" max="4" width="15" customWidth="1"/>
    <col min="5" max="5" width="14.140625" customWidth="1"/>
    <col min="6" max="6" width="21.42578125" customWidth="1"/>
  </cols>
  <sheetData>
    <row r="1" spans="1:9">
      <c r="A1" s="47" t="s">
        <v>35</v>
      </c>
      <c r="B1" s="48"/>
      <c r="C1" s="48"/>
      <c r="D1" s="48"/>
      <c r="E1" s="48"/>
      <c r="F1" s="48"/>
      <c r="G1" s="48"/>
      <c r="H1" s="48"/>
      <c r="I1" s="48"/>
    </row>
    <row r="2" spans="1:9">
      <c r="A2" s="24" t="s">
        <v>8</v>
      </c>
      <c r="B2" s="24" t="s">
        <v>22</v>
      </c>
      <c r="C2" s="24" t="s">
        <v>41</v>
      </c>
      <c r="D2" s="24" t="s">
        <v>28</v>
      </c>
      <c r="E2" s="24" t="s">
        <v>29</v>
      </c>
      <c r="F2" s="24" t="s">
        <v>33</v>
      </c>
      <c r="G2" s="24"/>
      <c r="H2" s="24"/>
      <c r="I2" s="24"/>
    </row>
    <row r="3" spans="1:9">
      <c r="A3" s="26">
        <v>1</v>
      </c>
      <c r="B3" s="22" t="s">
        <v>23</v>
      </c>
      <c r="C3" s="28">
        <f>D3/2</f>
        <v>3699.68</v>
      </c>
      <c r="D3" s="28">
        <v>7399.36</v>
      </c>
      <c r="E3" s="28">
        <f>D3*2</f>
        <v>14798.72</v>
      </c>
      <c r="F3" s="25"/>
      <c r="G3" s="22"/>
      <c r="H3" s="22"/>
      <c r="I3" s="22"/>
    </row>
    <row r="4" spans="1:9">
      <c r="A4" s="26">
        <f>A3+1</f>
        <v>2</v>
      </c>
      <c r="B4" s="22" t="s">
        <v>38</v>
      </c>
      <c r="C4" s="28">
        <v>800</v>
      </c>
      <c r="D4" s="28">
        <v>1600</v>
      </c>
      <c r="E4" s="28">
        <f>D4*2</f>
        <v>3200</v>
      </c>
      <c r="F4" s="25" t="s">
        <v>37</v>
      </c>
      <c r="G4" s="22"/>
      <c r="H4" s="22"/>
      <c r="I4" s="22"/>
    </row>
    <row r="5" spans="1:9">
      <c r="A5" s="26">
        <f t="shared" ref="A5:A21" si="0">A4+1</f>
        <v>3</v>
      </c>
      <c r="B5" s="22" t="s">
        <v>25</v>
      </c>
      <c r="C5" s="28">
        <f t="shared" ref="C5:C12" si="1">D5/2</f>
        <v>-18</v>
      </c>
      <c r="D5" s="28">
        <v>-36</v>
      </c>
      <c r="E5" s="28">
        <f t="shared" ref="E5:E11" si="2">D5*2</f>
        <v>-72</v>
      </c>
      <c r="F5" s="25"/>
      <c r="G5" s="22"/>
      <c r="H5" s="22"/>
      <c r="I5" s="22"/>
    </row>
    <row r="6" spans="1:9">
      <c r="A6" s="26">
        <f t="shared" si="0"/>
        <v>4</v>
      </c>
      <c r="B6" s="22" t="s">
        <v>26</v>
      </c>
      <c r="C6" s="28">
        <f t="shared" si="1"/>
        <v>-99.75</v>
      </c>
      <c r="D6" s="28">
        <v>-199.5</v>
      </c>
      <c r="E6" s="28">
        <f t="shared" si="2"/>
        <v>-399</v>
      </c>
      <c r="F6" s="25"/>
      <c r="G6" s="22"/>
      <c r="H6" s="22"/>
      <c r="I6" s="22"/>
    </row>
    <row r="7" spans="1:9">
      <c r="A7" s="26">
        <f t="shared" si="0"/>
        <v>5</v>
      </c>
      <c r="B7" s="22" t="s">
        <v>27</v>
      </c>
      <c r="C7" s="28">
        <f t="shared" si="1"/>
        <v>-50</v>
      </c>
      <c r="D7" s="28">
        <v>-100</v>
      </c>
      <c r="E7" s="28">
        <f t="shared" si="2"/>
        <v>-200</v>
      </c>
      <c r="F7" s="25"/>
      <c r="G7" s="22"/>
      <c r="H7" s="22"/>
      <c r="I7" s="22"/>
    </row>
    <row r="8" spans="1:9">
      <c r="A8" s="26">
        <f t="shared" si="0"/>
        <v>6</v>
      </c>
      <c r="B8" s="22" t="s">
        <v>30</v>
      </c>
      <c r="C8" s="28">
        <f t="shared" si="1"/>
        <v>-38.747500000000002</v>
      </c>
      <c r="D8" s="28">
        <v>-77.495000000000005</v>
      </c>
      <c r="E8" s="28">
        <f t="shared" si="2"/>
        <v>-154.99</v>
      </c>
      <c r="F8" s="25"/>
      <c r="G8" s="22"/>
      <c r="H8" s="22"/>
      <c r="I8" s="22"/>
    </row>
    <row r="9" spans="1:9">
      <c r="A9" s="26">
        <f t="shared" si="0"/>
        <v>7</v>
      </c>
      <c r="B9" s="22" t="s">
        <v>31</v>
      </c>
      <c r="C9" s="28">
        <f t="shared" si="1"/>
        <v>-10</v>
      </c>
      <c r="D9" s="28">
        <v>-20</v>
      </c>
      <c r="E9" s="28">
        <f t="shared" si="2"/>
        <v>-40</v>
      </c>
      <c r="F9" s="25"/>
      <c r="G9" s="22"/>
      <c r="H9" s="22"/>
      <c r="I9" s="22"/>
    </row>
    <row r="10" spans="1:9">
      <c r="A10" s="26">
        <f t="shared" si="0"/>
        <v>8</v>
      </c>
      <c r="B10" s="22" t="s">
        <v>32</v>
      </c>
      <c r="C10" s="28">
        <f t="shared" si="1"/>
        <v>-350</v>
      </c>
      <c r="D10" s="28">
        <v>-700</v>
      </c>
      <c r="E10" s="28">
        <f t="shared" si="2"/>
        <v>-1400</v>
      </c>
      <c r="F10" s="25" t="s">
        <v>34</v>
      </c>
      <c r="G10" s="23"/>
      <c r="H10" s="22"/>
      <c r="I10" s="22"/>
    </row>
    <row r="11" spans="1:9">
      <c r="A11" s="26">
        <f t="shared" si="0"/>
        <v>9</v>
      </c>
      <c r="B11" s="22" t="s">
        <v>36</v>
      </c>
      <c r="C11" s="28">
        <f t="shared" si="1"/>
        <v>-1025</v>
      </c>
      <c r="D11" s="28">
        <v>-2050</v>
      </c>
      <c r="E11" s="28">
        <f t="shared" si="2"/>
        <v>-4100</v>
      </c>
      <c r="F11" s="25"/>
      <c r="G11" s="22"/>
      <c r="H11" s="22"/>
      <c r="I11" s="22"/>
    </row>
    <row r="12" spans="1:9">
      <c r="A12" s="26">
        <f t="shared" si="0"/>
        <v>10</v>
      </c>
      <c r="B12" s="22" t="s">
        <v>24</v>
      </c>
      <c r="C12" s="28">
        <f t="shared" si="1"/>
        <v>-1500</v>
      </c>
      <c r="D12" s="28">
        <v>-3000</v>
      </c>
      <c r="E12" s="28">
        <f>D12*2</f>
        <v>-6000</v>
      </c>
      <c r="G12" s="22"/>
      <c r="H12" s="22"/>
      <c r="I12" s="22"/>
    </row>
    <row r="13" spans="1:9">
      <c r="A13" s="26">
        <f t="shared" si="0"/>
        <v>11</v>
      </c>
      <c r="B13" s="20"/>
      <c r="C13" s="28"/>
      <c r="D13" s="20"/>
      <c r="E13" s="20"/>
      <c r="F13" s="25"/>
      <c r="G13" s="22"/>
      <c r="H13" s="22"/>
      <c r="I13" s="22"/>
    </row>
    <row r="14" spans="1:9">
      <c r="A14" s="26">
        <f t="shared" si="0"/>
        <v>12</v>
      </c>
      <c r="B14" s="22"/>
      <c r="C14" s="28"/>
      <c r="D14" s="28"/>
      <c r="E14" s="28"/>
      <c r="F14" s="25"/>
      <c r="G14" s="22"/>
      <c r="H14" s="22"/>
      <c r="I14" s="22"/>
    </row>
    <row r="15" spans="1:9">
      <c r="A15" s="26">
        <f t="shared" si="0"/>
        <v>13</v>
      </c>
      <c r="B15" s="22"/>
      <c r="C15" s="28"/>
      <c r="D15" s="28"/>
      <c r="E15" s="28"/>
      <c r="F15" s="25"/>
      <c r="G15" s="22"/>
      <c r="H15" s="22"/>
      <c r="I15" s="22"/>
    </row>
    <row r="16" spans="1:9">
      <c r="A16" s="26">
        <f t="shared" si="0"/>
        <v>14</v>
      </c>
      <c r="B16" s="22"/>
      <c r="C16" s="28"/>
      <c r="D16" s="28"/>
      <c r="E16" s="28"/>
      <c r="F16" s="25"/>
      <c r="G16" s="22"/>
      <c r="H16" s="22"/>
      <c r="I16" s="22"/>
    </row>
    <row r="17" spans="1:12">
      <c r="A17" s="26">
        <f t="shared" si="0"/>
        <v>15</v>
      </c>
      <c r="B17" s="22"/>
      <c r="C17" s="28"/>
      <c r="D17" s="28"/>
      <c r="E17" s="28"/>
      <c r="F17" s="25"/>
      <c r="G17" s="22"/>
      <c r="H17" s="22"/>
      <c r="I17" s="22"/>
    </row>
    <row r="18" spans="1:12">
      <c r="A18" s="26">
        <f t="shared" si="0"/>
        <v>16</v>
      </c>
      <c r="B18" s="22"/>
      <c r="C18" s="28"/>
      <c r="D18" s="28"/>
      <c r="E18" s="28"/>
      <c r="F18" s="25"/>
      <c r="G18" s="22"/>
      <c r="H18" s="22"/>
      <c r="I18" s="22"/>
    </row>
    <row r="19" spans="1:12">
      <c r="A19" s="26">
        <f t="shared" si="0"/>
        <v>17</v>
      </c>
      <c r="B19" s="22"/>
      <c r="C19" s="28"/>
      <c r="D19" s="28"/>
      <c r="E19" s="28"/>
      <c r="F19" s="25"/>
      <c r="G19" s="22"/>
      <c r="H19" s="22"/>
      <c r="I19" s="22"/>
    </row>
    <row r="20" spans="1:12">
      <c r="A20" s="26">
        <f t="shared" si="0"/>
        <v>18</v>
      </c>
      <c r="B20" s="22"/>
      <c r="C20" s="28"/>
      <c r="D20" s="28"/>
      <c r="E20" s="28"/>
      <c r="F20" s="25"/>
      <c r="G20" s="22"/>
      <c r="H20" s="22"/>
      <c r="I20" s="22"/>
    </row>
    <row r="21" spans="1:12">
      <c r="A21" s="26">
        <f t="shared" si="0"/>
        <v>19</v>
      </c>
      <c r="B21" s="22"/>
      <c r="C21" s="28"/>
      <c r="D21" s="28"/>
      <c r="E21" s="28"/>
      <c r="F21" s="25"/>
      <c r="G21" s="22"/>
      <c r="H21" s="22"/>
      <c r="I21" s="22"/>
    </row>
    <row r="22" spans="1:12">
      <c r="A22" s="26"/>
      <c r="B22" s="22"/>
      <c r="C22" s="28"/>
      <c r="D22" s="28"/>
      <c r="E22" s="28"/>
      <c r="F22" s="25"/>
      <c r="G22" s="22"/>
      <c r="H22" s="22"/>
      <c r="I22" s="22"/>
    </row>
    <row r="24" spans="1:12">
      <c r="A24" s="50" t="s">
        <v>39</v>
      </c>
      <c r="B24" s="51"/>
      <c r="C24" s="30">
        <f>SUM(C5:C12)</f>
        <v>-3091.4974999999999</v>
      </c>
      <c r="D24" s="30">
        <f>SUM(D5:D12)</f>
        <v>-6182.9949999999999</v>
      </c>
      <c r="E24" s="31">
        <f>SUM(E5:E12)</f>
        <v>-12365.99</v>
      </c>
      <c r="F24" s="25"/>
      <c r="G24" s="22"/>
      <c r="H24" s="22"/>
      <c r="I24" s="22"/>
      <c r="J24" s="21"/>
      <c r="K24" s="21"/>
      <c r="L24" s="21"/>
    </row>
    <row r="25" spans="1:12">
      <c r="A25" s="52" t="s">
        <v>40</v>
      </c>
      <c r="B25" s="52"/>
      <c r="C25" s="32">
        <f>SUM(C3:C4)</f>
        <v>4499.68</v>
      </c>
      <c r="D25" s="32">
        <f>SUM(D3:D4)</f>
        <v>8999.36</v>
      </c>
      <c r="E25" s="33">
        <f>SUM(E3:E4)</f>
        <v>17998.72</v>
      </c>
      <c r="F25" s="25"/>
      <c r="G25" s="22"/>
      <c r="H25" s="22"/>
      <c r="I25" s="22"/>
      <c r="J25" s="21"/>
      <c r="K25" s="21"/>
      <c r="L25" s="21"/>
    </row>
    <row r="26" spans="1:12">
      <c r="A26" s="49" t="s">
        <v>42</v>
      </c>
      <c r="B26" s="49"/>
      <c r="C26" s="29">
        <f>SUM(C3:C23)</f>
        <v>1408.1824999999999</v>
      </c>
      <c r="D26" s="29">
        <f>SUM(D3:D23)</f>
        <v>2816.3649999999998</v>
      </c>
      <c r="E26" s="27">
        <f>SUM(E3:E23)</f>
        <v>5632.73</v>
      </c>
      <c r="F26" s="21"/>
      <c r="G26" s="21"/>
      <c r="H26" s="21"/>
      <c r="I26" s="21"/>
      <c r="J26" s="21"/>
      <c r="K26" s="21"/>
      <c r="L26" s="21"/>
    </row>
    <row r="27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</sheetData>
  <mergeCells count="4">
    <mergeCell ref="A1:I1"/>
    <mergeCell ref="A26:B26"/>
    <mergeCell ref="A24:B24"/>
    <mergeCell ref="A25:B25"/>
  </mergeCells>
  <conditionalFormatting sqref="D14:E22 D3:E12 C3:C22">
    <cfRule type="cellIs" dxfId="10" priority="1" operator="lessThan">
      <formula>0</formula>
    </cfRule>
    <cfRule type="cellIs" dxfId="9" priority="2" operator="greaterThan">
      <formula>0</formula>
    </cfRule>
  </conditionalFormatting>
  <conditionalFormatting sqref="A3:B3 F3">
    <cfRule type="cellIs" dxfId="8" priority="5" operator="equal">
      <formula>#REF!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4DDF-76F9-6A4E-988A-52D7A688F1B7}">
  <dimension ref="A1:M44"/>
  <sheetViews>
    <sheetView zoomScaleNormal="100" workbookViewId="0">
      <selection activeCell="K19" sqref="K19"/>
    </sheetView>
  </sheetViews>
  <sheetFormatPr baseColWidth="10" defaultRowHeight="15"/>
  <cols>
    <col min="1" max="1" width="3.28515625" customWidth="1"/>
    <col min="2" max="2" width="13.7109375" customWidth="1"/>
    <col min="3" max="3" width="36.7109375" customWidth="1"/>
    <col min="4" max="4" width="12.85546875" bestFit="1" customWidth="1"/>
    <col min="5" max="5" width="5.28515625" customWidth="1"/>
    <col min="6" max="6" width="12.42578125" customWidth="1"/>
    <col min="9" max="9" width="14.140625" customWidth="1"/>
    <col min="10" max="10" width="13.42578125" customWidth="1"/>
    <col min="11" max="11" width="14.42578125" customWidth="1"/>
  </cols>
  <sheetData>
    <row r="1" spans="1:13">
      <c r="A1" s="53" t="s">
        <v>52</v>
      </c>
      <c r="B1" s="53"/>
      <c r="C1" s="53"/>
      <c r="D1" s="53"/>
      <c r="E1" s="53"/>
      <c r="F1" s="53"/>
      <c r="G1" s="53"/>
      <c r="H1" s="41"/>
      <c r="I1" s="53" t="s">
        <v>61</v>
      </c>
      <c r="J1" s="53"/>
      <c r="K1" s="53"/>
      <c r="L1" s="41"/>
      <c r="M1" s="41"/>
    </row>
    <row r="2" spans="1:13">
      <c r="A2" s="34" t="s">
        <v>8</v>
      </c>
      <c r="B2" s="35" t="s">
        <v>50</v>
      </c>
      <c r="C2" s="35" t="s">
        <v>22</v>
      </c>
      <c r="D2" s="34" t="s">
        <v>43</v>
      </c>
      <c r="E2" s="34" t="s">
        <v>64</v>
      </c>
      <c r="F2" s="34" t="s">
        <v>68</v>
      </c>
      <c r="G2" s="34"/>
      <c r="I2" s="42" t="s">
        <v>62</v>
      </c>
      <c r="J2" s="42" t="s">
        <v>63</v>
      </c>
      <c r="K2" s="42" t="s">
        <v>43</v>
      </c>
    </row>
    <row r="3" spans="1:13">
      <c r="A3" s="34">
        <v>1</v>
      </c>
      <c r="B3" s="38">
        <v>45062</v>
      </c>
      <c r="C3" s="36" t="s">
        <v>44</v>
      </c>
      <c r="D3" s="37">
        <v>7399.36</v>
      </c>
      <c r="E3" s="43">
        <v>1</v>
      </c>
      <c r="F3" s="36" t="str">
        <f>IF(E3=1,"santander",IF(E3=2,"stori",IF(E3=3,"bbva",IF(E3=4,"efectivo","na"))))</f>
        <v>santander</v>
      </c>
      <c r="G3" s="36"/>
      <c r="I3" s="36">
        <v>1</v>
      </c>
      <c r="J3" s="36" t="s">
        <v>57</v>
      </c>
      <c r="K3" s="37">
        <f>SUMIF(E3:E35,1,D3:D35)</f>
        <v>599.79999999999927</v>
      </c>
      <c r="L3" s="21"/>
      <c r="M3" s="21"/>
    </row>
    <row r="4" spans="1:13">
      <c r="A4" s="34">
        <f>A3+1</f>
        <v>2</v>
      </c>
      <c r="B4" s="38">
        <v>45063</v>
      </c>
      <c r="C4" s="36" t="s">
        <v>45</v>
      </c>
      <c r="D4" s="37">
        <v>-1426.06</v>
      </c>
      <c r="E4" s="43">
        <v>1</v>
      </c>
      <c r="F4" s="36" t="str">
        <f>IF(E4=1,"santander",IF(E4=2,"stori",IF(E4=3,"bbva",IF(E4=4,"efectivo","na"))))</f>
        <v>santander</v>
      </c>
      <c r="G4" s="36"/>
      <c r="I4" s="36">
        <f>I3+1</f>
        <v>2</v>
      </c>
      <c r="J4" s="36" t="s">
        <v>58</v>
      </c>
      <c r="K4" s="37">
        <f>SUMIF(E3:E35,2,D3:D35)</f>
        <v>4000</v>
      </c>
      <c r="L4" s="21"/>
      <c r="M4" s="21"/>
    </row>
    <row r="5" spans="1:13">
      <c r="A5" s="34">
        <f t="shared" ref="A5:A32" si="0">A4+1</f>
        <v>3</v>
      </c>
      <c r="B5" s="38">
        <v>45064</v>
      </c>
      <c r="C5" s="36" t="s">
        <v>46</v>
      </c>
      <c r="D5" s="37">
        <v>-100</v>
      </c>
      <c r="E5" s="43">
        <v>2</v>
      </c>
      <c r="F5" s="36" t="str">
        <f>IF(E5=1,"santander",IF(E5=2,"stori",IF(E5=3,"bbva",IF(E5=4,"efectivo","na"))))</f>
        <v>stori</v>
      </c>
      <c r="G5" s="36"/>
      <c r="I5" s="36">
        <f t="shared" ref="I5:I6" si="1">I4+1</f>
        <v>3</v>
      </c>
      <c r="J5" s="36" t="s">
        <v>59</v>
      </c>
      <c r="K5" s="37">
        <f>SUMIF(E3:E35,3,D3:D35)</f>
        <v>824</v>
      </c>
      <c r="L5" s="21"/>
      <c r="M5" s="21"/>
    </row>
    <row r="6" spans="1:13">
      <c r="A6" s="34">
        <f t="shared" si="0"/>
        <v>4</v>
      </c>
      <c r="B6" s="38">
        <v>45065</v>
      </c>
      <c r="C6" s="36" t="s">
        <v>47</v>
      </c>
      <c r="D6" s="37">
        <v>50</v>
      </c>
      <c r="E6" s="43">
        <v>4</v>
      </c>
      <c r="F6" s="36" t="str">
        <f t="shared" ref="F6:F35" si="2">IF(E6=1,"santander",IF(E6=2,"stori",IF(E6=3,"bbva",IF(E6=4,"efectivo","na"))))</f>
        <v>efectivo</v>
      </c>
      <c r="G6" s="36"/>
      <c r="I6" s="36">
        <f t="shared" si="1"/>
        <v>4</v>
      </c>
      <c r="J6" s="36" t="s">
        <v>60</v>
      </c>
      <c r="K6" s="37">
        <f>SUMIF(E3:E36,4,D3:D36)</f>
        <v>81</v>
      </c>
      <c r="L6" s="21"/>
      <c r="M6" s="21"/>
    </row>
    <row r="7" spans="1:13">
      <c r="A7" s="34">
        <f t="shared" si="0"/>
        <v>5</v>
      </c>
      <c r="B7" s="38">
        <v>45066</v>
      </c>
      <c r="C7" s="36" t="s">
        <v>48</v>
      </c>
      <c r="D7" s="37">
        <v>-3953</v>
      </c>
      <c r="E7" s="43">
        <v>1</v>
      </c>
      <c r="F7" s="36" t="str">
        <f t="shared" si="2"/>
        <v>santander</v>
      </c>
      <c r="G7" s="36"/>
      <c r="L7" s="21"/>
      <c r="M7" s="21"/>
    </row>
    <row r="8" spans="1:13" ht="15.75">
      <c r="A8" s="34">
        <f t="shared" si="0"/>
        <v>6</v>
      </c>
      <c r="B8" s="38">
        <v>45067</v>
      </c>
      <c r="C8" s="36" t="s">
        <v>49</v>
      </c>
      <c r="D8" s="37">
        <v>4000</v>
      </c>
      <c r="E8" s="43">
        <v>2</v>
      </c>
      <c r="F8" s="36" t="str">
        <f t="shared" si="2"/>
        <v>stori</v>
      </c>
      <c r="G8" s="36"/>
      <c r="J8" s="44" t="s">
        <v>67</v>
      </c>
      <c r="K8" s="37">
        <f>SUM(K3:K6)</f>
        <v>5504.7999999999993</v>
      </c>
      <c r="L8" s="21"/>
      <c r="M8" s="21"/>
    </row>
    <row r="9" spans="1:13">
      <c r="A9" s="34">
        <f t="shared" si="0"/>
        <v>7</v>
      </c>
      <c r="B9" s="38">
        <v>45068</v>
      </c>
      <c r="C9" s="36" t="s">
        <v>51</v>
      </c>
      <c r="D9" s="37">
        <v>200</v>
      </c>
      <c r="E9" s="43">
        <v>4</v>
      </c>
      <c r="F9" s="36" t="str">
        <f t="shared" si="2"/>
        <v>efectivo</v>
      </c>
      <c r="G9" s="36"/>
      <c r="L9" s="21"/>
      <c r="M9" s="21"/>
    </row>
    <row r="10" spans="1:13">
      <c r="A10" s="34">
        <f t="shared" si="0"/>
        <v>8</v>
      </c>
      <c r="B10" s="38">
        <v>45069</v>
      </c>
      <c r="C10" s="36" t="s">
        <v>51</v>
      </c>
      <c r="D10" s="37">
        <v>120</v>
      </c>
      <c r="E10" s="43">
        <v>4</v>
      </c>
      <c r="F10" s="36" t="str">
        <f t="shared" si="2"/>
        <v>efectivo</v>
      </c>
      <c r="G10" s="36"/>
      <c r="I10" s="39" t="s">
        <v>53</v>
      </c>
      <c r="J10" s="36">
        <f>SUMIF(D3:D35, "&gt;0")</f>
        <v>13950.36</v>
      </c>
      <c r="L10" s="21"/>
      <c r="M10" s="21"/>
    </row>
    <row r="11" spans="1:13">
      <c r="A11" s="34">
        <f t="shared" si="0"/>
        <v>9</v>
      </c>
      <c r="B11" s="38">
        <v>45070</v>
      </c>
      <c r="C11" s="36" t="s">
        <v>56</v>
      </c>
      <c r="D11" s="37">
        <v>-399</v>
      </c>
      <c r="E11" s="43">
        <v>1</v>
      </c>
      <c r="F11" s="36" t="str">
        <f t="shared" si="2"/>
        <v>santander</v>
      </c>
      <c r="G11" s="36"/>
      <c r="I11" s="40" t="s">
        <v>54</v>
      </c>
      <c r="J11" s="36">
        <f>SUMIF(D3:D35, "&lt;0")</f>
        <v>-8445.56</v>
      </c>
      <c r="L11" s="21"/>
      <c r="M11" s="21"/>
    </row>
    <row r="12" spans="1:13">
      <c r="A12" s="34">
        <f t="shared" si="0"/>
        <v>10</v>
      </c>
      <c r="B12" s="38">
        <v>45071</v>
      </c>
      <c r="C12" s="36" t="s">
        <v>65</v>
      </c>
      <c r="D12" s="37">
        <v>924</v>
      </c>
      <c r="E12" s="43">
        <v>3</v>
      </c>
      <c r="F12" s="36" t="str">
        <f t="shared" si="2"/>
        <v>bbva</v>
      </c>
      <c r="G12" s="36"/>
      <c r="I12" s="39" t="s">
        <v>55</v>
      </c>
      <c r="J12" s="36">
        <f>J10+J11</f>
        <v>5504.8000000000011</v>
      </c>
      <c r="L12" s="21"/>
      <c r="M12" s="21"/>
    </row>
    <row r="13" spans="1:13">
      <c r="A13" s="34">
        <f t="shared" si="0"/>
        <v>11</v>
      </c>
      <c r="B13" s="38">
        <v>45072</v>
      </c>
      <c r="C13" s="36" t="s">
        <v>66</v>
      </c>
      <c r="D13" s="37">
        <v>100</v>
      </c>
      <c r="E13" s="43">
        <v>2</v>
      </c>
      <c r="F13" s="36" t="str">
        <f t="shared" si="2"/>
        <v>stori</v>
      </c>
      <c r="G13" s="36"/>
      <c r="L13" s="21"/>
      <c r="M13" s="21"/>
    </row>
    <row r="14" spans="1:13">
      <c r="A14" s="34">
        <f t="shared" si="0"/>
        <v>12</v>
      </c>
      <c r="B14" s="38">
        <v>45073</v>
      </c>
      <c r="C14" s="36" t="s">
        <v>51</v>
      </c>
      <c r="D14" s="37">
        <v>90</v>
      </c>
      <c r="E14" s="43">
        <v>4</v>
      </c>
      <c r="F14" s="36" t="str">
        <f t="shared" si="2"/>
        <v>efectivo</v>
      </c>
      <c r="G14" s="36"/>
      <c r="L14" s="21"/>
      <c r="M14" s="21"/>
    </row>
    <row r="15" spans="1:13">
      <c r="A15" s="34">
        <f t="shared" si="0"/>
        <v>13</v>
      </c>
      <c r="B15" s="38">
        <v>45074</v>
      </c>
      <c r="C15" s="36" t="s">
        <v>51</v>
      </c>
      <c r="D15" s="37">
        <v>150</v>
      </c>
      <c r="E15" s="43">
        <v>4</v>
      </c>
      <c r="F15" s="36" t="str">
        <f t="shared" si="2"/>
        <v>efectivo</v>
      </c>
      <c r="G15" s="36"/>
      <c r="L15" s="21"/>
      <c r="M15" s="21"/>
    </row>
    <row r="16" spans="1:13">
      <c r="A16" s="34">
        <f t="shared" si="0"/>
        <v>14</v>
      </c>
      <c r="B16" s="38">
        <v>45075</v>
      </c>
      <c r="C16" s="36" t="s">
        <v>69</v>
      </c>
      <c r="D16" s="37">
        <v>-50</v>
      </c>
      <c r="E16" s="43">
        <v>4</v>
      </c>
      <c r="F16" s="36" t="str">
        <f t="shared" si="2"/>
        <v>efectivo</v>
      </c>
      <c r="G16" s="36"/>
      <c r="L16" s="21"/>
      <c r="M16" s="21"/>
    </row>
    <row r="17" spans="1:13">
      <c r="A17" s="34">
        <f t="shared" si="0"/>
        <v>15</v>
      </c>
      <c r="B17" s="38">
        <v>45076</v>
      </c>
      <c r="C17" s="36" t="s">
        <v>32</v>
      </c>
      <c r="D17" s="37">
        <v>-355</v>
      </c>
      <c r="E17" s="43">
        <v>4</v>
      </c>
      <c r="F17" s="36" t="str">
        <f t="shared" si="2"/>
        <v>efectivo</v>
      </c>
      <c r="G17" s="36"/>
      <c r="L17" s="21"/>
      <c r="M17" s="21"/>
    </row>
    <row r="18" spans="1:13">
      <c r="A18" s="34">
        <f t="shared" si="0"/>
        <v>16</v>
      </c>
      <c r="B18" s="38">
        <v>45077</v>
      </c>
      <c r="C18" s="36" t="s">
        <v>70</v>
      </c>
      <c r="D18" s="37">
        <v>-84.5</v>
      </c>
      <c r="E18" s="43">
        <v>1</v>
      </c>
      <c r="F18" s="36" t="str">
        <f t="shared" si="2"/>
        <v>santander</v>
      </c>
      <c r="G18" s="36"/>
      <c r="L18" s="21"/>
      <c r="M18" s="21"/>
    </row>
    <row r="19" spans="1:13">
      <c r="A19" s="34">
        <f t="shared" si="0"/>
        <v>17</v>
      </c>
      <c r="B19" s="38">
        <v>45078</v>
      </c>
      <c r="C19" s="36" t="s">
        <v>71</v>
      </c>
      <c r="D19" s="37">
        <v>-49</v>
      </c>
      <c r="E19" s="43">
        <v>4</v>
      </c>
      <c r="F19" s="36" t="str">
        <f t="shared" si="2"/>
        <v>efectivo</v>
      </c>
      <c r="G19" s="36"/>
      <c r="L19" s="21"/>
      <c r="M19" s="21"/>
    </row>
    <row r="20" spans="1:13">
      <c r="A20" s="34">
        <f t="shared" si="0"/>
        <v>18</v>
      </c>
      <c r="B20" s="38">
        <v>45079</v>
      </c>
      <c r="C20" s="36" t="s">
        <v>51</v>
      </c>
      <c r="D20" s="37">
        <v>130</v>
      </c>
      <c r="E20" s="43">
        <v>4</v>
      </c>
      <c r="F20" s="36" t="str">
        <f t="shared" si="2"/>
        <v>efectivo</v>
      </c>
      <c r="G20" s="36"/>
      <c r="L20" s="21"/>
      <c r="M20" s="21"/>
    </row>
    <row r="21" spans="1:13">
      <c r="A21" s="34">
        <f t="shared" si="0"/>
        <v>19</v>
      </c>
      <c r="B21" s="38">
        <v>45079</v>
      </c>
      <c r="C21" s="36" t="s">
        <v>72</v>
      </c>
      <c r="D21" s="37">
        <v>-85</v>
      </c>
      <c r="E21" s="43">
        <v>1</v>
      </c>
      <c r="F21" s="36" t="str">
        <f t="shared" si="2"/>
        <v>santander</v>
      </c>
      <c r="G21" s="36"/>
      <c r="L21" s="21"/>
      <c r="M21" s="21"/>
    </row>
    <row r="22" spans="1:13">
      <c r="A22" s="34">
        <f t="shared" si="0"/>
        <v>20</v>
      </c>
      <c r="B22" s="38">
        <v>45079</v>
      </c>
      <c r="C22" s="36" t="s">
        <v>73</v>
      </c>
      <c r="D22" s="37">
        <v>-47</v>
      </c>
      <c r="E22" s="43">
        <v>4</v>
      </c>
      <c r="F22" s="36" t="str">
        <f t="shared" si="2"/>
        <v>efectivo</v>
      </c>
      <c r="G22" s="36"/>
      <c r="L22" s="21"/>
      <c r="M22" s="21"/>
    </row>
    <row r="23" spans="1:13">
      <c r="A23" s="34">
        <f t="shared" si="0"/>
        <v>21</v>
      </c>
      <c r="B23" s="38">
        <v>45079</v>
      </c>
      <c r="C23" s="36" t="s">
        <v>74</v>
      </c>
      <c r="D23" s="37">
        <v>-100</v>
      </c>
      <c r="E23" s="43">
        <v>3</v>
      </c>
      <c r="F23" s="36" t="str">
        <f t="shared" si="2"/>
        <v>bbva</v>
      </c>
      <c r="G23" s="36"/>
      <c r="L23" s="21"/>
      <c r="M23" s="21"/>
    </row>
    <row r="24" spans="1:13">
      <c r="A24" s="34">
        <f t="shared" si="0"/>
        <v>22</v>
      </c>
      <c r="B24" s="38">
        <v>45079</v>
      </c>
      <c r="C24" s="36" t="s">
        <v>51</v>
      </c>
      <c r="D24" s="37">
        <v>100</v>
      </c>
      <c r="E24" s="43">
        <v>4</v>
      </c>
      <c r="F24" s="36" t="str">
        <f t="shared" si="2"/>
        <v>efectivo</v>
      </c>
      <c r="G24" s="36"/>
      <c r="L24" s="21"/>
      <c r="M24" s="21"/>
    </row>
    <row r="25" spans="1:13">
      <c r="A25" s="34">
        <f t="shared" si="0"/>
        <v>23</v>
      </c>
      <c r="B25" s="38">
        <v>45079</v>
      </c>
      <c r="C25" s="36" t="s">
        <v>51</v>
      </c>
      <c r="D25" s="37">
        <v>187</v>
      </c>
      <c r="E25" s="43">
        <v>4</v>
      </c>
      <c r="F25" s="36" t="str">
        <f t="shared" si="2"/>
        <v>efectivo</v>
      </c>
      <c r="G25" s="36"/>
      <c r="L25" s="21"/>
      <c r="M25" s="21"/>
    </row>
    <row r="26" spans="1:13">
      <c r="A26" s="34">
        <f t="shared" si="0"/>
        <v>24</v>
      </c>
      <c r="B26" s="38">
        <v>45079</v>
      </c>
      <c r="C26" s="36" t="s">
        <v>75</v>
      </c>
      <c r="D26" s="37">
        <v>-600</v>
      </c>
      <c r="E26" s="43">
        <v>1</v>
      </c>
      <c r="F26" s="36" t="str">
        <f t="shared" si="2"/>
        <v>santander</v>
      </c>
      <c r="G26" s="36"/>
      <c r="L26" s="21"/>
      <c r="M26" s="21"/>
    </row>
    <row r="27" spans="1:13">
      <c r="A27" s="34">
        <f>A26+1</f>
        <v>25</v>
      </c>
      <c r="B27" s="38">
        <v>45079</v>
      </c>
      <c r="C27" s="36" t="s">
        <v>76</v>
      </c>
      <c r="D27" s="37">
        <v>500</v>
      </c>
      <c r="E27" s="43">
        <v>4</v>
      </c>
      <c r="F27" s="36" t="str">
        <f t="shared" si="2"/>
        <v>efectivo</v>
      </c>
      <c r="G27" s="36"/>
      <c r="L27" s="21"/>
      <c r="M27" s="21"/>
    </row>
    <row r="28" spans="1:13">
      <c r="A28" s="34">
        <f t="shared" si="0"/>
        <v>26</v>
      </c>
      <c r="B28" s="38">
        <v>45079</v>
      </c>
      <c r="C28" s="36" t="s">
        <v>77</v>
      </c>
      <c r="D28" s="37">
        <v>-130</v>
      </c>
      <c r="E28" s="43">
        <v>4</v>
      </c>
      <c r="F28" s="36" t="str">
        <f t="shared" si="2"/>
        <v>efectivo</v>
      </c>
      <c r="G28" s="36"/>
      <c r="L28" s="21"/>
      <c r="M28" s="21"/>
    </row>
    <row r="29" spans="1:13">
      <c r="A29" s="34">
        <f t="shared" si="0"/>
        <v>27</v>
      </c>
      <c r="B29" s="38">
        <v>45079</v>
      </c>
      <c r="C29" s="36" t="s">
        <v>79</v>
      </c>
      <c r="D29" s="37">
        <v>-200</v>
      </c>
      <c r="E29" s="43">
        <v>4</v>
      </c>
      <c r="F29" s="36" t="str">
        <f t="shared" si="2"/>
        <v>efectivo</v>
      </c>
      <c r="G29" s="36"/>
      <c r="L29" s="21"/>
      <c r="M29" s="21"/>
    </row>
    <row r="30" spans="1:13">
      <c r="A30" s="34">
        <f t="shared" si="0"/>
        <v>28</v>
      </c>
      <c r="B30" s="38">
        <v>45079</v>
      </c>
      <c r="C30" s="36" t="s">
        <v>79</v>
      </c>
      <c r="D30" s="37">
        <v>-100</v>
      </c>
      <c r="E30" s="43">
        <v>4</v>
      </c>
      <c r="F30" s="36" t="str">
        <f t="shared" si="2"/>
        <v>efectivo</v>
      </c>
      <c r="G30" s="36"/>
      <c r="L30" s="21"/>
      <c r="M30" s="21"/>
    </row>
    <row r="31" spans="1:13">
      <c r="A31" s="34">
        <f>A30+1</f>
        <v>29</v>
      </c>
      <c r="B31" s="38">
        <v>45079</v>
      </c>
      <c r="C31" s="36" t="s">
        <v>78</v>
      </c>
      <c r="D31" s="37">
        <v>-300</v>
      </c>
      <c r="E31" s="43">
        <v>4</v>
      </c>
      <c r="F31" s="36" t="str">
        <f t="shared" si="2"/>
        <v>efectivo</v>
      </c>
      <c r="G31" s="36"/>
      <c r="L31" s="21"/>
      <c r="M31" s="21"/>
    </row>
    <row r="32" spans="1:13">
      <c r="A32" s="34">
        <f t="shared" si="0"/>
        <v>30</v>
      </c>
      <c r="B32" s="38">
        <v>45079</v>
      </c>
      <c r="C32" s="36" t="s">
        <v>80</v>
      </c>
      <c r="D32" s="37">
        <v>-35</v>
      </c>
      <c r="E32" s="43">
        <v>4</v>
      </c>
      <c r="F32" s="36" t="str">
        <f t="shared" si="2"/>
        <v>efectivo</v>
      </c>
      <c r="G32" s="36"/>
      <c r="L32" s="21"/>
      <c r="M32" s="21"/>
    </row>
    <row r="33" spans="1:13">
      <c r="A33" s="34">
        <f>A32+1</f>
        <v>31</v>
      </c>
      <c r="B33" s="38">
        <v>45079</v>
      </c>
      <c r="C33" s="36" t="s">
        <v>81</v>
      </c>
      <c r="D33" s="37">
        <v>-180</v>
      </c>
      <c r="E33" s="43">
        <v>4</v>
      </c>
      <c r="F33" s="36" t="str">
        <f t="shared" si="2"/>
        <v>efectivo</v>
      </c>
      <c r="G33" s="36"/>
      <c r="L33" s="21"/>
      <c r="M33" s="21"/>
    </row>
    <row r="34" spans="1:13">
      <c r="A34" s="34">
        <f t="shared" ref="A34:A44" si="3">A33+1</f>
        <v>32</v>
      </c>
      <c r="B34" s="38">
        <v>45080</v>
      </c>
      <c r="C34" s="36" t="s">
        <v>82</v>
      </c>
      <c r="D34" s="37">
        <v>-159</v>
      </c>
      <c r="E34" s="43">
        <v>1</v>
      </c>
      <c r="F34" s="36" t="str">
        <f t="shared" si="2"/>
        <v>santander</v>
      </c>
      <c r="G34" s="36"/>
      <c r="H34" s="21"/>
      <c r="I34" s="21"/>
      <c r="J34" s="21"/>
      <c r="K34" s="21"/>
      <c r="L34" s="21"/>
      <c r="M34" s="21"/>
    </row>
    <row r="35" spans="1:13">
      <c r="A35" s="34">
        <f t="shared" si="3"/>
        <v>33</v>
      </c>
      <c r="B35" s="38">
        <v>45080</v>
      </c>
      <c r="C35" s="36" t="s">
        <v>83</v>
      </c>
      <c r="D35" s="37">
        <v>-93</v>
      </c>
      <c r="E35" s="43">
        <v>1</v>
      </c>
      <c r="F35" s="36" t="str">
        <f t="shared" si="2"/>
        <v>santander</v>
      </c>
      <c r="G35" s="36"/>
      <c r="H35" s="21"/>
      <c r="I35" s="21"/>
      <c r="J35" s="21"/>
      <c r="K35" s="21"/>
      <c r="L35" s="21"/>
      <c r="M35" s="21"/>
    </row>
    <row r="36" spans="1:13">
      <c r="A36" s="34">
        <f t="shared" si="3"/>
        <v>34</v>
      </c>
      <c r="B36" s="38"/>
      <c r="C36" s="36"/>
      <c r="D36" s="37"/>
      <c r="E36" s="43"/>
      <c r="F36" s="36"/>
      <c r="G36" s="36"/>
    </row>
    <row r="37" spans="1:13">
      <c r="A37" s="34">
        <f t="shared" si="3"/>
        <v>35</v>
      </c>
      <c r="B37" s="38"/>
      <c r="C37" s="36"/>
      <c r="D37" s="37"/>
      <c r="E37" s="43"/>
      <c r="F37" s="36"/>
      <c r="G37" s="36"/>
    </row>
    <row r="38" spans="1:13">
      <c r="A38" s="34">
        <f t="shared" si="3"/>
        <v>36</v>
      </c>
      <c r="B38" s="38"/>
      <c r="C38" s="36"/>
      <c r="D38" s="37"/>
      <c r="E38" s="43"/>
      <c r="F38" s="36"/>
      <c r="G38" s="36"/>
    </row>
    <row r="39" spans="1:13">
      <c r="A39" s="34">
        <f t="shared" si="3"/>
        <v>37</v>
      </c>
      <c r="B39" s="38"/>
      <c r="C39" s="36"/>
      <c r="D39" s="37"/>
      <c r="E39" s="43"/>
      <c r="F39" s="36"/>
      <c r="G39" s="36"/>
    </row>
    <row r="40" spans="1:13">
      <c r="A40" s="34">
        <f t="shared" si="3"/>
        <v>38</v>
      </c>
      <c r="B40" s="38"/>
      <c r="C40" s="36"/>
      <c r="D40" s="37"/>
      <c r="E40" s="43"/>
      <c r="F40" s="36"/>
      <c r="G40" s="36"/>
    </row>
    <row r="41" spans="1:13">
      <c r="A41" s="34">
        <f t="shared" si="3"/>
        <v>39</v>
      </c>
      <c r="B41" s="38"/>
      <c r="C41" s="36"/>
      <c r="D41" s="37"/>
      <c r="E41" s="43"/>
      <c r="F41" s="36"/>
      <c r="G41" s="36"/>
    </row>
    <row r="42" spans="1:13">
      <c r="A42" s="34">
        <f t="shared" si="3"/>
        <v>40</v>
      </c>
      <c r="B42" s="38"/>
      <c r="C42" s="36"/>
      <c r="D42" s="37"/>
      <c r="E42" s="43"/>
      <c r="F42" s="36"/>
      <c r="G42" s="36"/>
    </row>
    <row r="43" spans="1:13">
      <c r="A43" s="34">
        <f t="shared" si="3"/>
        <v>41</v>
      </c>
      <c r="B43" s="38"/>
      <c r="C43" s="36"/>
      <c r="D43" s="37"/>
      <c r="E43" s="43"/>
      <c r="F43" s="36"/>
      <c r="G43" s="36"/>
    </row>
    <row r="44" spans="1:13">
      <c r="A44" s="34">
        <f t="shared" si="3"/>
        <v>42</v>
      </c>
      <c r="B44" s="38"/>
      <c r="C44" s="36"/>
      <c r="D44" s="37"/>
      <c r="E44" s="43"/>
      <c r="F44" s="36"/>
      <c r="G44" s="36"/>
    </row>
  </sheetData>
  <mergeCells count="2">
    <mergeCell ref="A1:G1"/>
    <mergeCell ref="I1:K1"/>
  </mergeCells>
  <conditionalFormatting sqref="D3:D4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I10:J10 I12:J12 J11">
    <cfRule type="cellIs" dxfId="5" priority="6" operator="greaterThan">
      <formula>0</formula>
    </cfRule>
  </conditionalFormatting>
  <conditionalFormatting sqref="J11:J12">
    <cfRule type="cellIs" dxfId="4" priority="5" operator="lessThan">
      <formula>0</formula>
    </cfRule>
  </conditionalFormatting>
  <conditionalFormatting sqref="K3:K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8">
    <cfRule type="cellIs" dxfId="1" priority="1" operator="lessThan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0ED7-8598-4BD1-88E7-F09E8A87B907}">
  <dimension ref="A1:G21"/>
  <sheetViews>
    <sheetView tabSelected="1" showWhiteSpace="0" zoomScaleNormal="100" workbookViewId="0">
      <selection activeCell="G13" sqref="G13"/>
    </sheetView>
  </sheetViews>
  <sheetFormatPr baseColWidth="10" defaultRowHeight="15"/>
  <cols>
    <col min="1" max="1" width="20.140625" customWidth="1"/>
    <col min="2" max="2" width="18.85546875" customWidth="1"/>
    <col min="3" max="3" width="16.140625" customWidth="1"/>
    <col min="4" max="4" width="13.85546875" customWidth="1"/>
    <col min="5" max="5" width="14" customWidth="1"/>
    <col min="6" max="6" width="26" customWidth="1"/>
    <col min="7" max="7" width="14.5703125" customWidth="1"/>
  </cols>
  <sheetData>
    <row r="1" spans="1:7">
      <c r="A1" s="46" t="s">
        <v>84</v>
      </c>
      <c r="B1" s="58" t="s">
        <v>85</v>
      </c>
      <c r="C1" s="59"/>
      <c r="F1" t="s">
        <v>94</v>
      </c>
    </row>
    <row r="2" spans="1:7">
      <c r="A2" s="46" t="s">
        <v>86</v>
      </c>
      <c r="B2" s="58" t="s">
        <v>87</v>
      </c>
      <c r="C2" s="59"/>
    </row>
    <row r="3" spans="1:7">
      <c r="F3" s="60" t="s">
        <v>101</v>
      </c>
      <c r="G3" s="65" t="s">
        <v>43</v>
      </c>
    </row>
    <row r="4" spans="1:7">
      <c r="A4" s="54" t="s">
        <v>88</v>
      </c>
      <c r="B4" s="54"/>
      <c r="F4" s="66" t="s">
        <v>96</v>
      </c>
      <c r="G4" s="67">
        <v>32</v>
      </c>
    </row>
    <row r="5" spans="1:7">
      <c r="F5" s="66" t="s">
        <v>97</v>
      </c>
      <c r="G5" s="67">
        <v>8</v>
      </c>
    </row>
    <row r="6" spans="1:7" ht="15.75">
      <c r="A6" s="57" t="s">
        <v>92</v>
      </c>
      <c r="B6" s="57"/>
      <c r="C6" s="57"/>
      <c r="F6" s="66" t="s">
        <v>98</v>
      </c>
      <c r="G6" s="67">
        <v>2</v>
      </c>
    </row>
    <row r="7" spans="1:7">
      <c r="A7" s="56" t="s">
        <v>111</v>
      </c>
      <c r="B7" s="56"/>
      <c r="C7" s="55">
        <v>80</v>
      </c>
      <c r="D7" s="45"/>
      <c r="F7" s="66" t="s">
        <v>99</v>
      </c>
      <c r="G7" s="67">
        <v>4</v>
      </c>
    </row>
    <row r="8" spans="1:7">
      <c r="A8" s="56" t="s">
        <v>89</v>
      </c>
      <c r="B8" s="56"/>
      <c r="C8" s="55">
        <v>100</v>
      </c>
      <c r="F8" s="66" t="s">
        <v>100</v>
      </c>
      <c r="G8" s="67">
        <v>4</v>
      </c>
    </row>
    <row r="9" spans="1:7">
      <c r="A9" s="56" t="s">
        <v>90</v>
      </c>
      <c r="B9" s="56"/>
      <c r="C9" s="55">
        <v>110</v>
      </c>
    </row>
    <row r="10" spans="1:7">
      <c r="A10" s="56" t="s">
        <v>91</v>
      </c>
      <c r="B10" s="56"/>
      <c r="C10" s="55">
        <v>120</v>
      </c>
      <c r="D10" s="45"/>
      <c r="F10" s="60" t="s">
        <v>102</v>
      </c>
    </row>
    <row r="11" spans="1:7">
      <c r="A11" s="56" t="s">
        <v>93</v>
      </c>
      <c r="B11" s="56"/>
      <c r="C11" s="55">
        <v>250</v>
      </c>
      <c r="D11" s="45"/>
      <c r="F11" s="20" t="s">
        <v>103</v>
      </c>
      <c r="G11" s="20" t="s">
        <v>104</v>
      </c>
    </row>
    <row r="12" spans="1:7">
      <c r="A12" s="56" t="s">
        <v>113</v>
      </c>
      <c r="B12" s="56"/>
      <c r="C12" s="55">
        <v>350</v>
      </c>
      <c r="D12" s="45"/>
      <c r="F12" s="20" t="s">
        <v>110</v>
      </c>
      <c r="G12" s="20"/>
    </row>
    <row r="13" spans="1:7">
      <c r="A13" s="56"/>
      <c r="B13" s="56"/>
      <c r="C13" s="55"/>
      <c r="F13" s="68" t="s">
        <v>114</v>
      </c>
      <c r="G13" s="68" t="s">
        <v>105</v>
      </c>
    </row>
    <row r="16" spans="1:7" ht="15.75">
      <c r="B16" s="62" t="s">
        <v>95</v>
      </c>
      <c r="C16" s="62" t="s">
        <v>106</v>
      </c>
      <c r="D16" s="62" t="s">
        <v>107</v>
      </c>
      <c r="E16" s="63" t="s">
        <v>67</v>
      </c>
    </row>
    <row r="17" spans="1:5">
      <c r="A17" s="64" t="s">
        <v>108</v>
      </c>
      <c r="B17" s="55">
        <f>8*$C$7</f>
        <v>640</v>
      </c>
      <c r="C17" s="55">
        <f t="shared" ref="C17:D17" si="0">8*$C$7</f>
        <v>640</v>
      </c>
      <c r="D17" s="55">
        <f t="shared" si="0"/>
        <v>640</v>
      </c>
      <c r="E17" s="55">
        <f>SUM(B17:D17)</f>
        <v>1920</v>
      </c>
    </row>
    <row r="18" spans="1:5">
      <c r="A18" s="64" t="s">
        <v>109</v>
      </c>
      <c r="B18" s="55">
        <f>4*$C$11</f>
        <v>1000</v>
      </c>
      <c r="C18" s="55">
        <f t="shared" ref="C18:D19" si="1">4*$C$11</f>
        <v>1000</v>
      </c>
      <c r="D18" s="55">
        <f t="shared" si="1"/>
        <v>1000</v>
      </c>
      <c r="E18" s="55">
        <f>SUM(B18:D18)</f>
        <v>3000</v>
      </c>
    </row>
    <row r="19" spans="1:5">
      <c r="A19" s="64" t="s">
        <v>112</v>
      </c>
      <c r="B19" s="55">
        <f>4*$C$12</f>
        <v>1400</v>
      </c>
      <c r="C19" s="55">
        <f t="shared" ref="C19:E19" si="2">4*$C$12</f>
        <v>1400</v>
      </c>
      <c r="D19" s="55">
        <f t="shared" si="2"/>
        <v>1400</v>
      </c>
      <c r="E19" s="55">
        <f t="shared" si="2"/>
        <v>1400</v>
      </c>
    </row>
    <row r="21" spans="1:5" ht="15.75">
      <c r="B21" s="61">
        <f>SUM(B17:B19)</f>
        <v>3040</v>
      </c>
      <c r="C21" s="61">
        <f>SUM(C17:C19)</f>
        <v>3040</v>
      </c>
      <c r="D21" s="61">
        <f>SUM(D17:D19)</f>
        <v>3040</v>
      </c>
      <c r="E21" s="61">
        <f>SUM(E17:E19)</f>
        <v>6320</v>
      </c>
    </row>
  </sheetData>
  <mergeCells count="11">
    <mergeCell ref="B1:C1"/>
    <mergeCell ref="B2:C2"/>
    <mergeCell ref="A11:B11"/>
    <mergeCell ref="A13:B13"/>
    <mergeCell ref="A12:B12"/>
    <mergeCell ref="A4:B4"/>
    <mergeCell ref="A7:B7"/>
    <mergeCell ref="A8:B8"/>
    <mergeCell ref="A9:B9"/>
    <mergeCell ref="A10:B10"/>
    <mergeCell ref="A6:C6"/>
  </mergeCells>
  <phoneticPr fontId="19" type="noConversion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VENTA_LIBROS</vt:lpstr>
      <vt:lpstr>GASTOS_INGRESOS</vt:lpstr>
      <vt:lpstr>GASTOS_DETALLADOS</vt:lpstr>
      <vt:lpstr>ConsorcioMendoza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2023-05-26T20:15:45Z</dcterms:created>
  <dcterms:modified xsi:type="dcterms:W3CDTF">2023-06-27T20:40:05Z</dcterms:modified>
</cp:coreProperties>
</file>