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ccluskey/work/research/arrhenius-fit/src/code/"/>
    </mc:Choice>
  </mc:AlternateContent>
  <xr:revisionPtr revIDLastSave="0" documentId="13_ncr:1_{DEC2D094-6871-304A-B136-8F72CA238B4E}" xr6:coauthVersionLast="47" xr6:coauthVersionMax="47" xr10:uidLastSave="{00000000-0000-0000-0000-000000000000}"/>
  <bookViews>
    <workbookView xWindow="0" yWindow="500" windowWidth="40960" windowHeight="25100" activeTab="1" xr2:uid="{896ABC48-CF54-044D-9599-2D06A58C13C7}"/>
  </bookViews>
  <sheets>
    <sheet name="Non-linear fitting" sheetId="2" r:id="rId1"/>
    <sheet name="Weighted non-linear fitting" sheetId="1" r:id="rId2"/>
  </sheets>
  <definedNames>
    <definedName name="solver_adj" localSheetId="1" hidden="1">'Weighted non-linear fitting'!$H$1:$H$2</definedName>
    <definedName name="solver_cvg" localSheetId="1" hidden="1">"""""""""""""""""""""""""""""""""""""""""""""""""""""""""""""""""""""""""""""""""""""""""""""""""""""""""""""""""""""""""""""""0.0001"""""""""""""""""""""""""""""""""""""""""""""""""""""""""""""""""""""""""""""""""""""""""""""""""""""""""""""""""""""""""""""""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"""""""""""""""""""""""""""""""""""""""""""""""""""""""""""""""""""""""""""""""""""""""""""""""""""""""""""""""""""""""""""""""0.075"""""""""""""""""""""""""""""""""""""""""""""""""""""""""""""""""""""""""""""""""""""""""""""""""""""""""""""""""""""""""""""""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0</definedName>
    <definedName name="solver_opt" localSheetId="1" hidden="1">'Weighted non-linear fitting'!$E$13</definedName>
    <definedName name="solver_pre" localSheetId="1" hidden="1">"""""""""""""""""""""""""""""""""""""""""""""""""""""""""""""""""""""""""""""""""""""""""""""""""""""""""""""""""""""""""""""""0.000001"""""""""""""""""""""""""""""""""""""""""""""""""""""""""""""""""""""""""""""""""""""""""""""""""""""""""""""""""""""""""""""""</definedName>
    <definedName name="solver_rbv" localSheetId="1" hidden="1">1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2" i="2" l="1"/>
  <c r="M11" i="2"/>
  <c r="M10" i="2"/>
  <c r="M9" i="2"/>
  <c r="M8" i="2"/>
  <c r="M7" i="2"/>
  <c r="M6" i="2"/>
  <c r="M5" i="2"/>
  <c r="M4" i="2"/>
  <c r="M3" i="2"/>
  <c r="M2" i="2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D13" i="2" s="1"/>
  <c r="N12" i="1"/>
  <c r="N11" i="1"/>
  <c r="N10" i="1"/>
  <c r="N9" i="1"/>
  <c r="N8" i="1"/>
  <c r="N7" i="1"/>
  <c r="N6" i="1"/>
  <c r="N5" i="1"/>
  <c r="N4" i="1"/>
  <c r="N3" i="1"/>
  <c r="N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2" i="1"/>
  <c r="E2" i="1" s="1"/>
  <c r="E13" i="1" l="1"/>
</calcChain>
</file>

<file path=xl/sharedStrings.xml><?xml version="1.0" encoding="utf-8"?>
<sst xmlns="http://schemas.openxmlformats.org/spreadsheetml/2006/main" count="30" uniqueCount="21">
  <si>
    <t xml:space="preserve">Temperature (K) </t>
  </si>
  <si>
    <t>Model rate constant (s^{-1})</t>
  </si>
  <si>
    <t>Pre-exponential factor (s^{-1})</t>
  </si>
  <si>
    <t>Activation energy (kJ mol^{-1})</t>
  </si>
  <si>
    <t>Ideal gas constant (kJ mol^{-1} K^{-1})</t>
  </si>
  <si>
    <t>Squared differences (s^{-1})</t>
  </si>
  <si>
    <t>Sum</t>
  </si>
  <si>
    <t>Inverse Temperature (1000K^{-1})</t>
  </si>
  <si>
    <r>
      <t>Rate constant (s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)</t>
    </r>
  </si>
  <si>
    <r>
      <t>Uncertainty in rate constant (s</t>
    </r>
    <r>
      <rPr>
        <b/>
        <vertAlign val="superscript"/>
        <sz val="12"/>
        <color theme="1"/>
        <rFont val="Calibri"/>
        <family val="2"/>
        <scheme val="minor"/>
      </rPr>
      <t>-1</t>
    </r>
    <r>
      <rPr>
        <b/>
        <sz val="12"/>
        <color theme="1"/>
        <rFont val="Calibri"/>
        <family val="2"/>
        <scheme val="minor"/>
      </rPr>
      <t>)</t>
    </r>
  </si>
  <si>
    <t>2.04E-07</t>
  </si>
  <si>
    <t>7.11E-08</t>
  </si>
  <si>
    <t>7.96E-08</t>
  </si>
  <si>
    <t>6.68E-08</t>
  </si>
  <si>
    <t>2.31E-07</t>
  </si>
  <si>
    <t>2.51E-08</t>
  </si>
  <si>
    <t>1.74E-08</t>
  </si>
  <si>
    <t>2.09E-07</t>
  </si>
  <si>
    <t>1.24E-07</t>
  </si>
  <si>
    <t>1.37E-08</t>
  </si>
  <si>
    <t>1.89E-07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</si>
</sst>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  <font>
      <b/>
      <vertAlign val="superscript"/>
      <sz val="12"/>
      <color theme="1"/>
      <name val="Calibri (Body)"/>
    </font>
    <font>
      <sz val="11"/>
      <color rgb="FF000000"/>
      <name val="Menlo"/>
      <family val="2"/>
    </font>
    <font>
      <b/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5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'Weighted non-linear fitting'!$A$2:$A$12</c:f>
              <c:numCache>
                <c:formatCode>0.00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</c:numCache>
            </c:numRef>
          </c:xVal>
          <c:yVal>
            <c:numRef>
              <c:f>'Weighted non-linear fitting'!$D$2:$D$12</c:f>
              <c:numCache>
                <c:formatCode>General</c:formatCode>
                <c:ptCount val="11"/>
                <c:pt idx="0">
                  <c:v>3.3725576826804058E-8</c:v>
                </c:pt>
                <c:pt idx="1">
                  <c:v>9.425825908769329E-8</c:v>
                </c:pt>
                <c:pt idx="2">
                  <c:v>2.2196582027729871E-7</c:v>
                </c:pt>
                <c:pt idx="3">
                  <c:v>4.5817052784301895E-7</c:v>
                </c:pt>
                <c:pt idx="4">
                  <c:v>8.5271752420086544E-7</c:v>
                </c:pt>
                <c:pt idx="5">
                  <c:v>1.4608742090429325E-6</c:v>
                </c:pt>
                <c:pt idx="6">
                  <c:v>2.3398849353299976E-6</c:v>
                </c:pt>
                <c:pt idx="7">
                  <c:v>3.5457470310101193E-6</c:v>
                </c:pt>
                <c:pt idx="8">
                  <c:v>5.1305505042348328E-6</c:v>
                </c:pt>
                <c:pt idx="9">
                  <c:v>7.1405235843921895E-6</c:v>
                </c:pt>
                <c:pt idx="10">
                  <c:v>9.6147841680338093E-6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F1-C549-B8BA-82FA6BF4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5935"/>
        <c:axId val="639901535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'Non-linear fitting'!$A$2:$A$12</c:f>
              <c:numCache>
                <c:formatCode>0.00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</c:numCache>
            </c:numRef>
          </c:xVal>
          <c:yVal>
            <c:numRef>
              <c:f>'Non-linear fitting'!$B$2:$B$12</c:f>
              <c:numCache>
                <c:formatCode>0.00E+00</c:formatCode>
                <c:ptCount val="11"/>
                <c:pt idx="0">
                  <c:v>5.15632549E-8</c:v>
                </c:pt>
                <c:pt idx="1">
                  <c:v>1.3710493599999999E-7</c:v>
                </c:pt>
                <c:pt idx="2">
                  <c:v>2.03959473E-7</c:v>
                </c:pt>
                <c:pt idx="3">
                  <c:v>2.7953349599999999E-7</c:v>
                </c:pt>
                <c:pt idx="4">
                  <c:v>8.1559668200000001E-7</c:v>
                </c:pt>
                <c:pt idx="5">
                  <c:v>1.3534163500000001E-6</c:v>
                </c:pt>
                <c:pt idx="6">
                  <c:v>2.1320411000000001E-6</c:v>
                </c:pt>
                <c:pt idx="7">
                  <c:v>3.4309862000000002E-6</c:v>
                </c:pt>
                <c:pt idx="8">
                  <c:v>5.0432567399999998E-6</c:v>
                </c:pt>
                <c:pt idx="9">
                  <c:v>7.1507822E-6</c:v>
                </c:pt>
                <c:pt idx="10">
                  <c:v>9.7831775299999994E-6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F1-C549-B8BA-82FA6BF4D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5935"/>
        <c:axId val="639901535"/>
      </c:scatterChart>
      <c:valAx>
        <c:axId val="640535935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39901535"/>
        <c:crosses val="autoZero"/>
        <c:crossBetween val="midCat"/>
      </c:valAx>
      <c:valAx>
        <c:axId val="63990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 constant(1/s</a:t>
                </a:r>
                <a:r>
                  <a:rPr lang="en-GB" baseline="30000"/>
                  <a:t>-1</a:t>
                </a:r>
                <a:r>
                  <a:rPr lang="en-GB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4053593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Logarithmic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'Non-linear fitting'!$M$2:$M$12</c:f>
              <c:numCache>
                <c:formatCode>0.00E+00</c:formatCode>
                <c:ptCount val="1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1.5384615384615385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</c:numCache>
            </c:numRef>
          </c:xVal>
          <c:yVal>
            <c:numRef>
              <c:f>'Non-linear fitting'!$C$2:$C$12</c:f>
              <c:numCache>
                <c:formatCode>General</c:formatCode>
                <c:ptCount val="11"/>
                <c:pt idx="0">
                  <c:v>2.9019753768510738E-8</c:v>
                </c:pt>
                <c:pt idx="1">
                  <c:v>8.289928245375605E-8</c:v>
                </c:pt>
                <c:pt idx="2">
                  <c:v>1.9880698774238049E-7</c:v>
                </c:pt>
                <c:pt idx="3">
                  <c:v>4.1674395345024439E-7</c:v>
                </c:pt>
                <c:pt idx="4">
                  <c:v>7.8593621968876702E-7</c:v>
                </c:pt>
                <c:pt idx="5">
                  <c:v>1.3619763520559809E-6</c:v>
                </c:pt>
                <c:pt idx="6">
                  <c:v>2.2034542994140904E-6</c:v>
                </c:pt>
                <c:pt idx="7">
                  <c:v>3.3686663693540804E-6</c:v>
                </c:pt>
                <c:pt idx="8">
                  <c:v>4.9127897879622634E-6</c:v>
                </c:pt>
                <c:pt idx="9">
                  <c:v>6.8857122476569901E-6</c:v>
                </c:pt>
                <c:pt idx="10">
                  <c:v>9.3305552517271029E-6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43-E641-A656-B89385DE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4479"/>
        <c:axId val="123469711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'Non-linear fitting'!$M$2:$M$12</c:f>
              <c:numCache>
                <c:formatCode>0.00E+00</c:formatCode>
                <c:ptCount val="1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1.5384615384615385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</c:numCache>
            </c:numRef>
          </c:xVal>
          <c:yVal>
            <c:numRef>
              <c:f>'Non-linear fitting'!$B$2:$B$12</c:f>
              <c:numCache>
                <c:formatCode>0.00E+00</c:formatCode>
                <c:ptCount val="11"/>
                <c:pt idx="0">
                  <c:v>5.15632549E-8</c:v>
                </c:pt>
                <c:pt idx="1">
                  <c:v>1.3710493599999999E-7</c:v>
                </c:pt>
                <c:pt idx="2">
                  <c:v>2.03959473E-7</c:v>
                </c:pt>
                <c:pt idx="3">
                  <c:v>2.7953349599999999E-7</c:v>
                </c:pt>
                <c:pt idx="4">
                  <c:v>8.1559668200000001E-7</c:v>
                </c:pt>
                <c:pt idx="5">
                  <c:v>1.3534163500000001E-6</c:v>
                </c:pt>
                <c:pt idx="6">
                  <c:v>2.1320411000000001E-6</c:v>
                </c:pt>
                <c:pt idx="7">
                  <c:v>3.4309862000000002E-6</c:v>
                </c:pt>
                <c:pt idx="8">
                  <c:v>5.0432567399999998E-6</c:v>
                </c:pt>
                <c:pt idx="9">
                  <c:v>7.1507822E-6</c:v>
                </c:pt>
                <c:pt idx="10">
                  <c:v>9.7831775299999994E-6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43-E641-A656-B89385DEC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4479"/>
        <c:axId val="123469711"/>
      </c:scatterChart>
      <c:valAx>
        <c:axId val="102174479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3469711"/>
        <c:crosses val="autoZero"/>
        <c:crossBetween val="midCat"/>
      </c:valAx>
      <c:valAx>
        <c:axId val="123469711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217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Linear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'Weighted non-linear fitting'!$A$2:$A$12</c:f>
              <c:numCache>
                <c:formatCode>0.00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</c:numCache>
            </c:numRef>
          </c:xVal>
          <c:yVal>
            <c:numRef>
              <c:f>'Weighted non-linear fitting'!$D$2:$D$12</c:f>
              <c:numCache>
                <c:formatCode>General</c:formatCode>
                <c:ptCount val="11"/>
                <c:pt idx="0">
                  <c:v>3.3725576826804058E-8</c:v>
                </c:pt>
                <c:pt idx="1">
                  <c:v>9.425825908769329E-8</c:v>
                </c:pt>
                <c:pt idx="2">
                  <c:v>2.2196582027729871E-7</c:v>
                </c:pt>
                <c:pt idx="3">
                  <c:v>4.5817052784301895E-7</c:v>
                </c:pt>
                <c:pt idx="4">
                  <c:v>8.5271752420086544E-7</c:v>
                </c:pt>
                <c:pt idx="5">
                  <c:v>1.4608742090429325E-6</c:v>
                </c:pt>
                <c:pt idx="6">
                  <c:v>2.3398849353299976E-6</c:v>
                </c:pt>
                <c:pt idx="7">
                  <c:v>3.5457470310101193E-6</c:v>
                </c:pt>
                <c:pt idx="8">
                  <c:v>5.1305505042348328E-6</c:v>
                </c:pt>
                <c:pt idx="9">
                  <c:v>7.1405235843921895E-6</c:v>
                </c:pt>
                <c:pt idx="10">
                  <c:v>9.6147841680338093E-6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1A-5145-A95B-692676E6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5935"/>
        <c:axId val="639901535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'Weighted non-linear fitting'!$C$2:$C$12</c:f>
                <c:numCache>
                  <c:formatCode>General</c:formatCode>
                  <c:ptCount val="11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'Weighted non-linear fitting'!$A$2:$A$12</c:f>
              <c:numCache>
                <c:formatCode>0.00</c:formatCode>
                <c:ptCount val="11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  <c:pt idx="9">
                  <c:v>950</c:v>
                </c:pt>
                <c:pt idx="10">
                  <c:v>1000</c:v>
                </c:pt>
              </c:numCache>
            </c:numRef>
          </c:xVal>
          <c:yVal>
            <c:numRef>
              <c:f>'Weighted non-linear fitting'!$B$2:$B$12</c:f>
              <c:numCache>
                <c:formatCode>0.00E+00</c:formatCode>
                <c:ptCount val="11"/>
                <c:pt idx="0">
                  <c:v>5.84749388E-8</c:v>
                </c:pt>
                <c:pt idx="1">
                  <c:v>2.4133780199999998E-7</c:v>
                </c:pt>
                <c:pt idx="2">
                  <c:v>7.5597562500000001E-8</c:v>
                </c:pt>
                <c:pt idx="3">
                  <c:v>5.00001727E-7</c:v>
                </c:pt>
                <c:pt idx="4">
                  <c:v>9.36102123E-7</c:v>
                </c:pt>
                <c:pt idx="5">
                  <c:v>1.3783386199999999E-6</c:v>
                </c:pt>
                <c:pt idx="6">
                  <c:v>2.1635889600000001E-6</c:v>
                </c:pt>
                <c:pt idx="7">
                  <c:v>3.2667229700000001E-6</c:v>
                </c:pt>
                <c:pt idx="8">
                  <c:v>5.3956564800000004E-6</c:v>
                </c:pt>
                <c:pt idx="9">
                  <c:v>7.0698589500000002E-6</c:v>
                </c:pt>
                <c:pt idx="10">
                  <c:v>9.6764782599999999E-6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1A-5145-A95B-692676E63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5935"/>
        <c:axId val="639901535"/>
      </c:scatterChart>
      <c:valAx>
        <c:axId val="640535935"/>
        <c:scaling>
          <c:orientation val="minMax"/>
          <c:min val="4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Temperature/K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39901535"/>
        <c:crosses val="autoZero"/>
        <c:crossBetween val="midCat"/>
      </c:valAx>
      <c:valAx>
        <c:axId val="63990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 constant/s</a:t>
                </a:r>
                <a:r>
                  <a:rPr lang="en-GB" baseline="30000"/>
                  <a:t>-1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64053593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Logarithmic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'Weighted non-linear fitting'!$N$2:$N$12</c:f>
              <c:numCache>
                <c:formatCode>0.00E+00</c:formatCode>
                <c:ptCount val="1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1.5384615384615385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</c:numCache>
            </c:numRef>
          </c:xVal>
          <c:yVal>
            <c:numRef>
              <c:f>'Weighted non-linear fitting'!$D$2:$D$12</c:f>
              <c:numCache>
                <c:formatCode>General</c:formatCode>
                <c:ptCount val="11"/>
                <c:pt idx="0">
                  <c:v>3.3725576826804058E-8</c:v>
                </c:pt>
                <c:pt idx="1">
                  <c:v>9.425825908769329E-8</c:v>
                </c:pt>
                <c:pt idx="2">
                  <c:v>2.2196582027729871E-7</c:v>
                </c:pt>
                <c:pt idx="3">
                  <c:v>4.5817052784301895E-7</c:v>
                </c:pt>
                <c:pt idx="4">
                  <c:v>8.5271752420086544E-7</c:v>
                </c:pt>
                <c:pt idx="5">
                  <c:v>1.4608742090429325E-6</c:v>
                </c:pt>
                <c:pt idx="6">
                  <c:v>2.3398849353299976E-6</c:v>
                </c:pt>
                <c:pt idx="7">
                  <c:v>3.5457470310101193E-6</c:v>
                </c:pt>
                <c:pt idx="8">
                  <c:v>5.1305505042348328E-6</c:v>
                </c:pt>
                <c:pt idx="9">
                  <c:v>7.1405235843921895E-6</c:v>
                </c:pt>
                <c:pt idx="10">
                  <c:v>9.6147841680338093E-6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3-DE4B-B57D-46FC4BCD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4479"/>
        <c:axId val="123469711"/>
      </c:scatterChar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'Weighted non-linear fitting'!$N$2:$N$12</c:f>
              <c:numCache>
                <c:formatCode>0.00E+00</c:formatCode>
                <c:ptCount val="11"/>
                <c:pt idx="0">
                  <c:v>2</c:v>
                </c:pt>
                <c:pt idx="1">
                  <c:v>1.8181818181818181</c:v>
                </c:pt>
                <c:pt idx="2">
                  <c:v>1.6666666666666667</c:v>
                </c:pt>
                <c:pt idx="3">
                  <c:v>1.5384615384615385</c:v>
                </c:pt>
                <c:pt idx="4">
                  <c:v>1.4285714285714286</c:v>
                </c:pt>
                <c:pt idx="5">
                  <c:v>1.3333333333333333</c:v>
                </c:pt>
                <c:pt idx="6">
                  <c:v>1.25</c:v>
                </c:pt>
                <c:pt idx="7">
                  <c:v>1.1764705882352942</c:v>
                </c:pt>
                <c:pt idx="8">
                  <c:v>1.1111111111111112</c:v>
                </c:pt>
                <c:pt idx="9">
                  <c:v>1.0526315789473684</c:v>
                </c:pt>
                <c:pt idx="10">
                  <c:v>1</c:v>
                </c:pt>
              </c:numCache>
            </c:numRef>
          </c:xVal>
          <c:yVal>
            <c:numRef>
              <c:f>'Weighted non-linear fitting'!$B$2:$B$12</c:f>
              <c:numCache>
                <c:formatCode>0.00E+00</c:formatCode>
                <c:ptCount val="11"/>
                <c:pt idx="0">
                  <c:v>5.84749388E-8</c:v>
                </c:pt>
                <c:pt idx="1">
                  <c:v>2.4133780199999998E-7</c:v>
                </c:pt>
                <c:pt idx="2">
                  <c:v>7.5597562500000001E-8</c:v>
                </c:pt>
                <c:pt idx="3">
                  <c:v>5.00001727E-7</c:v>
                </c:pt>
                <c:pt idx="4">
                  <c:v>9.36102123E-7</c:v>
                </c:pt>
                <c:pt idx="5">
                  <c:v>1.3783386199999999E-6</c:v>
                </c:pt>
                <c:pt idx="6">
                  <c:v>2.1635889600000001E-6</c:v>
                </c:pt>
                <c:pt idx="7">
                  <c:v>3.2667229700000001E-6</c:v>
                </c:pt>
                <c:pt idx="8">
                  <c:v>5.3956564800000004E-6</c:v>
                </c:pt>
                <c:pt idx="9">
                  <c:v>7.0698589500000002E-6</c:v>
                </c:pt>
                <c:pt idx="10">
                  <c:v>9.6764782599999999E-6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53-DE4B-B57D-46FC4BCD9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174479"/>
        <c:axId val="123469711"/>
      </c:scatterChart>
      <c:valAx>
        <c:axId val="102174479"/>
        <c:scaling>
          <c:orientation val="minMax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Reciprocal</a:t>
                </a:r>
                <a:r>
                  <a:rPr lang="en-GB" baseline="0"/>
                  <a:t> t</a:t>
                </a:r>
                <a:r>
                  <a:rPr lang="en-GB"/>
                  <a:t>emperature/K</a:t>
                </a:r>
                <a:r>
                  <a:rPr lang="en-GB" baseline="30000"/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23469711"/>
        <c:crosses val="autoZero"/>
        <c:crossBetween val="midCat"/>
      </c:valAx>
      <c:valAx>
        <c:axId val="123469711"/>
        <c:scaling>
          <c:logBase val="10"/>
          <c:orientation val="minMax"/>
          <c:max val="1.0000000000000003E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Rate constant/s</a:t>
                </a:r>
                <a:r>
                  <a:rPr lang="en-GB" baseline="30000"/>
                  <a:t>-1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SE"/>
            </a:p>
          </c:txPr>
        </c:title>
        <c:numFmt formatCode="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102174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14</xdr:row>
      <xdr:rowOff>103925</xdr:rowOff>
    </xdr:from>
    <xdr:to>
      <xdr:col>4</xdr:col>
      <xdr:colOff>40584</xdr:colOff>
      <xdr:row>34</xdr:row>
      <xdr:rowOff>2771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14BE9-E834-6045-987D-1E6AFF2A7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45946</xdr:colOff>
      <xdr:row>14</xdr:row>
      <xdr:rowOff>99786</xdr:rowOff>
    </xdr:from>
    <xdr:to>
      <xdr:col>8</xdr:col>
      <xdr:colOff>759614</xdr:colOff>
      <xdr:row>34</xdr:row>
      <xdr:rowOff>509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E69F95-9BCF-E646-8B1F-0CB84FBBA4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544285</xdr:colOff>
      <xdr:row>13</xdr:row>
      <xdr:rowOff>188687</xdr:rowOff>
    </xdr:from>
    <xdr:to>
      <xdr:col>4</xdr:col>
      <xdr:colOff>1092869</xdr:colOff>
      <xdr:row>33</xdr:row>
      <xdr:rowOff>14962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FA52E2-43A8-BECF-47A8-989EDE424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1098231</xdr:colOff>
      <xdr:row>13</xdr:row>
      <xdr:rowOff>184548</xdr:rowOff>
    </xdr:from>
    <xdr:to>
      <xdr:col>8</xdr:col>
      <xdr:colOff>650756</xdr:colOff>
      <xdr:row>33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C8060D-E094-9AAE-7C8E-84E4ED014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9957-F870-BD46-AA59-2ACC7C8FC02A}">
  <dimension ref="A1:M13"/>
  <sheetViews>
    <sheetView zoomScale="140" zoomScaleNormal="140" workbookViewId="0">
      <selection activeCell="C2" sqref="C2:C12"/>
    </sheetView>
  </sheetViews>
  <sheetFormatPr baseColWidth="10" defaultRowHeight="16" x14ac:dyDescent="0.2"/>
  <cols>
    <col min="1" max="1" width="15.33203125" bestFit="1" customWidth="1"/>
    <col min="2" max="2" width="16.33203125" bestFit="1" customWidth="1"/>
    <col min="3" max="3" width="24.6640625" bestFit="1" customWidth="1"/>
    <col min="4" max="4" width="24.5" bestFit="1" customWidth="1"/>
    <col min="5" max="5" width="11.1640625" customWidth="1"/>
    <col min="6" max="6" width="33.5" bestFit="1" customWidth="1"/>
    <col min="7" max="7" width="11" customWidth="1"/>
    <col min="13" max="13" width="30.33203125" bestFit="1" customWidth="1"/>
  </cols>
  <sheetData>
    <row r="1" spans="1:13" ht="19" x14ac:dyDescent="0.2">
      <c r="A1" s="6" t="s">
        <v>0</v>
      </c>
      <c r="B1" s="7" t="s">
        <v>8</v>
      </c>
      <c r="C1" s="6" t="s">
        <v>1</v>
      </c>
      <c r="D1" s="6" t="s">
        <v>5</v>
      </c>
      <c r="F1" s="6" t="s">
        <v>3</v>
      </c>
      <c r="G1" s="10">
        <v>48</v>
      </c>
      <c r="M1" s="7" t="s">
        <v>7</v>
      </c>
    </row>
    <row r="2" spans="1:13" x14ac:dyDescent="0.2">
      <c r="A2" s="2">
        <v>500</v>
      </c>
      <c r="B2" s="4">
        <v>5.15632549E-8</v>
      </c>
      <c r="C2" s="1">
        <f>$G$2 * EXP(-$G$1 / ($G$4 * $A2))</f>
        <v>2.9019753768510738E-8</v>
      </c>
      <c r="D2" s="3">
        <f>($B2 - $C2) ^ 2</f>
        <v>5.082094432654576E-16</v>
      </c>
      <c r="F2" s="6" t="s">
        <v>2</v>
      </c>
      <c r="G2" s="4">
        <v>3.0000000000000001E-3</v>
      </c>
      <c r="M2" s="3">
        <f t="shared" ref="M2:M12" si="0">1000/$A2</f>
        <v>2</v>
      </c>
    </row>
    <row r="3" spans="1:13" x14ac:dyDescent="0.2">
      <c r="A3" s="2">
        <v>550</v>
      </c>
      <c r="B3" s="5">
        <v>1.3710493599999999E-7</v>
      </c>
      <c r="C3" s="1">
        <f t="shared" ref="C3:C12" si="1">$G$2 * EXP(-$G$1 / ($G$4 * $A3))</f>
        <v>8.289928245375605E-8</v>
      </c>
      <c r="D3" s="3">
        <f t="shared" ref="D3:D12" si="2">($B3 - $C3) ^ 2</f>
        <v>2.9382528763754281E-15</v>
      </c>
      <c r="F3" s="6"/>
      <c r="G3" s="1"/>
      <c r="M3" s="3">
        <f t="shared" si="0"/>
        <v>1.8181818181818181</v>
      </c>
    </row>
    <row r="4" spans="1:13" x14ac:dyDescent="0.2">
      <c r="A4" s="2">
        <v>600</v>
      </c>
      <c r="B4" s="5">
        <v>2.03959473E-7</v>
      </c>
      <c r="C4" s="1">
        <f t="shared" si="1"/>
        <v>1.9880698774238049E-7</v>
      </c>
      <c r="D4" s="3">
        <f t="shared" si="2"/>
        <v>2.6548104329986457E-17</v>
      </c>
      <c r="F4" s="6" t="s">
        <v>4</v>
      </c>
      <c r="G4" s="8">
        <v>8.3144626181532403E-3</v>
      </c>
      <c r="M4" s="3">
        <f t="shared" si="0"/>
        <v>1.6666666666666667</v>
      </c>
    </row>
    <row r="5" spans="1:13" x14ac:dyDescent="0.2">
      <c r="A5" s="2">
        <v>650</v>
      </c>
      <c r="B5" s="5">
        <v>2.7953349599999999E-7</v>
      </c>
      <c r="C5" s="1">
        <f t="shared" si="1"/>
        <v>4.1674395345024439E-7</v>
      </c>
      <c r="D5" s="3">
        <f t="shared" si="2"/>
        <v>1.8826709633705328E-14</v>
      </c>
      <c r="F5" s="1"/>
      <c r="G5" s="1"/>
      <c r="M5" s="3">
        <f t="shared" si="0"/>
        <v>1.5384615384615385</v>
      </c>
    </row>
    <row r="6" spans="1:13" x14ac:dyDescent="0.2">
      <c r="A6" s="2">
        <v>700</v>
      </c>
      <c r="B6" s="5">
        <v>8.1559668200000001E-7</v>
      </c>
      <c r="C6" s="1">
        <f t="shared" si="1"/>
        <v>7.8593621968876702E-7</v>
      </c>
      <c r="D6" s="3">
        <f t="shared" si="2"/>
        <v>8.7974302451607261E-16</v>
      </c>
      <c r="F6" s="1"/>
      <c r="G6" s="1"/>
      <c r="M6" s="3">
        <f t="shared" si="0"/>
        <v>1.4285714285714286</v>
      </c>
    </row>
    <row r="7" spans="1:13" x14ac:dyDescent="0.2">
      <c r="A7" s="2">
        <v>750</v>
      </c>
      <c r="B7" s="5">
        <v>1.3534163500000001E-6</v>
      </c>
      <c r="C7" s="1">
        <f t="shared" si="1"/>
        <v>1.3619763520559809E-6</v>
      </c>
      <c r="D7" s="3">
        <f t="shared" si="2"/>
        <v>7.3273635198395588E-17</v>
      </c>
      <c r="F7" s="1"/>
      <c r="G7" s="1"/>
      <c r="M7" s="3">
        <f t="shared" si="0"/>
        <v>1.3333333333333333</v>
      </c>
    </row>
    <row r="8" spans="1:13" x14ac:dyDescent="0.2">
      <c r="A8" s="2">
        <v>800</v>
      </c>
      <c r="B8" s="5">
        <v>2.1320411000000001E-6</v>
      </c>
      <c r="C8" s="1">
        <f t="shared" si="1"/>
        <v>2.2034542994140904E-6</v>
      </c>
      <c r="D8" s="3">
        <f t="shared" si="2"/>
        <v>5.0998450505566206E-15</v>
      </c>
      <c r="F8" s="1"/>
      <c r="G8" s="1"/>
      <c r="M8" s="3">
        <f t="shared" si="0"/>
        <v>1.25</v>
      </c>
    </row>
    <row r="9" spans="1:13" x14ac:dyDescent="0.2">
      <c r="A9" s="2">
        <v>850</v>
      </c>
      <c r="B9" s="5">
        <v>3.4309862000000002E-6</v>
      </c>
      <c r="C9" s="1">
        <f t="shared" si="1"/>
        <v>3.3686663693540804E-6</v>
      </c>
      <c r="D9" s="3">
        <f t="shared" si="2"/>
        <v>3.8837612917361192E-15</v>
      </c>
      <c r="F9" s="1"/>
      <c r="G9" s="1"/>
      <c r="M9" s="3">
        <f t="shared" si="0"/>
        <v>1.1764705882352942</v>
      </c>
    </row>
    <row r="10" spans="1:13" x14ac:dyDescent="0.2">
      <c r="A10" s="2">
        <v>900</v>
      </c>
      <c r="B10" s="5">
        <v>5.0432567399999998E-6</v>
      </c>
      <c r="C10" s="1">
        <f t="shared" si="1"/>
        <v>4.9127897879622634E-6</v>
      </c>
      <c r="D10" s="3">
        <f t="shared" si="2"/>
        <v>1.7021625574017014E-14</v>
      </c>
      <c r="F10" s="1"/>
      <c r="G10" s="1"/>
      <c r="M10" s="3">
        <f t="shared" si="0"/>
        <v>1.1111111111111112</v>
      </c>
    </row>
    <row r="11" spans="1:13" x14ac:dyDescent="0.2">
      <c r="A11" s="2">
        <v>950</v>
      </c>
      <c r="B11" s="5">
        <v>7.1507822E-6</v>
      </c>
      <c r="C11" s="1">
        <f t="shared" si="1"/>
        <v>6.8857122476569901E-6</v>
      </c>
      <c r="D11" s="3">
        <f t="shared" si="2"/>
        <v>7.0262079635125527E-14</v>
      </c>
      <c r="F11" s="1"/>
      <c r="G11" s="1"/>
      <c r="M11" s="3">
        <f t="shared" si="0"/>
        <v>1.0526315789473684</v>
      </c>
    </row>
    <row r="12" spans="1:13" x14ac:dyDescent="0.2">
      <c r="A12" s="2">
        <v>1000</v>
      </c>
      <c r="B12" s="5">
        <v>9.7831775299999994E-6</v>
      </c>
      <c r="C12" s="1">
        <f t="shared" si="1"/>
        <v>9.3305552517271029E-6</v>
      </c>
      <c r="D12" s="3">
        <f t="shared" si="2"/>
        <v>2.0486692678894734E-13</v>
      </c>
      <c r="F12" s="1"/>
      <c r="G12" s="1"/>
      <c r="M12" s="3">
        <f t="shared" si="0"/>
        <v>1</v>
      </c>
    </row>
    <row r="13" spans="1:13" x14ac:dyDescent="0.2">
      <c r="A13" s="1"/>
      <c r="B13" s="4"/>
      <c r="C13" s="6" t="s">
        <v>6</v>
      </c>
      <c r="D13" s="3">
        <f>SUM(D2:D12)</f>
        <v>3.2438697505777326E-13</v>
      </c>
      <c r="F13" s="1"/>
      <c r="G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D547E-8618-544E-8777-1CC20FDAF54B}">
  <dimension ref="A1:N38"/>
  <sheetViews>
    <sheetView tabSelected="1" zoomScale="109" zoomScaleNormal="150" workbookViewId="0">
      <selection activeCell="C13" sqref="C13"/>
    </sheetView>
  </sheetViews>
  <sheetFormatPr baseColWidth="10" defaultRowHeight="16" x14ac:dyDescent="0.2"/>
  <cols>
    <col min="1" max="1" width="20.1640625" style="1" customWidth="1"/>
    <col min="2" max="2" width="26.5" style="4" customWidth="1"/>
    <col min="3" max="3" width="28.5" style="4" bestFit="1" customWidth="1"/>
    <col min="4" max="4" width="24.83203125" style="1" bestFit="1" customWidth="1"/>
    <col min="5" max="5" width="26.33203125" customWidth="1"/>
    <col min="7" max="7" width="33.1640625" style="1" bestFit="1" customWidth="1"/>
    <col min="8" max="8" width="17.83203125" style="1" bestFit="1" customWidth="1"/>
    <col min="14" max="14" width="29.6640625" style="3" bestFit="1" customWidth="1"/>
  </cols>
  <sheetData>
    <row r="1" spans="1:14" ht="19" x14ac:dyDescent="0.2">
      <c r="A1" s="6" t="s">
        <v>0</v>
      </c>
      <c r="B1" s="7" t="s">
        <v>8</v>
      </c>
      <c r="C1" s="7" t="s">
        <v>9</v>
      </c>
      <c r="D1" s="6" t="s">
        <v>1</v>
      </c>
      <c r="E1" s="6" t="s">
        <v>5</v>
      </c>
      <c r="G1" s="6" t="s">
        <v>3</v>
      </c>
      <c r="H1" s="11">
        <v>47.000000145992033</v>
      </c>
      <c r="N1" s="7" t="s">
        <v>7</v>
      </c>
    </row>
    <row r="2" spans="1:14" x14ac:dyDescent="0.2">
      <c r="A2" s="2">
        <v>500</v>
      </c>
      <c r="B2" s="4">
        <v>5.84749388E-8</v>
      </c>
      <c r="C2" s="5" t="s">
        <v>10</v>
      </c>
      <c r="D2" s="1">
        <f>$H$2 * EXP(-$H$1 / ($H$4 * $A2))</f>
        <v>3.3725576826804058E-8</v>
      </c>
      <c r="E2" t="e">
        <f>(($B2 - $D2) ^ 2) /$C2</f>
        <v>#VALUE!</v>
      </c>
      <c r="G2" s="6" t="s">
        <v>2</v>
      </c>
      <c r="H2" s="4">
        <v>2.7410672639526768E-3</v>
      </c>
      <c r="N2" s="3">
        <f t="shared" ref="N2:N12" si="0">1000/$A2</f>
        <v>2</v>
      </c>
    </row>
    <row r="3" spans="1:14" x14ac:dyDescent="0.2">
      <c r="A3" s="2">
        <v>550</v>
      </c>
      <c r="B3" s="5">
        <v>2.4133780199999998E-7</v>
      </c>
      <c r="C3" s="5" t="s">
        <v>11</v>
      </c>
      <c r="D3" s="1">
        <f t="shared" ref="D3:D12" si="1">$H$2 * EXP(-$H$1 / ($H$4 * $A3))</f>
        <v>9.425825908769329E-8</v>
      </c>
      <c r="E3" t="e">
        <f t="shared" ref="E3:E12" si="2">(($B3 - $D3) ^ 2) /$C3</f>
        <v>#VALUE!</v>
      </c>
      <c r="G3" s="6"/>
      <c r="N3" s="3">
        <f t="shared" si="0"/>
        <v>1.8181818181818181</v>
      </c>
    </row>
    <row r="4" spans="1:14" x14ac:dyDescent="0.2">
      <c r="A4" s="2">
        <v>600</v>
      </c>
      <c r="B4" s="5">
        <v>7.5597562500000001E-8</v>
      </c>
      <c r="C4" s="5" t="s">
        <v>12</v>
      </c>
      <c r="D4" s="1">
        <f t="shared" si="1"/>
        <v>2.2196582027729871E-7</v>
      </c>
      <c r="E4" t="e">
        <f t="shared" si="2"/>
        <v>#VALUE!</v>
      </c>
      <c r="G4" s="6" t="s">
        <v>4</v>
      </c>
      <c r="H4" s="8">
        <v>8.3144626181532403E-3</v>
      </c>
      <c r="N4" s="3">
        <f t="shared" si="0"/>
        <v>1.6666666666666667</v>
      </c>
    </row>
    <row r="5" spans="1:14" x14ac:dyDescent="0.2">
      <c r="A5" s="2">
        <v>650</v>
      </c>
      <c r="B5" s="5">
        <v>5.00001727E-7</v>
      </c>
      <c r="C5" s="5" t="s">
        <v>13</v>
      </c>
      <c r="D5" s="1">
        <f t="shared" si="1"/>
        <v>4.5817052784301895E-7</v>
      </c>
      <c r="E5" t="e">
        <f t="shared" si="2"/>
        <v>#VALUE!</v>
      </c>
      <c r="N5" s="3">
        <f t="shared" si="0"/>
        <v>1.5384615384615385</v>
      </c>
    </row>
    <row r="6" spans="1:14" x14ac:dyDescent="0.2">
      <c r="A6" s="2">
        <v>700</v>
      </c>
      <c r="B6" s="5">
        <v>9.36102123E-7</v>
      </c>
      <c r="C6" s="5" t="s">
        <v>14</v>
      </c>
      <c r="D6" s="1">
        <f t="shared" si="1"/>
        <v>8.5271752420086544E-7</v>
      </c>
      <c r="E6" t="e">
        <f t="shared" si="2"/>
        <v>#VALUE!</v>
      </c>
      <c r="N6" s="3">
        <f t="shared" si="0"/>
        <v>1.4285714285714286</v>
      </c>
    </row>
    <row r="7" spans="1:14" x14ac:dyDescent="0.2">
      <c r="A7" s="2">
        <v>750</v>
      </c>
      <c r="B7" s="5">
        <v>1.3783386199999999E-6</v>
      </c>
      <c r="C7" s="5" t="s">
        <v>15</v>
      </c>
      <c r="D7" s="1">
        <f t="shared" si="1"/>
        <v>1.4608742090429325E-6</v>
      </c>
      <c r="E7" t="e">
        <f t="shared" si="2"/>
        <v>#VALUE!</v>
      </c>
      <c r="N7" s="3">
        <f t="shared" si="0"/>
        <v>1.3333333333333333</v>
      </c>
    </row>
    <row r="8" spans="1:14" x14ac:dyDescent="0.2">
      <c r="A8" s="2">
        <v>800</v>
      </c>
      <c r="B8" s="5">
        <v>2.1635889600000001E-6</v>
      </c>
      <c r="C8" s="5" t="s">
        <v>16</v>
      </c>
      <c r="D8" s="1">
        <f t="shared" si="1"/>
        <v>2.3398849353299976E-6</v>
      </c>
      <c r="E8" t="e">
        <f t="shared" si="2"/>
        <v>#VALUE!</v>
      </c>
      <c r="N8" s="3">
        <f t="shared" si="0"/>
        <v>1.25</v>
      </c>
    </row>
    <row r="9" spans="1:14" x14ac:dyDescent="0.2">
      <c r="A9" s="2">
        <v>850</v>
      </c>
      <c r="B9" s="5">
        <v>3.2667229700000001E-6</v>
      </c>
      <c r="C9" s="5" t="s">
        <v>17</v>
      </c>
      <c r="D9" s="1">
        <f t="shared" si="1"/>
        <v>3.5457470310101193E-6</v>
      </c>
      <c r="E9" t="e">
        <f t="shared" si="2"/>
        <v>#VALUE!</v>
      </c>
      <c r="N9" s="3">
        <f t="shared" si="0"/>
        <v>1.1764705882352942</v>
      </c>
    </row>
    <row r="10" spans="1:14" x14ac:dyDescent="0.2">
      <c r="A10" s="2">
        <v>900</v>
      </c>
      <c r="B10" s="5">
        <v>5.3956564800000004E-6</v>
      </c>
      <c r="C10" s="5" t="s">
        <v>18</v>
      </c>
      <c r="D10" s="1">
        <f t="shared" si="1"/>
        <v>5.1305505042348328E-6</v>
      </c>
      <c r="E10" t="e">
        <f t="shared" si="2"/>
        <v>#VALUE!</v>
      </c>
      <c r="N10" s="3">
        <f t="shared" si="0"/>
        <v>1.1111111111111112</v>
      </c>
    </row>
    <row r="11" spans="1:14" x14ac:dyDescent="0.2">
      <c r="A11" s="2">
        <v>950</v>
      </c>
      <c r="B11" s="5">
        <v>7.0698589500000002E-6</v>
      </c>
      <c r="C11" s="5" t="s">
        <v>19</v>
      </c>
      <c r="D11" s="1">
        <f t="shared" si="1"/>
        <v>7.1405235843921895E-6</v>
      </c>
      <c r="E11" t="e">
        <f t="shared" si="2"/>
        <v>#VALUE!</v>
      </c>
      <c r="N11" s="3">
        <f t="shared" si="0"/>
        <v>1.0526315789473684</v>
      </c>
    </row>
    <row r="12" spans="1:14" x14ac:dyDescent="0.2">
      <c r="A12" s="2">
        <v>1000</v>
      </c>
      <c r="B12" s="5">
        <v>9.6764782599999999E-6</v>
      </c>
      <c r="C12" s="5" t="s">
        <v>20</v>
      </c>
      <c r="D12" s="1">
        <f t="shared" si="1"/>
        <v>9.6147841680338093E-6</v>
      </c>
      <c r="E12" t="e">
        <f t="shared" si="2"/>
        <v>#VALUE!</v>
      </c>
      <c r="N12" s="3">
        <f t="shared" si="0"/>
        <v>1</v>
      </c>
    </row>
    <row r="13" spans="1:14" x14ac:dyDescent="0.2">
      <c r="D13" s="6" t="s">
        <v>6</v>
      </c>
      <c r="E13" s="3" t="e">
        <f>SUM(E2:E12)</f>
        <v>#VALUE!</v>
      </c>
    </row>
    <row r="36" spans="5:5" x14ac:dyDescent="0.2">
      <c r="E36" s="9"/>
    </row>
    <row r="37" spans="5:5" x14ac:dyDescent="0.2">
      <c r="E37" s="9"/>
    </row>
    <row r="38" spans="5:5" x14ac:dyDescent="0.2">
      <c r="E38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Non-linear fitting</vt:lpstr>
      <vt:lpstr>Weighted non-linear 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2023-02-10T05:32:46Z</dcterms:created>
  <dcterms:modified xsi:type="dcterms:W3CDTF">2023-02-11T20:03:28Z</dcterms:modified>
</cp:coreProperties>
</file>