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\Impianti meccanici\MaterialeEsame\FogliCalcolo\ImpiantoPneumatico\"/>
    </mc:Choice>
  </mc:AlternateContent>
  <xr:revisionPtr revIDLastSave="0" documentId="13_ncr:1_{90446869-5433-4A57-8971-AB8264E5541B}" xr6:coauthVersionLast="46" xr6:coauthVersionMax="46" xr10:uidLastSave="{00000000-0000-0000-0000-000000000000}"/>
  <bookViews>
    <workbookView xWindow="-120" yWindow="-120" windowWidth="29040" windowHeight="15840" xr2:uid="{FAE0CB82-2983-476A-B252-1B601C3CAAB3}"/>
  </bookViews>
  <sheets>
    <sheet name="Desig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AI14" i="1"/>
  <c r="AH14" i="1"/>
  <c r="AG14" i="1"/>
  <c r="E13" i="1"/>
  <c r="G31" i="1" s="1"/>
  <c r="AH11" i="1" s="1"/>
  <c r="F13" i="1"/>
  <c r="H31" i="1" s="1"/>
  <c r="AI11" i="1" s="1"/>
  <c r="D13" i="1"/>
  <c r="D17" i="1" s="1"/>
  <c r="C30" i="1" s="1"/>
  <c r="D12" i="1"/>
  <c r="C32" i="1" l="1"/>
  <c r="C33" i="1"/>
  <c r="AG13" i="1" s="1"/>
  <c r="F14" i="1"/>
  <c r="F17" i="1"/>
  <c r="E28" i="1" s="1"/>
  <c r="E30" i="1"/>
  <c r="E17" i="1"/>
  <c r="F30" i="1"/>
  <c r="AG10" i="1" s="1"/>
  <c r="C28" i="1"/>
  <c r="AG6" i="1" s="1"/>
  <c r="G30" i="1"/>
  <c r="H30" i="1"/>
  <c r="F31" i="1"/>
  <c r="AG11" i="1" s="1"/>
  <c r="F28" i="1"/>
  <c r="D14" i="1"/>
  <c r="AI10" i="1" l="1"/>
  <c r="F32" i="1"/>
  <c r="AG12" i="1" s="1"/>
  <c r="C29" i="1"/>
  <c r="AG9" i="1" s="1"/>
  <c r="F29" i="1"/>
  <c r="F35" i="1" s="1"/>
  <c r="E29" i="1"/>
  <c r="H28" i="1"/>
  <c r="AI6" i="1" s="1"/>
  <c r="E33" i="1"/>
  <c r="AI13" i="1" s="1"/>
  <c r="E32" i="1"/>
  <c r="D33" i="1"/>
  <c r="AH13" i="1" s="1"/>
  <c r="D32" i="1"/>
  <c r="D28" i="1"/>
  <c r="D30" i="1"/>
  <c r="AH10" i="1" s="1"/>
  <c r="G28" i="1"/>
  <c r="AH6" i="1" l="1"/>
  <c r="H32" i="1"/>
  <c r="AI12" i="1" s="1"/>
  <c r="G32" i="1"/>
  <c r="AH12" i="1"/>
  <c r="AI9" i="1"/>
  <c r="C35" i="1"/>
  <c r="AG15" i="1" s="1"/>
  <c r="E35" i="1"/>
  <c r="H29" i="1"/>
  <c r="D29" i="1"/>
  <c r="G29" i="1"/>
  <c r="G35" i="1"/>
  <c r="C40" i="1" l="1"/>
  <c r="C46" i="1" s="1"/>
  <c r="C47" i="1" s="1"/>
  <c r="D35" i="1"/>
  <c r="AH15" i="1" s="1"/>
  <c r="AH9" i="1"/>
  <c r="H35" i="1"/>
  <c r="D40" i="1"/>
  <c r="D46" i="1" s="1"/>
  <c r="D47" i="1" s="1"/>
  <c r="E40" i="1"/>
  <c r="E46" i="1" s="1"/>
  <c r="E47" i="1" s="1"/>
  <c r="AI15" i="1"/>
</calcChain>
</file>

<file path=xl/sharedStrings.xml><?xml version="1.0" encoding="utf-8"?>
<sst xmlns="http://schemas.openxmlformats.org/spreadsheetml/2006/main" count="81" uniqueCount="47">
  <si>
    <t>Dati</t>
  </si>
  <si>
    <t>rv</t>
  </si>
  <si>
    <t>zignoli</t>
  </si>
  <si>
    <t>fig 29.4</t>
  </si>
  <si>
    <t>costruttore</t>
  </si>
  <si>
    <t>m3/kg</t>
  </si>
  <si>
    <t>m/s</t>
  </si>
  <si>
    <t>m3/s</t>
  </si>
  <si>
    <t>m</t>
  </si>
  <si>
    <t>&lt;--- scelta da catalogo</t>
  </si>
  <si>
    <t>velocità effettiva</t>
  </si>
  <si>
    <t>v</t>
  </si>
  <si>
    <t>s</t>
  </si>
  <si>
    <t>Perdite</t>
  </si>
  <si>
    <t>aria</t>
  </si>
  <si>
    <t>materiale</t>
  </si>
  <si>
    <t>avviamento</t>
  </si>
  <si>
    <t>ingresso</t>
  </si>
  <si>
    <t>attrito</t>
  </si>
  <si>
    <t>dislivello</t>
  </si>
  <si>
    <t>ciclone</t>
  </si>
  <si>
    <t>filtro</t>
  </si>
  <si>
    <t>La</t>
  </si>
  <si>
    <t>Lm</t>
  </si>
  <si>
    <t>kg/h</t>
  </si>
  <si>
    <t>Pa</t>
  </si>
  <si>
    <t>tan phi</t>
  </si>
  <si>
    <t>accidentali</t>
  </si>
  <si>
    <t>j</t>
  </si>
  <si>
    <t>perdite totali</t>
  </si>
  <si>
    <t>totale</t>
  </si>
  <si>
    <t>Potenza trasmessa</t>
  </si>
  <si>
    <t>eta v</t>
  </si>
  <si>
    <t>eta el</t>
  </si>
  <si>
    <t>eta m</t>
  </si>
  <si>
    <t>m3/min</t>
  </si>
  <si>
    <t>kW</t>
  </si>
  <si>
    <r>
      <t>Q</t>
    </r>
    <r>
      <rPr>
        <vertAlign val="subscript"/>
        <sz val="11"/>
        <color theme="1"/>
        <rFont val="Calibri"/>
        <family val="2"/>
        <scheme val="minor"/>
      </rPr>
      <t>m</t>
    </r>
  </si>
  <si>
    <r>
      <t>γ</t>
    </r>
    <r>
      <rPr>
        <vertAlign val="subscript"/>
        <sz val="12.65"/>
        <color theme="1"/>
        <rFont val="Calibri"/>
        <family val="2"/>
      </rPr>
      <t>m</t>
    </r>
  </si>
  <si>
    <r>
      <t>γ</t>
    </r>
    <r>
      <rPr>
        <vertAlign val="subscript"/>
        <sz val="12.65"/>
        <color theme="1"/>
        <rFont val="Calibri"/>
        <family val="2"/>
      </rPr>
      <t>a</t>
    </r>
  </si>
  <si>
    <r>
      <t>v</t>
    </r>
    <r>
      <rPr>
        <vertAlign val="subscript"/>
        <sz val="11"/>
        <color theme="1"/>
        <rFont val="Calibri"/>
        <family val="2"/>
        <scheme val="minor"/>
      </rPr>
      <t>min,a</t>
    </r>
  </si>
  <si>
    <r>
      <t>D</t>
    </r>
    <r>
      <rPr>
        <vertAlign val="subscript"/>
        <sz val="11"/>
        <color theme="1"/>
        <rFont val="Calibri"/>
        <family val="2"/>
        <scheme val="minor"/>
      </rPr>
      <t>est</t>
    </r>
  </si>
  <si>
    <r>
      <t>Q</t>
    </r>
    <r>
      <rPr>
        <vertAlign val="subscript"/>
        <sz val="11"/>
        <color theme="1"/>
        <rFont val="Calibri"/>
        <family val="2"/>
        <scheme val="minor"/>
      </rPr>
      <t>a</t>
    </r>
  </si>
  <si>
    <r>
      <t>D</t>
    </r>
    <r>
      <rPr>
        <vertAlign val="subscript"/>
        <sz val="11"/>
        <color theme="1"/>
        <rFont val="Calibri"/>
        <family val="2"/>
        <scheme val="minor"/>
      </rPr>
      <t>th</t>
    </r>
  </si>
  <si>
    <t>DH</t>
  </si>
  <si>
    <r>
      <t>P</t>
    </r>
    <r>
      <rPr>
        <vertAlign val="subscript"/>
        <sz val="11"/>
        <color theme="1"/>
        <rFont val="Calibri"/>
        <family val="2"/>
        <scheme val="minor"/>
      </rPr>
      <t>el</t>
    </r>
  </si>
  <si>
    <t>kg/m3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</si>
</sst>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2.65"/>
      <color theme="1"/>
      <name val="Calibri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0" borderId="0" xfId="0" applyFill="1"/>
    <xf numFmtId="1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/>
    <xf numFmtId="0" fontId="0" fillId="0" borderId="0" xfId="0" applyAlignment="1">
      <alignment horizontal="left" vertical="center"/>
    </xf>
    <xf numFmtId="0" fontId="3" fillId="0" borderId="0" xfId="0" applyFont="1"/>
    <xf numFmtId="0" fontId="6" fillId="0" borderId="0" xfId="0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Perdite</a:t>
            </a:r>
            <a:r>
              <a:rPr lang="en-US" baseline="0"/>
              <a:t> di carico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Design1!$AF$6</c:f>
              <c:strCache>
                <c:ptCount val="1"/>
                <c:pt idx="0">
                  <c:v>ciclone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Design1!$AG$5:$AI$5</c:f>
              <c:strCache>
                <c:ptCount val="3"/>
                <c:pt idx="0">
                  <c:v>zignoli</c:v>
                </c:pt>
                <c:pt idx="1">
                  <c:v>fig 29.4</c:v>
                </c:pt>
                <c:pt idx="2">
                  <c:v>costruttore</c:v>
                </c:pt>
              </c:strCache>
            </c:strRef>
          </c:cat>
          <c:val>
            <c:numRef>
              <c:f>Design1!$AG$6:$AI$6</c:f>
              <c:numCache>
                <c:formatCode>0</c:formatCode>
                <c:ptCount val="3"/>
                <c:pt idx="0">
                  <c:v>378.15073131044704</c:v>
                </c:pt>
                <c:pt idx="1">
                  <c:v>634.38817308267312</c:v>
                </c:pt>
                <c:pt idx="2">
                  <c:v>768.56350161415617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4C-4535-98D5-2D2E36E11745}"/>
            </c:ext>
          </c:extLst>
        </c:ser>
        <c:ser>
          <c:idx val="1"/>
          <c:order val="1"/>
          <c:tx>
            <c:strRef>
              <c:f>Design1!$AF$9</c:f>
              <c:strCache>
                <c:ptCount val="1"/>
                <c:pt idx="0">
                  <c:v>ingresso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Design1!$AG$5:$AI$5</c:f>
              <c:strCache>
                <c:ptCount val="3"/>
                <c:pt idx="0">
                  <c:v>zignoli</c:v>
                </c:pt>
                <c:pt idx="1">
                  <c:v>fig 29.4</c:v>
                </c:pt>
                <c:pt idx="2">
                  <c:v>costruttore</c:v>
                </c:pt>
              </c:strCache>
            </c:strRef>
          </c:cat>
          <c:val>
            <c:numRef>
              <c:f>Design1!$AG$9:$AI$9</c:f>
              <c:numCache>
                <c:formatCode>0</c:formatCode>
                <c:ptCount val="3"/>
                <c:pt idx="0">
                  <c:v>1504.4598535596256</c:v>
                </c:pt>
                <c:pt idx="1">
                  <c:v>2530.6368732819046</c:v>
                </c:pt>
                <c:pt idx="2">
                  <c:v>2982.478264895924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4C-4535-98D5-2D2E36E11745}"/>
            </c:ext>
          </c:extLst>
        </c:ser>
        <c:ser>
          <c:idx val="2"/>
          <c:order val="2"/>
          <c:tx>
            <c:strRef>
              <c:f>Design1!$AF$10</c:f>
              <c:strCache>
                <c:ptCount val="1"/>
                <c:pt idx="0">
                  <c:v>attrito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Design1!$AG$5:$AI$5</c:f>
              <c:strCache>
                <c:ptCount val="3"/>
                <c:pt idx="0">
                  <c:v>zignoli</c:v>
                </c:pt>
                <c:pt idx="1">
                  <c:v>fig 29.4</c:v>
                </c:pt>
                <c:pt idx="2">
                  <c:v>costruttore</c:v>
                </c:pt>
              </c:strCache>
            </c:strRef>
          </c:cat>
          <c:val>
            <c:numRef>
              <c:f>Design1!$AG$10:$AI$10</c:f>
              <c:numCache>
                <c:formatCode>0</c:formatCode>
                <c:ptCount val="3"/>
                <c:pt idx="0">
                  <c:v>65.72462071607336</c:v>
                </c:pt>
                <c:pt idx="1">
                  <c:v>75.113606225150278</c:v>
                </c:pt>
                <c:pt idx="2">
                  <c:v>566.08775889349545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4C-4535-98D5-2D2E36E11745}"/>
            </c:ext>
          </c:extLst>
        </c:ser>
        <c:ser>
          <c:idx val="3"/>
          <c:order val="3"/>
          <c:tx>
            <c:strRef>
              <c:f>Design1!$AF$11</c:f>
              <c:strCache>
                <c:ptCount val="1"/>
                <c:pt idx="0">
                  <c:v>dislivello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Design1!$AG$5:$AI$5</c:f>
              <c:strCache>
                <c:ptCount val="3"/>
                <c:pt idx="0">
                  <c:v>zignoli</c:v>
                </c:pt>
                <c:pt idx="1">
                  <c:v>fig 29.4</c:v>
                </c:pt>
                <c:pt idx="2">
                  <c:v>costruttore</c:v>
                </c:pt>
              </c:strCache>
            </c:strRef>
          </c:cat>
          <c:val>
            <c:numRef>
              <c:f>Design1!$AG$11:$AI$11</c:f>
              <c:numCache>
                <c:formatCode>0</c:formatCode>
                <c:ptCount val="3"/>
                <c:pt idx="0">
                  <c:v>13.08</c:v>
                </c:pt>
                <c:pt idx="1">
                  <c:v>8.5304347826086957</c:v>
                </c:pt>
                <c:pt idx="2">
                  <c:v>108.99999999999999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4C-4535-98D5-2D2E36E11745}"/>
            </c:ext>
          </c:extLst>
        </c:ser>
        <c:ser>
          <c:idx val="4"/>
          <c:order val="4"/>
          <c:tx>
            <c:strRef>
              <c:f>Design1!$AF$12</c:f>
              <c:strCache>
                <c:ptCount val="1"/>
                <c:pt idx="0">
                  <c:v>accidentali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Design1!$AG$5:$AI$5</c:f>
              <c:strCache>
                <c:ptCount val="3"/>
                <c:pt idx="0">
                  <c:v>zignoli</c:v>
                </c:pt>
                <c:pt idx="1">
                  <c:v>fig 29.4</c:v>
                </c:pt>
                <c:pt idx="2">
                  <c:v>costruttore</c:v>
                </c:pt>
              </c:strCache>
            </c:strRef>
          </c:cat>
          <c:val>
            <c:numRef>
              <c:f>Design1!$AG$12:$AI$12</c:f>
              <c:numCache>
                <c:formatCode>0</c:formatCode>
                <c:ptCount val="3"/>
                <c:pt idx="0">
                  <c:v>910.29841422528466</c:v>
                </c:pt>
                <c:pt idx="1">
                  <c:v>1355.9739173848675</c:v>
                </c:pt>
                <c:pt idx="2">
                  <c:v>5934.3855777590434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4C-4535-98D5-2D2E36E11745}"/>
            </c:ext>
          </c:extLst>
        </c:ser>
        <c:ser>
          <c:idx val="5"/>
          <c:order val="5"/>
          <c:tx>
            <c:strRef>
              <c:f>Design1!$AF$13</c:f>
              <c:strCache>
                <c:ptCount val="1"/>
                <c:pt idx="0">
                  <c:v>ciclone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Design1!$AG$5:$AI$5</c:f>
              <c:strCache>
                <c:ptCount val="3"/>
                <c:pt idx="0">
                  <c:v>zignoli</c:v>
                </c:pt>
                <c:pt idx="1">
                  <c:v>fig 29.4</c:v>
                </c:pt>
                <c:pt idx="2">
                  <c:v>costruttore</c:v>
                </c:pt>
              </c:strCache>
            </c:strRef>
          </c:cat>
          <c:val>
            <c:numRef>
              <c:f>Design1!$AG$13:$AI$13</c:f>
              <c:numCache>
                <c:formatCode>0</c:formatCode>
                <c:ptCount val="3"/>
                <c:pt idx="0">
                  <c:v>3700.0765962828441</c:v>
                </c:pt>
                <c:pt idx="1">
                  <c:v>6274.7235403388531</c:v>
                </c:pt>
                <c:pt idx="2">
                  <c:v>6767.8776005345544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4C-4535-98D5-2D2E36E11745}"/>
            </c:ext>
          </c:extLst>
        </c:ser>
        <c:ser>
          <c:idx val="6"/>
          <c:order val="6"/>
          <c:tx>
            <c:strRef>
              <c:f>Design1!$AF$14</c:f>
              <c:strCache>
                <c:ptCount val="1"/>
                <c:pt idx="0">
                  <c:v>filtro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Design1!$AG$5:$AI$5</c:f>
              <c:strCache>
                <c:ptCount val="3"/>
                <c:pt idx="0">
                  <c:v>zignoli</c:v>
                </c:pt>
                <c:pt idx="1">
                  <c:v>fig 29.4</c:v>
                </c:pt>
                <c:pt idx="2">
                  <c:v>costruttore</c:v>
                </c:pt>
              </c:strCache>
            </c:strRef>
          </c:cat>
          <c:val>
            <c:numRef>
              <c:f>Design1!$AG$14:$AI$14</c:f>
              <c:numCache>
                <c:formatCode>0</c:formatCode>
                <c:ptCount val="3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4C-4535-98D5-2D2E36E11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105984"/>
        <c:axId val="62098912"/>
        <c:axId val="0"/>
      </c:bar3DChart>
      <c:catAx>
        <c:axId val="6210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8912"/>
        <c:crosses val="autoZero"/>
        <c:auto val="1"/>
        <c:lblAlgn val="ctr"/>
        <c:lblOffset val="100"/>
        <c:noMultiLvlLbl val="0"/>
      </c:catAx>
      <c:valAx>
        <c:axId val="6209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0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336273</xdr:colOff>
      <xdr:row>22</xdr:row>
      <xdr:rowOff>82826</xdr:rowOff>
    </xdr:from>
    <xdr:to>
      <xdr:col>16</xdr:col>
      <xdr:colOff>16564</xdr:colOff>
      <xdr:row>37</xdr:row>
      <xdr:rowOff>184080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0F06A9B-E7E1-4E18-A0AD-CEA88E8E8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ABF7C-F85F-4D3F-BF5C-441A2CA8C12E}">
  <dimension ref="B3:AI53"/>
  <sheetViews>
    <sheetView tabSelected="1" zoomScale="115" zoomScaleNormal="115" workbookViewId="0">
      <selection activeCell="G7" sqref="G7"/>
    </sheetView>
  </sheetViews>
  <sheetFormatPr defaultRowHeight="15" x14ac:dyDescent="0.25"/>
  <cols>
    <col min="1" max="1" width="3" customWidth="1"/>
    <col min="2" max="2" width="17.28515625" customWidth="1"/>
    <col min="3" max="8" width="10.7109375" customWidth="1"/>
    <col min="9" max="9" width="12.5703125" customWidth="1"/>
  </cols>
  <sheetData>
    <row r="3" spans="3:35" x14ac:dyDescent="0.25">
      <c r="C3" t="s">
        <v>0</v>
      </c>
    </row>
    <row r="4" spans="3:35" ht="18.75" x14ac:dyDescent="0.35">
      <c r="C4" s="11" t="s">
        <v>38</v>
      </c>
      <c r="D4">
        <v>650</v>
      </c>
      <c r="E4" t="s">
        <v>46</v>
      </c>
    </row>
    <row r="5" spans="3:35" ht="18.75" x14ac:dyDescent="0.35">
      <c r="C5" s="11" t="s">
        <v>39</v>
      </c>
      <c r="D5">
        <v>1.24</v>
      </c>
      <c r="E5" t="s">
        <v>46</v>
      </c>
      <c r="AG5" t="s">
        <v>2</v>
      </c>
      <c r="AH5" t="s">
        <v>3</v>
      </c>
      <c r="AI5" t="s">
        <v>4</v>
      </c>
    </row>
    <row r="6" spans="3:35" x14ac:dyDescent="0.25">
      <c r="C6" s="10" t="s">
        <v>37</v>
      </c>
      <c r="D6">
        <v>2543</v>
      </c>
      <c r="E6" t="s">
        <v>24</v>
      </c>
      <c r="AF6" t="s">
        <v>20</v>
      </c>
      <c r="AG6" s="6">
        <f>C28+F28</f>
        <v>378.15073131044704</v>
      </c>
      <c r="AH6" s="6">
        <f>D28+G28</f>
        <v>634.38817308267312</v>
      </c>
      <c r="AI6" s="6">
        <f>E28+H28</f>
        <v>768.56350161415617</v>
      </c>
    </row>
    <row r="7" spans="3:35" x14ac:dyDescent="0.25">
      <c r="C7" s="10"/>
      <c r="D7">
        <f>D6/60</f>
        <v>42.383333333333333</v>
      </c>
      <c r="E7" t="s">
        <v>35</v>
      </c>
      <c r="G7" s="12"/>
      <c r="AG7" s="6"/>
      <c r="AH7" s="6"/>
      <c r="AI7" s="6"/>
    </row>
    <row r="8" spans="3:35" x14ac:dyDescent="0.25">
      <c r="C8" s="10"/>
      <c r="D8">
        <f>D6/3600</f>
        <v>0.70638888888888884</v>
      </c>
      <c r="E8" t="s">
        <v>7</v>
      </c>
      <c r="AG8" s="6"/>
      <c r="AH8" s="6"/>
      <c r="AI8" s="6"/>
    </row>
    <row r="9" spans="3:35" x14ac:dyDescent="0.25">
      <c r="AF9" t="s">
        <v>17</v>
      </c>
      <c r="AG9" s="6">
        <f>C29+F29</f>
        <v>1504.4598535596256</v>
      </c>
      <c r="AH9" s="6">
        <f>D29+G29</f>
        <v>2530.6368732819046</v>
      </c>
      <c r="AI9" s="6">
        <f>E29+H29</f>
        <v>2982.478264895924</v>
      </c>
    </row>
    <row r="10" spans="3:35" x14ac:dyDescent="0.25">
      <c r="D10" t="s">
        <v>2</v>
      </c>
      <c r="E10" t="s">
        <v>3</v>
      </c>
      <c r="F10" t="s">
        <v>4</v>
      </c>
      <c r="AF10" t="s">
        <v>18</v>
      </c>
      <c r="AG10" s="6">
        <f>C30+F30</f>
        <v>65.72462071607336</v>
      </c>
      <c r="AH10" s="6">
        <f>D30+G30</f>
        <v>75.113606225150278</v>
      </c>
      <c r="AI10" s="6">
        <f>E30+H30</f>
        <v>566.08775889349545</v>
      </c>
    </row>
    <row r="11" spans="3:35" x14ac:dyDescent="0.25">
      <c r="C11" t="s">
        <v>1</v>
      </c>
      <c r="D11" s="1">
        <v>1.5</v>
      </c>
      <c r="E11" s="1">
        <v>2.2999999999999998</v>
      </c>
      <c r="F11" s="1">
        <v>0.18</v>
      </c>
      <c r="G11" t="s">
        <v>5</v>
      </c>
      <c r="AF11" t="s">
        <v>19</v>
      </c>
      <c r="AG11" s="6">
        <f>C31+F31</f>
        <v>13.08</v>
      </c>
      <c r="AH11" s="6">
        <f>D31+G31</f>
        <v>8.5304347826086957</v>
      </c>
      <c r="AI11" s="6">
        <f>E31+H31</f>
        <v>108.99999999999999</v>
      </c>
    </row>
    <row r="12" spans="3:35" ht="18" x14ac:dyDescent="0.35">
      <c r="C12" t="s">
        <v>40</v>
      </c>
      <c r="D12" s="1">
        <f>0.9*D4^0.5</f>
        <v>22.945587811167531</v>
      </c>
      <c r="E12" s="1">
        <v>29.7</v>
      </c>
      <c r="F12" s="1">
        <v>28</v>
      </c>
      <c r="G12" t="s">
        <v>6</v>
      </c>
      <c r="AF12" t="s">
        <v>27</v>
      </c>
      <c r="AG12" s="6">
        <f>C32+F32</f>
        <v>910.29841422528466</v>
      </c>
      <c r="AH12" s="6">
        <f>D32+G32</f>
        <v>1355.9739173848675</v>
      </c>
      <c r="AI12" s="6">
        <f>E32+H32</f>
        <v>5934.3855777590434</v>
      </c>
    </row>
    <row r="13" spans="3:35" ht="18" x14ac:dyDescent="0.35">
      <c r="C13" t="s">
        <v>42</v>
      </c>
      <c r="D13" s="1">
        <f>D11*$D$6/3600</f>
        <v>1.0595833333333333</v>
      </c>
      <c r="E13" s="1">
        <f>E11*$D$6/3600</f>
        <v>1.6246944444444444</v>
      </c>
      <c r="F13" s="1">
        <f>F11*$D$6/3600</f>
        <v>0.12715000000000001</v>
      </c>
      <c r="G13" t="s">
        <v>7</v>
      </c>
      <c r="AF13" t="s">
        <v>20</v>
      </c>
      <c r="AG13" s="6">
        <f>C33+F33</f>
        <v>3700.0765962828441</v>
      </c>
      <c r="AH13" s="6">
        <f>D33+G33</f>
        <v>6274.7235403388531</v>
      </c>
      <c r="AI13" s="6">
        <f>E33+H33</f>
        <v>6767.8776005345544</v>
      </c>
    </row>
    <row r="14" spans="3:35" ht="18" x14ac:dyDescent="0.35">
      <c r="C14" t="s">
        <v>43</v>
      </c>
      <c r="D14" s="2">
        <f>(4*D13/(PI()*D12))^0.5</f>
        <v>0.24247838157685256</v>
      </c>
      <c r="E14" s="2">
        <v>0.26</v>
      </c>
      <c r="F14" s="2">
        <f t="shared" ref="F14" si="0">(4*F13/(PI()*F12))^0.5</f>
        <v>7.6038619913331815E-2</v>
      </c>
      <c r="G14" t="s">
        <v>8</v>
      </c>
      <c r="AF14" t="s">
        <v>21</v>
      </c>
      <c r="AG14" s="6">
        <f>C34+F34</f>
        <v>2000</v>
      </c>
      <c r="AH14" s="6">
        <f>D34+G34</f>
        <v>2000</v>
      </c>
      <c r="AI14" s="6">
        <f>E34+H34</f>
        <v>2000</v>
      </c>
    </row>
    <row r="15" spans="3:35" ht="18" x14ac:dyDescent="0.35">
      <c r="C15" s="3" t="s">
        <v>41</v>
      </c>
      <c r="D15" s="3">
        <v>0.24</v>
      </c>
      <c r="E15" s="3">
        <v>0.26</v>
      </c>
      <c r="F15" s="3">
        <v>7.4999999999999997E-2</v>
      </c>
      <c r="G15" s="3" t="s">
        <v>8</v>
      </c>
      <c r="H15" s="8" t="s">
        <v>9</v>
      </c>
      <c r="I15" s="8"/>
      <c r="AF15" t="s">
        <v>30</v>
      </c>
      <c r="AG15" s="6">
        <f>C35+F35</f>
        <v>8571.790216094274</v>
      </c>
      <c r="AH15" s="6">
        <f>D35+G35</f>
        <v>12879.366545096058</v>
      </c>
      <c r="AI15" s="6">
        <f>E35+H35</f>
        <v>19128.392703697173</v>
      </c>
    </row>
    <row r="16" spans="3:35" x14ac:dyDescent="0.25">
      <c r="C16" s="3" t="s">
        <v>12</v>
      </c>
      <c r="D16" s="3">
        <v>5.0000000000000001E-3</v>
      </c>
      <c r="E16" s="3">
        <v>5.0000000000000001E-3</v>
      </c>
      <c r="F16" s="3">
        <v>5.0000000000000001E-3</v>
      </c>
      <c r="G16" s="3" t="s">
        <v>8</v>
      </c>
    </row>
    <row r="17" spans="2:9" x14ac:dyDescent="0.25">
      <c r="C17" s="3" t="s">
        <v>11</v>
      </c>
      <c r="D17" s="4">
        <f>4*D13/(PI()*(D15-D16)^2)</f>
        <v>24.429215046487997</v>
      </c>
      <c r="E17" s="4">
        <f t="shared" ref="E17:F17" si="1">4*E13/(PI()*(E15-E16)^2)</f>
        <v>31.812767624424339</v>
      </c>
      <c r="F17" s="4">
        <f t="shared" si="1"/>
        <v>33.039266961852242</v>
      </c>
      <c r="G17" s="3" t="s">
        <v>6</v>
      </c>
      <c r="H17" s="8" t="s">
        <v>10</v>
      </c>
      <c r="I17" s="8"/>
    </row>
    <row r="19" spans="2:9" x14ac:dyDescent="0.25">
      <c r="D19" s="5" t="s">
        <v>13</v>
      </c>
    </row>
    <row r="20" spans="2:9" x14ac:dyDescent="0.25">
      <c r="C20" t="s">
        <v>22</v>
      </c>
      <c r="D20">
        <v>8</v>
      </c>
    </row>
    <row r="21" spans="2:9" x14ac:dyDescent="0.25">
      <c r="C21" t="s">
        <v>23</v>
      </c>
      <c r="D21">
        <v>4</v>
      </c>
    </row>
    <row r="22" spans="2:9" x14ac:dyDescent="0.25">
      <c r="C22" t="s">
        <v>44</v>
      </c>
      <c r="D22">
        <v>2</v>
      </c>
    </row>
    <row r="23" spans="2:9" x14ac:dyDescent="0.25">
      <c r="C23" t="s">
        <v>26</v>
      </c>
      <c r="D23">
        <v>0.55000000000000004</v>
      </c>
    </row>
    <row r="24" spans="2:9" x14ac:dyDescent="0.25">
      <c r="C24" t="s">
        <v>28</v>
      </c>
      <c r="D24">
        <v>1.6</v>
      </c>
    </row>
    <row r="26" spans="2:9" x14ac:dyDescent="0.25">
      <c r="C26" s="7" t="s">
        <v>14</v>
      </c>
      <c r="D26" s="7"/>
      <c r="E26" s="7"/>
      <c r="F26" s="8" t="s">
        <v>15</v>
      </c>
      <c r="G26" s="8"/>
      <c r="H26" s="8"/>
    </row>
    <row r="27" spans="2:9" x14ac:dyDescent="0.25">
      <c r="C27" t="s">
        <v>2</v>
      </c>
      <c r="D27" t="s">
        <v>3</v>
      </c>
      <c r="E27" t="s">
        <v>4</v>
      </c>
      <c r="F27" t="s">
        <v>2</v>
      </c>
      <c r="G27" t="s">
        <v>3</v>
      </c>
      <c r="H27" t="s">
        <v>4</v>
      </c>
    </row>
    <row r="28" spans="2:9" x14ac:dyDescent="0.25">
      <c r="B28" t="s">
        <v>16</v>
      </c>
      <c r="C28" s="6">
        <f>$D$5*D17^2/2</f>
        <v>370.00765962828439</v>
      </c>
      <c r="D28" s="6">
        <f>$D$5*E17^2/2</f>
        <v>627.47235403388527</v>
      </c>
      <c r="E28" s="6">
        <f>$D$5*F17^2/2</f>
        <v>676.78776005345549</v>
      </c>
      <c r="F28" s="6">
        <f>$D$6/3600/D13*D17/2</f>
        <v>8.143071682162665</v>
      </c>
      <c r="G28" s="6">
        <f>$D$6/3600/E13*E17/2</f>
        <v>6.9158190487878999</v>
      </c>
      <c r="H28" s="6">
        <f>$D$6/3600/F13*F17/2</f>
        <v>91.775741560700652</v>
      </c>
      <c r="I28" t="s">
        <v>25</v>
      </c>
    </row>
    <row r="29" spans="2:9" x14ac:dyDescent="0.25">
      <c r="B29" t="s">
        <v>17</v>
      </c>
      <c r="C29" s="6">
        <f>4*C28</f>
        <v>1480.0306385131375</v>
      </c>
      <c r="D29" s="6">
        <f t="shared" ref="D29:E29" si="2">4*D28</f>
        <v>2509.8894161355411</v>
      </c>
      <c r="E29" s="6">
        <f t="shared" si="2"/>
        <v>2707.1510402138219</v>
      </c>
      <c r="F29" s="6">
        <f>3*F28</f>
        <v>24.429215046487997</v>
      </c>
      <c r="G29" s="6">
        <f t="shared" ref="G29:H29" si="3">3*G28</f>
        <v>20.747457146363701</v>
      </c>
      <c r="H29" s="6">
        <f t="shared" si="3"/>
        <v>275.32722468210193</v>
      </c>
      <c r="I29" t="s">
        <v>25</v>
      </c>
    </row>
    <row r="30" spans="2:9" x14ac:dyDescent="0.25">
      <c r="B30" t="s">
        <v>18</v>
      </c>
      <c r="C30" s="6">
        <f>0.0001*$D$5^0.85*D17^2/(D15-D16)^1.3*$D$20*9.81</f>
        <v>36.948620716073357</v>
      </c>
      <c r="D30" s="6">
        <f>0.0001*$D$5^0.85*E17^2/(E15-E16)^1.3*$D$20*9.81</f>
        <v>56.346649703411146</v>
      </c>
      <c r="E30" s="6">
        <f>0.0001*$D$5^0.85*F17^2/(F15-F16)^1.3*$D$20*9.81</f>
        <v>326.28775889349544</v>
      </c>
      <c r="F30" s="6">
        <f>2*$D$23*$D$6/3600/D13*$D$21*9.81</f>
        <v>28.776000000000003</v>
      </c>
      <c r="G30" s="6">
        <f>2*$D$23*$D$6/3600/E13*$D$21*9.81</f>
        <v>18.766956521739136</v>
      </c>
      <c r="H30" s="6">
        <f>2*$D$23*$D$6/3600/F13*$D$21*9.81</f>
        <v>239.80000000000004</v>
      </c>
      <c r="I30" t="s">
        <v>25</v>
      </c>
    </row>
    <row r="31" spans="2:9" x14ac:dyDescent="0.25">
      <c r="B31" t="s">
        <v>19</v>
      </c>
      <c r="C31" s="6">
        <v>0</v>
      </c>
      <c r="D31" s="6">
        <v>0</v>
      </c>
      <c r="E31" s="6">
        <v>0</v>
      </c>
      <c r="F31" s="6">
        <f>$D$6/3600/D13*$D$22*9.81</f>
        <v>13.08</v>
      </c>
      <c r="G31" s="6">
        <f>$D$6/3600/E13*$D$22*9.81</f>
        <v>8.5304347826086957</v>
      </c>
      <c r="H31" s="6">
        <f>$D$6/3600/F13*$D$22*9.81</f>
        <v>108.99999999999999</v>
      </c>
      <c r="I31" t="s">
        <v>25</v>
      </c>
    </row>
    <row r="32" spans="2:9" x14ac:dyDescent="0.25">
      <c r="B32" t="s">
        <v>27</v>
      </c>
      <c r="C32" s="6">
        <f>$D$24*$D$5*D17^2/2</f>
        <v>592.01225540525502</v>
      </c>
      <c r="D32" s="6">
        <f>$D$24*$D$5*E17^2/2</f>
        <v>1003.9557664542165</v>
      </c>
      <c r="E32" s="6">
        <f>$D$24*$D$5*F17^2/2</f>
        <v>1082.8604160855286</v>
      </c>
      <c r="F32" s="6">
        <f>C32*$D$6/3600/$D$5/D13</f>
        <v>318.28615882002958</v>
      </c>
      <c r="G32" s="6">
        <f>D32*$D$6/3600/$D$5/E13</f>
        <v>352.01815093065096</v>
      </c>
      <c r="H32" s="6">
        <f>E32*$D$6/3600/$D$5/F13</f>
        <v>4851.525161673515</v>
      </c>
      <c r="I32" t="s">
        <v>25</v>
      </c>
    </row>
    <row r="33" spans="2:9" x14ac:dyDescent="0.25">
      <c r="B33" t="s">
        <v>20</v>
      </c>
      <c r="C33" s="6">
        <f>10*$D$5*D17^2/2</f>
        <v>3700.0765962828441</v>
      </c>
      <c r="D33" s="6">
        <f>10*$D$5*E17^2/2</f>
        <v>6274.7235403388531</v>
      </c>
      <c r="E33" s="6">
        <f>10*$D$5*F17^2/2</f>
        <v>6767.8776005345544</v>
      </c>
      <c r="F33" s="6">
        <v>0</v>
      </c>
      <c r="G33" s="6">
        <v>0</v>
      </c>
      <c r="H33" s="6">
        <v>0</v>
      </c>
      <c r="I33" t="s">
        <v>25</v>
      </c>
    </row>
    <row r="34" spans="2:9" x14ac:dyDescent="0.25">
      <c r="B34" t="s">
        <v>21</v>
      </c>
      <c r="C34">
        <v>2000</v>
      </c>
      <c r="D34">
        <v>2000</v>
      </c>
      <c r="E34">
        <v>2000</v>
      </c>
      <c r="F34">
        <v>0</v>
      </c>
      <c r="G34">
        <v>0</v>
      </c>
      <c r="H34">
        <v>0</v>
      </c>
      <c r="I34" t="s">
        <v>25</v>
      </c>
    </row>
    <row r="35" spans="2:9" x14ac:dyDescent="0.25">
      <c r="B35" t="s">
        <v>30</v>
      </c>
      <c r="C35" s="6">
        <f>SUM(C28:C34)</f>
        <v>8179.0757705455944</v>
      </c>
      <c r="D35" s="6">
        <f t="shared" ref="D35:H35" si="4">SUM(D28:D34)</f>
        <v>12472.387726665907</v>
      </c>
      <c r="E35" s="6">
        <f t="shared" si="4"/>
        <v>13560.964575780856</v>
      </c>
      <c r="F35" s="6">
        <f t="shared" si="4"/>
        <v>392.71444554868026</v>
      </c>
      <c r="G35" s="6">
        <f t="shared" si="4"/>
        <v>406.9788184301504</v>
      </c>
      <c r="H35" s="6">
        <f t="shared" si="4"/>
        <v>5567.4281279163179</v>
      </c>
      <c r="I35" t="s">
        <v>25</v>
      </c>
    </row>
    <row r="39" spans="2:9" x14ac:dyDescent="0.25">
      <c r="C39" t="s">
        <v>2</v>
      </c>
      <c r="D39" t="s">
        <v>3</v>
      </c>
      <c r="E39" t="s">
        <v>4</v>
      </c>
    </row>
    <row r="40" spans="2:9" x14ac:dyDescent="0.25">
      <c r="B40" t="s">
        <v>29</v>
      </c>
      <c r="C40" s="6">
        <f>C35+F35</f>
        <v>8571.790216094274</v>
      </c>
      <c r="D40" s="6">
        <f>D35+G35</f>
        <v>12879.366545096058</v>
      </c>
      <c r="E40" s="6">
        <f>E35+H35</f>
        <v>19128.392703697173</v>
      </c>
      <c r="F40" t="s">
        <v>25</v>
      </c>
    </row>
    <row r="43" spans="2:9" x14ac:dyDescent="0.25">
      <c r="B43" t="s">
        <v>32</v>
      </c>
      <c r="C43" s="9">
        <v>0.76</v>
      </c>
    </row>
    <row r="44" spans="2:9" x14ac:dyDescent="0.25">
      <c r="B44" t="s">
        <v>33</v>
      </c>
      <c r="C44" s="9">
        <v>0.9</v>
      </c>
    </row>
    <row r="45" spans="2:9" x14ac:dyDescent="0.25">
      <c r="B45" t="s">
        <v>34</v>
      </c>
      <c r="C45" s="9">
        <v>0.8</v>
      </c>
    </row>
    <row r="46" spans="2:9" x14ac:dyDescent="0.25">
      <c r="B46" t="s">
        <v>31</v>
      </c>
      <c r="C46" s="1">
        <f>C40*D13*0.001</f>
        <v>9.0825260498032243</v>
      </c>
      <c r="D46" s="1">
        <f t="shared" ref="D46:E46" si="5">D40*E13*0.001</f>
        <v>20.925035273781202</v>
      </c>
      <c r="E46" s="1">
        <f t="shared" si="5"/>
        <v>2.4321751322750957</v>
      </c>
      <c r="F46" t="s">
        <v>36</v>
      </c>
    </row>
    <row r="47" spans="2:9" ht="18" x14ac:dyDescent="0.35">
      <c r="B47" t="s">
        <v>45</v>
      </c>
      <c r="C47" s="1">
        <f>C46/($C$43*$C$44*$C$45)</f>
        <v>16.598183570546826</v>
      </c>
      <c r="D47" s="1">
        <f t="shared" ref="D47:E47" si="6">D46/($C$43*$C$44*$C$45)</f>
        <v>38.240196041266813</v>
      </c>
      <c r="E47" s="1">
        <f t="shared" si="6"/>
        <v>4.4447644961167683</v>
      </c>
      <c r="F47" t="s">
        <v>36</v>
      </c>
    </row>
    <row r="53" spans="3:5" x14ac:dyDescent="0.25">
      <c r="C53" s="6"/>
      <c r="D53" s="6"/>
      <c r="E53" s="6"/>
    </row>
  </sheetData>
  <mergeCells count="5">
    <mergeCell ref="C26:E26"/>
    <mergeCell ref="F26:H26"/>
    <mergeCell ref="H15:I15"/>
    <mergeCell ref="H17:I17"/>
    <mergeCell ref="C6:C8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Design1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Armenante</dc:creator>
  <cp:lastModifiedBy>Davide Armenante</cp:lastModifiedBy>
  <dcterms:created xsi:type="dcterms:W3CDTF">2021-02-11T07:59:42Z</dcterms:created>
  <dcterms:modified xsi:type="dcterms:W3CDTF">2021-02-11T16:48:43Z</dcterms:modified>
</cp:coreProperties>
</file>