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na\Desktop\git\ImpiantiMeccanici\FogliCalcolo\Piping\"/>
    </mc:Choice>
  </mc:AlternateContent>
  <xr:revisionPtr revIDLastSave="0" documentId="13_ncr:1_{A5D70756-4183-4DB7-8905-EA65847AA221}" xr6:coauthVersionLast="46" xr6:coauthVersionMax="46" xr10:uidLastSave="{00000000-0000-0000-0000-000000000000}"/>
  <bookViews>
    <workbookView xWindow="-120" yWindow="-120" windowWidth="29040" windowHeight="15840" activeTab="1" xr2:uid="{4838DA5B-86D2-4DCE-B236-8E6E57FABD5C}"/>
  </bookViews>
  <sheets>
    <sheet name="C. impianto coibentato" sheetId="1" r:id="rId1"/>
    <sheet name="Foglio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1" l="1"/>
  <c r="N29" i="1"/>
  <c r="N35" i="1" s="1"/>
  <c r="N28" i="1"/>
  <c r="N34" i="1" s="1"/>
  <c r="N27" i="1"/>
  <c r="N33" i="1" s="1"/>
  <c r="N16" i="1"/>
  <c r="N36" i="1" s="1"/>
  <c r="I37" i="1"/>
  <c r="I34" i="1"/>
  <c r="I29" i="1"/>
  <c r="I35" i="1" s="1"/>
  <c r="I28" i="1"/>
  <c r="I27" i="1"/>
  <c r="I33" i="1" s="1"/>
  <c r="I16" i="1"/>
  <c r="I36" i="1" s="1"/>
  <c r="E11" i="3" l="1" a="1"/>
  <c r="E11" i="3" s="1"/>
  <c r="E20" i="3" a="1"/>
  <c r="E20" i="3" s="1"/>
  <c r="N38" i="1"/>
  <c r="D20" i="3" a="1"/>
  <c r="D20" i="3" s="1"/>
  <c r="I38" i="1"/>
  <c r="D11" i="3" a="1"/>
  <c r="D11" i="3" s="1"/>
  <c r="N30" i="1"/>
  <c r="I30" i="1"/>
  <c r="D37" i="1" l="1"/>
  <c r="D29" i="1"/>
  <c r="D35" i="1" s="1"/>
  <c r="D16" i="1"/>
  <c r="D36" i="1" s="1"/>
  <c r="D28" i="1"/>
  <c r="D27" i="1"/>
  <c r="D33" i="1" l="1"/>
  <c r="C20" i="3" s="1" a="1"/>
  <c r="C20" i="3" s="1"/>
  <c r="C11" i="3" a="1"/>
  <c r="C11" i="3" s="1"/>
  <c r="D30" i="1"/>
  <c r="D34" i="1"/>
  <c r="D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<sst xmlns="http://schemas.openxmlformats.org/spreadsheetml/2006/main" count="227" uniqueCount="66">
  <si>
    <t>Calcolo costi fissi</t>
  </si>
  <si>
    <t>Potenza pompa</t>
  </si>
  <si>
    <t xml:space="preserve">Costo pompa </t>
  </si>
  <si>
    <t>Costo tubazioni</t>
  </si>
  <si>
    <t>Costo isolante</t>
  </si>
  <si>
    <t>W</t>
  </si>
  <si>
    <t>Lunghezza tubazioni</t>
  </si>
  <si>
    <t>m</t>
  </si>
  <si>
    <t>€</t>
  </si>
  <si>
    <t>Costo u. tubazioni</t>
  </si>
  <si>
    <t>€/m</t>
  </si>
  <si>
    <t>s isolante</t>
  </si>
  <si>
    <t>mm</t>
  </si>
  <si>
    <t>costo u.v. isolante</t>
  </si>
  <si>
    <t>€/m3</t>
  </si>
  <si>
    <t>Costi variabili</t>
  </si>
  <si>
    <t>Amm pompa</t>
  </si>
  <si>
    <t>Amm tubazioni</t>
  </si>
  <si>
    <t>Amm isolante</t>
  </si>
  <si>
    <t>anni ammortamento</t>
  </si>
  <si>
    <t>interesse</t>
  </si>
  <si>
    <t>Energia</t>
  </si>
  <si>
    <t>costo energia</t>
  </si>
  <si>
    <t>€/kWh</t>
  </si>
  <si>
    <t>h/anno</t>
  </si>
  <si>
    <t>cc</t>
  </si>
  <si>
    <t>potere calorifico inf</t>
  </si>
  <si>
    <t>Raggio interno tubazioni</t>
  </si>
  <si>
    <t>Ore/anno funzionamento pompa</t>
  </si>
  <si>
    <t>n</t>
  </si>
  <si>
    <t>i</t>
  </si>
  <si>
    <t>Potenza dispersa</t>
  </si>
  <si>
    <t>€/kg</t>
  </si>
  <si>
    <t>J/kg</t>
  </si>
  <si>
    <t>kW</t>
  </si>
  <si>
    <t>Costo unitario combustibile</t>
  </si>
  <si>
    <t>ki</t>
  </si>
  <si>
    <t>Combustibile</t>
  </si>
  <si>
    <t>ore/anno</t>
  </si>
  <si>
    <t>Ore/anno funzionamento caldaia</t>
  </si>
  <si>
    <t>Rendimento caldaia</t>
  </si>
  <si>
    <r>
      <rPr>
        <sz val="11"/>
        <color theme="1"/>
        <rFont val="Calibri"/>
        <family val="2"/>
      </rPr>
      <t>η</t>
    </r>
    <r>
      <rPr>
        <vertAlign val="subscript"/>
        <sz val="11"/>
        <color theme="1"/>
        <rFont val="Calibri"/>
        <family val="2"/>
      </rPr>
      <t>c</t>
    </r>
  </si>
  <si>
    <r>
      <t>P</t>
    </r>
    <r>
      <rPr>
        <vertAlign val="subscript"/>
        <sz val="11"/>
        <color theme="1"/>
        <rFont val="Calibri"/>
        <family val="2"/>
        <scheme val="minor"/>
      </rPr>
      <t>p</t>
    </r>
  </si>
  <si>
    <r>
      <t>L</t>
    </r>
    <r>
      <rPr>
        <vertAlign val="subscript"/>
        <sz val="11"/>
        <color theme="1"/>
        <rFont val="Calibri"/>
        <family val="2"/>
        <scheme val="minor"/>
      </rPr>
      <t>t</t>
    </r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</si>
  <si>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</si>
  <si>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>is</t>
    </r>
  </si>
  <si>
    <r>
      <t>r</t>
    </r>
    <r>
      <rPr>
        <vertAlign val="subscript"/>
        <sz val="11"/>
        <color theme="1"/>
        <rFont val="Calibri"/>
        <family val="2"/>
        <scheme val="minor"/>
      </rPr>
      <t>i</t>
    </r>
  </si>
  <si>
    <r>
      <t>c</t>
    </r>
    <r>
      <rPr>
        <vertAlign val="subscript"/>
        <sz val="11"/>
        <color theme="1"/>
        <rFont val="Calibri"/>
        <family val="2"/>
        <scheme val="minor"/>
      </rPr>
      <t>is</t>
    </r>
  </si>
  <si>
    <r>
      <t>z</t>
    </r>
    <r>
      <rPr>
        <vertAlign val="subscript"/>
        <sz val="11"/>
        <color theme="1"/>
        <rFont val="Calibri"/>
        <family val="2"/>
        <scheme val="minor"/>
      </rPr>
      <t>p</t>
    </r>
  </si>
  <si>
    <r>
      <t>c</t>
    </r>
    <r>
      <rPr>
        <vertAlign val="subscript"/>
        <sz val="11"/>
        <color theme="1"/>
        <rFont val="Calibri"/>
        <family val="2"/>
        <scheme val="minor"/>
      </rPr>
      <t>e</t>
    </r>
  </si>
  <si>
    <r>
      <t>Q</t>
    </r>
    <r>
      <rPr>
        <vertAlign val="subscript"/>
        <sz val="11"/>
        <color theme="1"/>
        <rFont val="Calibri"/>
        <family val="2"/>
        <scheme val="minor"/>
      </rPr>
      <t>d</t>
    </r>
  </si>
  <si>
    <r>
      <t>z</t>
    </r>
    <r>
      <rPr>
        <vertAlign val="subscript"/>
        <sz val="11"/>
        <color theme="1"/>
        <rFont val="Calibri"/>
        <family val="2"/>
      </rPr>
      <t>c</t>
    </r>
  </si>
  <si>
    <t>Design1</t>
  </si>
  <si>
    <t>Design2</t>
  </si>
  <si>
    <t>Design3</t>
  </si>
  <si>
    <t>D1</t>
  </si>
  <si>
    <t>D2</t>
  </si>
  <si>
    <t>D3</t>
  </si>
  <si>
    <t>Cp</t>
  </si>
  <si>
    <t>Ct</t>
  </si>
  <si>
    <t>Ci</t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</si>
  <si>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</si>
  <si>
    <r>
      <t>C</t>
    </r>
    <r>
      <rPr>
        <vertAlign val="subscript"/>
        <sz val="11"/>
        <color theme="1"/>
        <rFont val="Calibri"/>
        <family val="2"/>
        <scheme val="minor"/>
      </rPr>
      <t>E</t>
    </r>
  </si>
  <si>
    <r>
      <t>R</t>
    </r>
    <r>
      <rPr>
        <vertAlign val="subscript"/>
        <sz val="11"/>
        <color theme="1"/>
        <rFont val="Calibri"/>
        <family val="2"/>
        <scheme val="minor"/>
      </rPr>
      <t>i</t>
    </r>
  </si>
  <si>
    <r>
      <t>R</t>
    </r>
    <r>
      <rPr>
        <vertAlign val="subscript"/>
        <sz val="11"/>
        <color theme="1"/>
        <rFont val="Calibri"/>
        <family val="2"/>
        <scheme val="minor"/>
      </rPr>
      <t>t</t>
    </r>
  </si>
  <si>
    <r>
      <t>R</t>
    </r>
    <r>
      <rPr>
        <vertAlign val="subscript"/>
        <sz val="11"/>
        <color theme="1"/>
        <rFont val="Calibri"/>
        <family val="2"/>
        <scheme val="minor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</si>
</sst>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2" fontId="0" fillId="0" borderId="0" xfId="0" applyNumberFormat="1"/>
    <xf numFmtId="2" fontId="0" fillId="0" borderId="0" xfId="0" applyNumberFormat="1" applyBorder="1"/>
    <xf numFmtId="0" fontId="2" fillId="0" borderId="1" xfId="0" applyFont="1" applyBorder="1"/>
    <xf numFmtId="2" fontId="2" fillId="0" borderId="2" xfId="0" applyNumberFormat="1" applyFont="1" applyBorder="1"/>
    <xf numFmtId="0" fontId="2" fillId="0" borderId="3" xfId="0" applyFont="1" applyBorder="1"/>
    <xf numFmtId="0" fontId="3" fillId="0" borderId="0" xfId="0" applyFont="1"/>
    <xf numFmtId="0" fontId="0" fillId="0" borderId="4" xfId="0" applyFill="1" applyBorder="1"/>
    <xf numFmtId="0" fontId="0" fillId="0" borderId="9" xfId="0" applyBorder="1"/>
    <xf numFmtId="2" fontId="0" fillId="0" borderId="10" xfId="0" applyNumberFormat="1" applyBorder="1"/>
    <xf numFmtId="0" fontId="0" fillId="0" borderId="11" xfId="0" applyBorder="1"/>
    <xf numFmtId="0" fontId="4" fillId="0" borderId="0" xfId="0" applyFont="1" applyBorder="1"/>
    <xf numFmtId="0" fontId="4" fillId="0" borderId="7" xfId="0" applyFont="1" applyBorder="1"/>
    <xf numFmtId="0" fontId="0" fillId="0" borderId="6" xfId="0" applyFill="1" applyBorder="1"/>
    <xf numFmtId="0" fontId="0" fillId="0" borderId="0" xfId="0" applyFill="1" applyBorder="1"/>
    <xf numFmtId="0" fontId="0" fillId="0" borderId="10" xfId="0" applyBorder="1"/>
    <xf numFmtId="0" fontId="2" fillId="0" borderId="2" xfId="0" applyFont="1" applyBorder="1"/>
    <xf numFmtId="2" fontId="0" fillId="0" borderId="5" xfId="0" applyNumberForma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2" xfId="0" applyFill="1" applyBorder="1"/>
    <xf numFmtId="0" fontId="0" fillId="2" borderId="0" xfId="0" applyFill="1" applyBorder="1"/>
    <xf numFmtId="38" fontId="0" fillId="2" borderId="7" xfId="0" applyNumberFormat="1" applyFill="1" applyBorder="1"/>
    <xf numFmtId="9" fontId="0" fillId="2" borderId="0" xfId="1" applyFont="1" applyFill="1" applyBorder="1"/>
    <xf numFmtId="0" fontId="0" fillId="2" borderId="7" xfId="0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Costi</a:t>
            </a:r>
            <a:r>
              <a:rPr lang="en-US" baseline="0"/>
              <a:t> variabili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Foglio1!$B$20</c:f>
              <c:strCache>
                <c:ptCount val="1"/>
                <c:pt idx="0">
                  <c:v>Amm pompa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Foglio1!$C$19:$E$19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Foglio1!$C$20:$E$20</c:f>
              <c:numCache>
                <c:formatCode>0.00</c:formatCode>
                <c:ptCount val="3"/>
                <c:pt idx="0">
                  <c:v>111.47781565155833</c:v>
                </c:pt>
                <c:pt idx="1">
                  <c:v>92.022909286783118</c:v>
                </c:pt>
                <c:pt idx="2">
                  <c:v>70.226623267849263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E-466B-9E94-5939674A5559}"/>
            </c:ext>
          </c:extLst>
        </c:ser>
        <c:ser>
          <c:idx val="1"/>
          <c:order val="1"/>
          <c:tx>
            <c:strRef>
              <c:f>Foglio1!$B$21</c:f>
              <c:strCache>
                <c:ptCount val="1"/>
                <c:pt idx="0">
                  <c:v>Amm tubazioni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Foglio1!$C$19:$E$19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Foglio1!$C$21:$E$21</c:f>
              <c:numCache>
                <c:formatCode>General</c:formatCode>
                <c:ptCount val="3"/>
                <c:pt idx="0">
                  <c:v>1281.3975245462825</c:v>
                </c:pt>
                <c:pt idx="1">
                  <c:v>854.26501636418823</c:v>
                </c:pt>
                <c:pt idx="2">
                  <c:v>854.26501636418823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3E-466B-9E94-5939674A5559}"/>
            </c:ext>
          </c:extLst>
        </c:ser>
        <c:ser>
          <c:idx val="2"/>
          <c:order val="2"/>
          <c:tx>
            <c:strRef>
              <c:f>Foglio1!$B$22</c:f>
              <c:strCache>
                <c:ptCount val="1"/>
                <c:pt idx="0">
                  <c:v>Amm isolante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Foglio1!$C$19:$E$19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Foglio1!$C$22:$E$22</c:f>
              <c:numCache>
                <c:formatCode>General</c:formatCode>
                <c:ptCount val="3"/>
                <c:pt idx="0">
                  <c:v>2222.1472352923965</c:v>
                </c:pt>
                <c:pt idx="1">
                  <c:v>1374.0813822097909</c:v>
                </c:pt>
                <c:pt idx="2">
                  <c:v>2132.5098951248051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3E-466B-9E94-5939674A5559}"/>
            </c:ext>
          </c:extLst>
        </c:ser>
        <c:ser>
          <c:idx val="3"/>
          <c:order val="3"/>
          <c:tx>
            <c:strRef>
              <c:f>Foglio1!$B$23</c:f>
              <c:strCache>
                <c:ptCount val="1"/>
                <c:pt idx="0">
                  <c:v>Energia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Foglio1!$C$19:$E$19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Foglio1!$C$23:$E$23</c:f>
              <c:numCache>
                <c:formatCode>General</c:formatCode>
                <c:ptCount val="3"/>
                <c:pt idx="0">
                  <c:v>543.12</c:v>
                </c:pt>
                <c:pt idx="1">
                  <c:v>407.34</c:v>
                </c:pt>
                <c:pt idx="2">
                  <c:v>271.56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3E-466B-9E94-5939674A5559}"/>
            </c:ext>
          </c:extLst>
        </c:ser>
        <c:ser>
          <c:idx val="4"/>
          <c:order val="4"/>
          <c:tx>
            <c:strRef>
              <c:f>Foglio1!$B$24</c:f>
              <c:strCache>
                <c:ptCount val="1"/>
                <c:pt idx="0">
                  <c:v>Combustibile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Foglio1!$C$19:$E$19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Foglio1!$C$24:$E$24</c:f>
              <c:numCache>
                <c:formatCode>General</c:formatCode>
                <c:ptCount val="3"/>
                <c:pt idx="0">
                  <c:v>1035.9290632641014</c:v>
                </c:pt>
                <c:pt idx="1">
                  <c:v>2044.5968353896744</c:v>
                </c:pt>
                <c:pt idx="2">
                  <c:v>1090.4516455411595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3E-466B-9E94-5939674A5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55266128"/>
        <c:axId val="1755267792"/>
        <c:axId val="0"/>
      </c:bar3DChart>
      <c:catAx>
        <c:axId val="175526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55267792"/>
        <c:crosses val="autoZero"/>
        <c:auto val="1"/>
        <c:lblAlgn val="ctr"/>
        <c:lblOffset val="100"/>
        <c:noMultiLvlLbl val="0"/>
      </c:catAx>
      <c:valAx>
        <c:axId val="175526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5526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Costi fissi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Foglio1!$B$11</c:f>
              <c:strCache>
                <c:ptCount val="1"/>
                <c:pt idx="0">
                  <c:v>Costo pompa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Foglio1!$C$10:$E$10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Foglio1!$C$11:$E$11</c:f>
              <c:numCache>
                <c:formatCode>0.00</c:formatCode>
                <c:ptCount val="3"/>
                <c:pt idx="0">
                  <c:v>782.97352823377264</c:v>
                </c:pt>
                <c:pt idx="1">
                  <c:v>646.33040700956519</c:v>
                </c:pt>
                <c:pt idx="2">
                  <c:v>493.24241486609401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8-408E-AB43-1AED8300A129}"/>
            </c:ext>
          </c:extLst>
        </c:ser>
        <c:ser>
          <c:idx val="1"/>
          <c:order val="1"/>
          <c:tx>
            <c:strRef>
              <c:f>Foglio1!$B$12</c:f>
              <c:strCache>
                <c:ptCount val="1"/>
                <c:pt idx="0">
                  <c:v>Costo tubazioni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Foglio1!$C$10:$E$10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Foglio1!$C$12:$E$12</c:f>
              <c:numCache>
                <c:formatCode>General</c:formatCode>
                <c:ptCount val="3"/>
                <c:pt idx="0">
                  <c:v>9000</c:v>
                </c:pt>
                <c:pt idx="1">
                  <c:v>6000</c:v>
                </c:pt>
                <c:pt idx="2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8-408E-AB43-1AED8300A129}"/>
            </c:ext>
          </c:extLst>
        </c:ser>
        <c:ser>
          <c:idx val="2"/>
          <c:order val="2"/>
          <c:tx>
            <c:strRef>
              <c:f>Foglio1!$B$13</c:f>
              <c:strCache>
                <c:ptCount val="1"/>
                <c:pt idx="0">
                  <c:v>Costo isolante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Foglio1!$C$10:$E$10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Foglio1!$C$13:$E$13</c:f>
              <c:numCache>
                <c:formatCode>General</c:formatCode>
                <c:ptCount val="3"/>
                <c:pt idx="0">
                  <c:v>15607.432303034091</c:v>
                </c:pt>
                <c:pt idx="1">
                  <c:v>9650.9726318278426</c:v>
                </c:pt>
                <c:pt idx="2">
                  <c:v>14977.857135254701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68-408E-AB43-1AED8300A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5982240"/>
        <c:axId val="1695991392"/>
        <c:axId val="0"/>
      </c:bar3DChart>
      <c:catAx>
        <c:axId val="169598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5991392"/>
        <c:crosses val="autoZero"/>
        <c:auto val="1"/>
        <c:lblAlgn val="ctr"/>
        <c:lblOffset val="100"/>
        <c:noMultiLvlLbl val="0"/>
      </c:catAx>
      <c:valAx>
        <c:axId val="16959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598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176212</xdr:rowOff>
    </xdr:from>
    <xdr:to>
      <xdr:col>13</xdr:col>
      <xdr:colOff>304800</xdr:colOff>
      <xdr:row>31</xdr:row>
      <xdr:rowOff>61912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50C933-9876-4B2A-98CD-210FB7A61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9526</xdr:colOff>
      <xdr:row>1</xdr:row>
      <xdr:rowOff>123826</xdr:rowOff>
    </xdr:from>
    <xdr:to>
      <xdr:col>13</xdr:col>
      <xdr:colOff>285750</xdr:colOff>
      <xdr:row>16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8B1F7C2-C516-4EA8-8A35-8748CAA33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6950-C9DA-4296-90A9-030D9A314E9A}">
  <dimension ref="B3:R44"/>
  <sheetViews>
    <sheetView topLeftCell="A6" workbookViewId="0">
      <selection activeCell="N20" sqref="N20:N24"/>
    </sheetView>
  </sheetViews>
  <sheetFormatPr defaultRowHeight="15" x14ac:dyDescent="0.25"/>
  <cols>
    <col min="2" max="2" width="30.7109375" customWidth="1"/>
    <col min="3" max="5" width="9.7109375" customWidth="1"/>
    <col min="6" max="6" width="7.28515625" customWidth="1"/>
    <col min="7" max="7" width="30.7109375" style="10" customWidth="1"/>
    <col min="8" max="10" width="9.7109375" customWidth="1"/>
    <col min="12" max="12" width="30.7109375" customWidth="1"/>
    <col min="13" max="15" width="9.7109375" customWidth="1"/>
  </cols>
  <sheetData>
    <row r="3" spans="2:18" ht="15.75" thickBot="1" x14ac:dyDescent="0.3"/>
    <row r="4" spans="2:18" ht="15.75" thickBot="1" x14ac:dyDescent="0.3">
      <c r="B4" s="27" t="s">
        <v>52</v>
      </c>
      <c r="C4" s="28"/>
      <c r="D4" s="28"/>
      <c r="E4" s="29"/>
      <c r="G4" s="27" t="s">
        <v>53</v>
      </c>
      <c r="H4" s="28"/>
      <c r="I4" s="28"/>
      <c r="J4" s="29"/>
      <c r="L4" s="27" t="s">
        <v>54</v>
      </c>
      <c r="M4" s="28"/>
      <c r="N4" s="28"/>
      <c r="O4" s="29"/>
    </row>
    <row r="5" spans="2:18" x14ac:dyDescent="0.25">
      <c r="G5"/>
    </row>
    <row r="6" spans="2:18" ht="15.75" thickBot="1" x14ac:dyDescent="0.3">
      <c r="G6"/>
    </row>
    <row r="7" spans="2:18" ht="18" x14ac:dyDescent="0.35">
      <c r="B7" s="1" t="s">
        <v>1</v>
      </c>
      <c r="C7" s="2" t="s">
        <v>42</v>
      </c>
      <c r="D7" s="30">
        <v>800</v>
      </c>
      <c r="E7" s="3" t="s">
        <v>5</v>
      </c>
      <c r="G7" s="1" t="s">
        <v>1</v>
      </c>
      <c r="H7" s="2" t="s">
        <v>42</v>
      </c>
      <c r="I7" s="30">
        <v>600</v>
      </c>
      <c r="J7" s="3" t="s">
        <v>5</v>
      </c>
      <c r="L7" s="1" t="s">
        <v>1</v>
      </c>
      <c r="M7" s="2" t="s">
        <v>42</v>
      </c>
      <c r="N7" s="30">
        <v>400</v>
      </c>
      <c r="O7" s="3" t="s">
        <v>5</v>
      </c>
    </row>
    <row r="8" spans="2:18" ht="18" x14ac:dyDescent="0.35">
      <c r="B8" s="4" t="s">
        <v>6</v>
      </c>
      <c r="C8" s="5" t="s">
        <v>43</v>
      </c>
      <c r="D8" s="31">
        <v>300</v>
      </c>
      <c r="E8" s="6" t="s">
        <v>7</v>
      </c>
      <c r="G8" s="4" t="s">
        <v>6</v>
      </c>
      <c r="H8" s="5" t="s">
        <v>43</v>
      </c>
      <c r="I8" s="31">
        <v>300</v>
      </c>
      <c r="J8" s="6" t="s">
        <v>7</v>
      </c>
      <c r="L8" s="4" t="s">
        <v>6</v>
      </c>
      <c r="M8" s="5" t="s">
        <v>43</v>
      </c>
      <c r="N8" s="31">
        <v>300</v>
      </c>
      <c r="O8" s="6" t="s">
        <v>7</v>
      </c>
    </row>
    <row r="9" spans="2:18" ht="18" x14ac:dyDescent="0.35">
      <c r="B9" s="4" t="s">
        <v>9</v>
      </c>
      <c r="C9" s="5" t="s">
        <v>44</v>
      </c>
      <c r="D9" s="31">
        <v>30</v>
      </c>
      <c r="E9" s="6" t="s">
        <v>10</v>
      </c>
      <c r="G9" s="4" t="s">
        <v>9</v>
      </c>
      <c r="H9" s="5" t="s">
        <v>44</v>
      </c>
      <c r="I9" s="31">
        <v>20</v>
      </c>
      <c r="J9" s="6" t="s">
        <v>10</v>
      </c>
      <c r="L9" s="4" t="s">
        <v>9</v>
      </c>
      <c r="M9" s="5" t="s">
        <v>44</v>
      </c>
      <c r="N9" s="31">
        <v>20</v>
      </c>
      <c r="O9" s="6" t="s">
        <v>10</v>
      </c>
    </row>
    <row r="10" spans="2:18" ht="18" x14ac:dyDescent="0.35">
      <c r="B10" s="4" t="s">
        <v>11</v>
      </c>
      <c r="C10" s="5" t="s">
        <v>45</v>
      </c>
      <c r="D10" s="31">
        <v>60</v>
      </c>
      <c r="E10" s="6" t="s">
        <v>12</v>
      </c>
      <c r="G10" s="4" t="s">
        <v>11</v>
      </c>
      <c r="H10" s="5" t="s">
        <v>45</v>
      </c>
      <c r="I10" s="31">
        <v>40</v>
      </c>
      <c r="J10" s="6" t="s">
        <v>12</v>
      </c>
      <c r="L10" s="4" t="s">
        <v>11</v>
      </c>
      <c r="M10" s="5" t="s">
        <v>45</v>
      </c>
      <c r="N10" s="31">
        <v>58</v>
      </c>
      <c r="O10" s="6" t="s">
        <v>12</v>
      </c>
    </row>
    <row r="11" spans="2:18" ht="18" x14ac:dyDescent="0.35">
      <c r="B11" s="4" t="s">
        <v>27</v>
      </c>
      <c r="C11" s="5" t="s">
        <v>46</v>
      </c>
      <c r="D11" s="31">
        <v>108</v>
      </c>
      <c r="E11" s="6" t="s">
        <v>12</v>
      </c>
      <c r="G11" s="4" t="s">
        <v>27</v>
      </c>
      <c r="H11" s="5" t="s">
        <v>46</v>
      </c>
      <c r="I11" s="31">
        <v>108</v>
      </c>
      <c r="J11" s="6" t="s">
        <v>12</v>
      </c>
      <c r="K11" s="5"/>
      <c r="L11" s="4" t="s">
        <v>27</v>
      </c>
      <c r="M11" s="5" t="s">
        <v>46</v>
      </c>
      <c r="N11" s="31">
        <v>108</v>
      </c>
      <c r="O11" s="6" t="s">
        <v>12</v>
      </c>
      <c r="P11" s="5"/>
      <c r="Q11" s="5"/>
      <c r="R11" s="5"/>
    </row>
    <row r="12" spans="2:18" ht="18.75" thickBot="1" x14ac:dyDescent="0.4">
      <c r="B12" s="7" t="s">
        <v>13</v>
      </c>
      <c r="C12" s="9" t="s">
        <v>47</v>
      </c>
      <c r="D12" s="32">
        <v>1000</v>
      </c>
      <c r="E12" s="8" t="s">
        <v>14</v>
      </c>
      <c r="G12" s="7" t="s">
        <v>13</v>
      </c>
      <c r="H12" s="9" t="s">
        <v>47</v>
      </c>
      <c r="I12" s="32">
        <v>1000</v>
      </c>
      <c r="J12" s="8" t="s">
        <v>14</v>
      </c>
      <c r="K12" s="5"/>
      <c r="L12" s="7" t="s">
        <v>13</v>
      </c>
      <c r="M12" s="9" t="s">
        <v>47</v>
      </c>
      <c r="N12" s="32">
        <v>1000</v>
      </c>
      <c r="O12" s="8" t="s">
        <v>14</v>
      </c>
      <c r="P12" s="5"/>
      <c r="Q12" s="5"/>
      <c r="R12" s="5"/>
    </row>
    <row r="13" spans="2:18" ht="15.75" thickBot="1" x14ac:dyDescent="0.3">
      <c r="G13"/>
      <c r="K13" s="5"/>
      <c r="P13" s="5"/>
      <c r="Q13" s="5"/>
      <c r="R13" s="5"/>
    </row>
    <row r="14" spans="2:18" x14ac:dyDescent="0.25">
      <c r="B14" s="1" t="s">
        <v>19</v>
      </c>
      <c r="C14" s="2" t="s">
        <v>29</v>
      </c>
      <c r="D14" s="30">
        <v>10</v>
      </c>
      <c r="E14" s="3"/>
      <c r="G14" s="1" t="s">
        <v>19</v>
      </c>
      <c r="H14" s="2" t="s">
        <v>29</v>
      </c>
      <c r="I14" s="30">
        <v>10</v>
      </c>
      <c r="J14" s="3"/>
      <c r="K14" s="5"/>
      <c r="L14" s="1" t="s">
        <v>19</v>
      </c>
      <c r="M14" s="2" t="s">
        <v>29</v>
      </c>
      <c r="N14" s="30">
        <v>10</v>
      </c>
      <c r="O14" s="3"/>
      <c r="P14" s="5"/>
      <c r="Q14" s="5"/>
      <c r="R14" s="5"/>
    </row>
    <row r="15" spans="2:18" x14ac:dyDescent="0.25">
      <c r="B15" s="4" t="s">
        <v>20</v>
      </c>
      <c r="C15" s="5" t="s">
        <v>30</v>
      </c>
      <c r="D15" s="33">
        <v>7.0000000000000007E-2</v>
      </c>
      <c r="E15" s="6"/>
      <c r="G15" s="4" t="s">
        <v>20</v>
      </c>
      <c r="H15" s="5" t="s">
        <v>30</v>
      </c>
      <c r="I15" s="33">
        <v>7.0000000000000007E-2</v>
      </c>
      <c r="J15" s="6"/>
      <c r="K15" s="5"/>
      <c r="L15" s="4" t="s">
        <v>20</v>
      </c>
      <c r="M15" s="5" t="s">
        <v>30</v>
      </c>
      <c r="N15" s="33">
        <v>7.0000000000000007E-2</v>
      </c>
      <c r="O15" s="6"/>
      <c r="P15" s="5"/>
      <c r="Q15" s="5"/>
      <c r="R15" s="5"/>
    </row>
    <row r="16" spans="2:18" ht="18" x14ac:dyDescent="0.35">
      <c r="B16" s="4" t="s">
        <v>28</v>
      </c>
      <c r="C16" s="5" t="s">
        <v>48</v>
      </c>
      <c r="D16" s="5">
        <f>24*365/2</f>
        <v>4380</v>
      </c>
      <c r="E16" s="6" t="s">
        <v>24</v>
      </c>
      <c r="G16" s="4" t="s">
        <v>28</v>
      </c>
      <c r="H16" s="5" t="s">
        <v>48</v>
      </c>
      <c r="I16" s="5">
        <f>24*365/2</f>
        <v>4380</v>
      </c>
      <c r="J16" s="6" t="s">
        <v>24</v>
      </c>
      <c r="K16" s="5"/>
      <c r="L16" s="4" t="s">
        <v>28</v>
      </c>
      <c r="M16" s="5" t="s">
        <v>48</v>
      </c>
      <c r="N16" s="5">
        <f>24*365/2</f>
        <v>4380</v>
      </c>
      <c r="O16" s="6" t="s">
        <v>24</v>
      </c>
      <c r="P16" s="5"/>
      <c r="Q16" s="5"/>
      <c r="R16" s="5"/>
    </row>
    <row r="17" spans="2:18" ht="18.75" thickBot="1" x14ac:dyDescent="0.4">
      <c r="B17" s="7" t="s">
        <v>22</v>
      </c>
      <c r="C17" s="9" t="s">
        <v>49</v>
      </c>
      <c r="D17" s="34">
        <v>0.155</v>
      </c>
      <c r="E17" s="8" t="s">
        <v>23</v>
      </c>
      <c r="G17" s="7" t="s">
        <v>22</v>
      </c>
      <c r="H17" s="9" t="s">
        <v>49</v>
      </c>
      <c r="I17" s="34">
        <v>0.155</v>
      </c>
      <c r="J17" s="8" t="s">
        <v>23</v>
      </c>
      <c r="K17" s="5"/>
      <c r="L17" s="7" t="s">
        <v>22</v>
      </c>
      <c r="M17" s="9" t="s">
        <v>49</v>
      </c>
      <c r="N17" s="34">
        <v>0.155</v>
      </c>
      <c r="O17" s="8" t="s">
        <v>23</v>
      </c>
      <c r="P17" s="5"/>
      <c r="Q17" s="5"/>
      <c r="R17" s="5"/>
    </row>
    <row r="18" spans="2:18" x14ac:dyDescent="0.25">
      <c r="G18"/>
      <c r="K18" s="5"/>
      <c r="P18" s="5"/>
      <c r="Q18" s="5"/>
      <c r="R18" s="5"/>
    </row>
    <row r="19" spans="2:18" ht="15.75" thickBot="1" x14ac:dyDescent="0.3">
      <c r="G19"/>
      <c r="K19" s="5"/>
      <c r="P19" s="5"/>
      <c r="Q19" s="5"/>
      <c r="R19" s="5"/>
    </row>
    <row r="20" spans="2:18" ht="18" x14ac:dyDescent="0.35">
      <c r="B20" s="1" t="s">
        <v>31</v>
      </c>
      <c r="C20" s="2" t="s">
        <v>50</v>
      </c>
      <c r="D20" s="30">
        <v>7.6</v>
      </c>
      <c r="E20" s="3" t="s">
        <v>34</v>
      </c>
      <c r="G20" s="1" t="s">
        <v>31</v>
      </c>
      <c r="H20" s="2" t="s">
        <v>50</v>
      </c>
      <c r="I20" s="30">
        <v>15</v>
      </c>
      <c r="J20" s="3" t="s">
        <v>34</v>
      </c>
      <c r="K20" s="5"/>
      <c r="L20" s="1" t="s">
        <v>31</v>
      </c>
      <c r="M20" s="2" t="s">
        <v>50</v>
      </c>
      <c r="N20" s="30">
        <v>8</v>
      </c>
      <c r="O20" s="3" t="s">
        <v>34</v>
      </c>
      <c r="P20" s="5"/>
      <c r="Q20" s="5"/>
      <c r="R20" s="5"/>
    </row>
    <row r="21" spans="2:18" x14ac:dyDescent="0.25">
      <c r="B21" s="4" t="s">
        <v>26</v>
      </c>
      <c r="C21" s="5" t="s">
        <v>36</v>
      </c>
      <c r="D21" s="31">
        <v>41860</v>
      </c>
      <c r="E21" s="6" t="s">
        <v>33</v>
      </c>
      <c r="F21" s="15"/>
      <c r="G21" s="4" t="s">
        <v>26</v>
      </c>
      <c r="H21" s="5" t="s">
        <v>36</v>
      </c>
      <c r="I21" s="31">
        <v>41860</v>
      </c>
      <c r="J21" s="6" t="s">
        <v>33</v>
      </c>
      <c r="K21" s="5"/>
      <c r="L21" s="4" t="s">
        <v>26</v>
      </c>
      <c r="M21" s="5" t="s">
        <v>36</v>
      </c>
      <c r="N21" s="31">
        <v>41860</v>
      </c>
      <c r="O21" s="6" t="s">
        <v>33</v>
      </c>
      <c r="P21" s="5"/>
      <c r="Q21" s="5"/>
      <c r="R21" s="5"/>
    </row>
    <row r="22" spans="2:18" x14ac:dyDescent="0.25">
      <c r="B22" s="4" t="s">
        <v>35</v>
      </c>
      <c r="C22" s="5" t="s">
        <v>25</v>
      </c>
      <c r="D22" s="31">
        <v>0.42099999999999999</v>
      </c>
      <c r="E22" s="6" t="s">
        <v>32</v>
      </c>
      <c r="G22" s="4" t="s">
        <v>35</v>
      </c>
      <c r="H22" s="5" t="s">
        <v>25</v>
      </c>
      <c r="I22" s="31">
        <v>0.42099999999999999</v>
      </c>
      <c r="J22" s="6" t="s">
        <v>32</v>
      </c>
      <c r="K22" s="5"/>
      <c r="L22" s="4" t="s">
        <v>35</v>
      </c>
      <c r="M22" s="5" t="s">
        <v>25</v>
      </c>
      <c r="N22" s="31">
        <v>0.42099999999999999</v>
      </c>
      <c r="O22" s="6" t="s">
        <v>32</v>
      </c>
      <c r="P22" s="5"/>
      <c r="Q22" s="5"/>
      <c r="R22" s="5"/>
    </row>
    <row r="23" spans="2:18" ht="18" x14ac:dyDescent="0.35">
      <c r="B23" s="4" t="s">
        <v>40</v>
      </c>
      <c r="C23" s="20" t="s">
        <v>41</v>
      </c>
      <c r="D23" s="31">
        <v>0.85</v>
      </c>
      <c r="E23" s="6"/>
      <c r="G23" s="4" t="s">
        <v>40</v>
      </c>
      <c r="H23" s="20" t="s">
        <v>41</v>
      </c>
      <c r="I23" s="31">
        <v>0.85</v>
      </c>
      <c r="J23" s="6"/>
      <c r="K23" s="5"/>
      <c r="L23" s="4" t="s">
        <v>40</v>
      </c>
      <c r="M23" s="20" t="s">
        <v>41</v>
      </c>
      <c r="N23" s="31">
        <v>0.85</v>
      </c>
      <c r="O23" s="6"/>
      <c r="P23" s="5"/>
      <c r="Q23" s="5"/>
      <c r="R23" s="5"/>
    </row>
    <row r="24" spans="2:18" ht="18.75" thickBot="1" x14ac:dyDescent="0.4">
      <c r="B24" s="7" t="s">
        <v>39</v>
      </c>
      <c r="C24" s="21" t="s">
        <v>51</v>
      </c>
      <c r="D24" s="34">
        <v>3200</v>
      </c>
      <c r="E24" s="8" t="s">
        <v>38</v>
      </c>
      <c r="G24" s="7" t="s">
        <v>39</v>
      </c>
      <c r="H24" s="21" t="s">
        <v>51</v>
      </c>
      <c r="I24" s="34">
        <v>3200</v>
      </c>
      <c r="J24" s="8" t="s">
        <v>38</v>
      </c>
      <c r="K24" s="5"/>
      <c r="L24" s="7" t="s">
        <v>39</v>
      </c>
      <c r="M24" s="21" t="s">
        <v>51</v>
      </c>
      <c r="N24" s="34">
        <v>3200</v>
      </c>
      <c r="O24" s="8" t="s">
        <v>38</v>
      </c>
      <c r="P24" s="5"/>
      <c r="Q24" s="5"/>
      <c r="R24" s="5"/>
    </row>
    <row r="25" spans="2:18" ht="15.75" thickBot="1" x14ac:dyDescent="0.3">
      <c r="G25"/>
      <c r="K25" s="5"/>
      <c r="P25" s="5"/>
      <c r="Q25" s="5"/>
      <c r="R25" s="5"/>
    </row>
    <row r="26" spans="2:18" x14ac:dyDescent="0.25">
      <c r="B26" s="12" t="s">
        <v>0</v>
      </c>
      <c r="C26" s="13"/>
      <c r="D26" s="25"/>
      <c r="E26" s="3"/>
      <c r="F26" s="5"/>
      <c r="G26" s="12" t="s">
        <v>0</v>
      </c>
      <c r="H26" s="13"/>
      <c r="I26" s="25"/>
      <c r="J26" s="3"/>
      <c r="K26" s="5"/>
      <c r="L26" s="12" t="s">
        <v>0</v>
      </c>
      <c r="M26" s="13"/>
      <c r="N26" s="25"/>
      <c r="O26" s="3"/>
      <c r="P26" s="5"/>
      <c r="Q26" s="5"/>
      <c r="R26" s="5"/>
    </row>
    <row r="27" spans="2:18" x14ac:dyDescent="0.25">
      <c r="B27" s="4" t="s">
        <v>2</v>
      </c>
      <c r="C27" s="5" t="s">
        <v>58</v>
      </c>
      <c r="D27" s="11">
        <f>750*(D7/750)^(2/3)</f>
        <v>782.97352823377264</v>
      </c>
      <c r="E27" s="6" t="s">
        <v>8</v>
      </c>
      <c r="F27" s="5"/>
      <c r="G27" s="4" t="s">
        <v>2</v>
      </c>
      <c r="H27" s="5" t="s">
        <v>58</v>
      </c>
      <c r="I27" s="11">
        <f>750*(I7/750)^(2/3)</f>
        <v>646.33040700956519</v>
      </c>
      <c r="J27" s="6" t="s">
        <v>8</v>
      </c>
      <c r="K27" s="5"/>
      <c r="L27" s="4" t="s">
        <v>2</v>
      </c>
      <c r="M27" s="5" t="s">
        <v>58</v>
      </c>
      <c r="N27" s="11">
        <f>750*(N7/750)^(2/3)</f>
        <v>493.24241486609401</v>
      </c>
      <c r="O27" s="6" t="s">
        <v>8</v>
      </c>
      <c r="P27" s="5"/>
      <c r="Q27" s="5"/>
      <c r="R27" s="5"/>
    </row>
    <row r="28" spans="2:18" x14ac:dyDescent="0.25">
      <c r="B28" s="4" t="s">
        <v>3</v>
      </c>
      <c r="C28" s="5" t="s">
        <v>59</v>
      </c>
      <c r="D28" s="11">
        <f>D9*D8</f>
        <v>9000</v>
      </c>
      <c r="E28" s="6" t="s">
        <v>8</v>
      </c>
      <c r="F28" s="5"/>
      <c r="G28" s="4" t="s">
        <v>3</v>
      </c>
      <c r="H28" s="5" t="s">
        <v>59</v>
      </c>
      <c r="I28" s="11">
        <f>I9*I8</f>
        <v>6000</v>
      </c>
      <c r="J28" s="6" t="s">
        <v>8</v>
      </c>
      <c r="K28" s="5"/>
      <c r="L28" s="4" t="s">
        <v>3</v>
      </c>
      <c r="M28" s="5" t="s">
        <v>59</v>
      </c>
      <c r="N28" s="11">
        <f>N9*N8</f>
        <v>6000</v>
      </c>
      <c r="O28" s="6" t="s">
        <v>8</v>
      </c>
      <c r="P28" s="5"/>
      <c r="Q28" s="5"/>
      <c r="R28" s="5"/>
    </row>
    <row r="29" spans="2:18" ht="15.75" thickBot="1" x14ac:dyDescent="0.3">
      <c r="B29" s="4" t="s">
        <v>4</v>
      </c>
      <c r="C29" s="5" t="s">
        <v>60</v>
      </c>
      <c r="D29" s="11">
        <f>PI()*D12*D8*((D11*0.001 + D10*0.001)^2 - (D11*0.001)^2)</f>
        <v>15607.432303034091</v>
      </c>
      <c r="E29" s="6" t="s">
        <v>8</v>
      </c>
      <c r="F29" s="5"/>
      <c r="G29" s="4" t="s">
        <v>4</v>
      </c>
      <c r="H29" s="5" t="s">
        <v>60</v>
      </c>
      <c r="I29" s="11">
        <f>PI()*I12*I8*((I11*0.001 + I10*0.001)^2 - (I11*0.001)^2)</f>
        <v>9650.9726318278426</v>
      </c>
      <c r="J29" s="6" t="s">
        <v>8</v>
      </c>
      <c r="K29" s="5"/>
      <c r="L29" s="4" t="s">
        <v>4</v>
      </c>
      <c r="M29" s="5" t="s">
        <v>60</v>
      </c>
      <c r="N29" s="11">
        <f>PI()*N12*N8*((N11*0.001 + N10*0.001)^2 - (N11*0.001)^2)</f>
        <v>14977.857135254701</v>
      </c>
      <c r="O29" s="6" t="s">
        <v>8</v>
      </c>
      <c r="P29" s="5"/>
      <c r="Q29" s="5"/>
      <c r="R29" s="5"/>
    </row>
    <row r="30" spans="2:18" ht="15.75" thickBot="1" x14ac:dyDescent="0.3">
      <c r="B30" s="17"/>
      <c r="C30" s="24"/>
      <c r="D30" s="18">
        <f>SUM(D27:D29)</f>
        <v>25390.405831267864</v>
      </c>
      <c r="E30" s="19" t="s">
        <v>8</v>
      </c>
      <c r="F30" s="5"/>
      <c r="G30" s="17"/>
      <c r="H30" s="24"/>
      <c r="I30" s="18">
        <f>SUM(I27:I29)</f>
        <v>16297.303038837408</v>
      </c>
      <c r="J30" s="19" t="s">
        <v>8</v>
      </c>
      <c r="K30" s="5"/>
      <c r="L30" s="17"/>
      <c r="M30" s="24"/>
      <c r="N30" s="18">
        <f>SUM(N27:N29)</f>
        <v>21471.099550120794</v>
      </c>
      <c r="O30" s="19" t="s">
        <v>8</v>
      </c>
      <c r="P30" s="5"/>
      <c r="Q30" s="5"/>
      <c r="R30" s="5"/>
    </row>
    <row r="31" spans="2:18" ht="15.75" thickBo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2:18" x14ac:dyDescent="0.25">
      <c r="B32" s="12" t="s">
        <v>15</v>
      </c>
      <c r="C32" s="2"/>
      <c r="D32" s="13"/>
      <c r="E32" s="14"/>
      <c r="F32" s="5"/>
      <c r="G32" s="12" t="s">
        <v>15</v>
      </c>
      <c r="H32" s="2"/>
      <c r="I32" s="13"/>
      <c r="J32" s="14"/>
      <c r="K32" s="5"/>
      <c r="L32" s="12" t="s">
        <v>15</v>
      </c>
      <c r="M32" s="2"/>
      <c r="N32" s="13"/>
      <c r="O32" s="14"/>
      <c r="P32" s="5"/>
      <c r="Q32" s="5"/>
      <c r="R32" s="5"/>
    </row>
    <row r="33" spans="2:18" ht="18" x14ac:dyDescent="0.35">
      <c r="B33" s="4" t="s">
        <v>16</v>
      </c>
      <c r="C33" s="5" t="s">
        <v>65</v>
      </c>
      <c r="D33" s="11">
        <f>(1+$D$15)^$D$14*$D$15/((1+$D$15)^$D$14-1)*D27</f>
        <v>111.47781565155833</v>
      </c>
      <c r="E33" s="6" t="s">
        <v>8</v>
      </c>
      <c r="F33" s="5"/>
      <c r="G33" s="4" t="s">
        <v>16</v>
      </c>
      <c r="H33" s="5" t="s">
        <v>65</v>
      </c>
      <c r="I33" s="11">
        <f>(1+$D$15)^$D$14*$D$15/((1+$D$15)^$D$14-1)*I27</f>
        <v>92.022909286783118</v>
      </c>
      <c r="J33" s="6" t="s">
        <v>8</v>
      </c>
      <c r="K33" s="5"/>
      <c r="L33" s="4" t="s">
        <v>16</v>
      </c>
      <c r="M33" s="5" t="s">
        <v>65</v>
      </c>
      <c r="N33" s="11">
        <f>(1+$D$15)^$D$14*$D$15/((1+$D$15)^$D$14-1)*N27</f>
        <v>70.226623267849263</v>
      </c>
      <c r="O33" s="6" t="s">
        <v>8</v>
      </c>
      <c r="P33" s="5"/>
      <c r="Q33" s="5"/>
      <c r="R33" s="5"/>
    </row>
    <row r="34" spans="2:18" ht="18" x14ac:dyDescent="0.35">
      <c r="B34" s="4" t="s">
        <v>17</v>
      </c>
      <c r="C34" s="5" t="s">
        <v>64</v>
      </c>
      <c r="D34" s="11">
        <f>(1+$D$15)^$D$14*$D$15/((1+$D$15)^$D$14-1)*D28</f>
        <v>1281.3975245462825</v>
      </c>
      <c r="E34" s="6" t="s">
        <v>8</v>
      </c>
      <c r="F34" s="5"/>
      <c r="G34" s="4" t="s">
        <v>17</v>
      </c>
      <c r="H34" s="5" t="s">
        <v>64</v>
      </c>
      <c r="I34" s="11">
        <f>(1+$D$15)^$D$14*$D$15/((1+$D$15)^$D$14-1)*I28</f>
        <v>854.26501636418823</v>
      </c>
      <c r="J34" s="6" t="s">
        <v>8</v>
      </c>
      <c r="K34" s="5"/>
      <c r="L34" s="4" t="s">
        <v>17</v>
      </c>
      <c r="M34" s="5" t="s">
        <v>64</v>
      </c>
      <c r="N34" s="11">
        <f>(1+$D$15)^$D$14*$D$15/((1+$D$15)^$D$14-1)*N28</f>
        <v>854.26501636418823</v>
      </c>
      <c r="O34" s="6" t="s">
        <v>8</v>
      </c>
      <c r="P34" s="5"/>
      <c r="Q34" s="5"/>
      <c r="R34" s="5"/>
    </row>
    <row r="35" spans="2:18" ht="18" x14ac:dyDescent="0.35">
      <c r="B35" s="4" t="s">
        <v>18</v>
      </c>
      <c r="C35" s="5" t="s">
        <v>63</v>
      </c>
      <c r="D35" s="11">
        <f>(1+$D$15)^$D$14*$D$15/((1+$D$15)^$D$14-1)*D29</f>
        <v>2222.1472352923965</v>
      </c>
      <c r="E35" s="6" t="s">
        <v>8</v>
      </c>
      <c r="F35" s="5"/>
      <c r="G35" s="4" t="s">
        <v>18</v>
      </c>
      <c r="H35" s="5" t="s">
        <v>63</v>
      </c>
      <c r="I35" s="11">
        <f>(1+$D$15)^$D$14*$D$15/((1+$D$15)^$D$14-1)*I29</f>
        <v>1374.0813822097909</v>
      </c>
      <c r="J35" s="6" t="s">
        <v>8</v>
      </c>
      <c r="K35" s="5"/>
      <c r="L35" s="4" t="s">
        <v>18</v>
      </c>
      <c r="M35" s="5" t="s">
        <v>63</v>
      </c>
      <c r="N35" s="11">
        <f>(1+$D$15)^$D$14*$D$15/((1+$D$15)^$D$14-1)*N29</f>
        <v>2132.5098951248051</v>
      </c>
      <c r="O35" s="6" t="s">
        <v>8</v>
      </c>
      <c r="P35" s="5"/>
      <c r="Q35" s="5"/>
      <c r="R35" s="5"/>
    </row>
    <row r="36" spans="2:18" ht="18" x14ac:dyDescent="0.35">
      <c r="B36" s="4" t="s">
        <v>21</v>
      </c>
      <c r="C36" s="5" t="s">
        <v>62</v>
      </c>
      <c r="D36" s="11">
        <f>D16*D7*0.001*D17</f>
        <v>543.12</v>
      </c>
      <c r="E36" s="6" t="s">
        <v>8</v>
      </c>
      <c r="F36" s="5"/>
      <c r="G36" s="4" t="s">
        <v>21</v>
      </c>
      <c r="H36" s="5" t="s">
        <v>62</v>
      </c>
      <c r="I36" s="11">
        <f>I16*I7*0.001*I17</f>
        <v>407.34</v>
      </c>
      <c r="J36" s="6" t="s">
        <v>8</v>
      </c>
      <c r="K36" s="5"/>
      <c r="L36" s="4" t="s">
        <v>21</v>
      </c>
      <c r="M36" s="5" t="s">
        <v>62</v>
      </c>
      <c r="N36" s="11">
        <f>N16*N7*0.001*N17</f>
        <v>271.56</v>
      </c>
      <c r="O36" s="6" t="s">
        <v>8</v>
      </c>
      <c r="P36" s="5"/>
      <c r="Q36" s="5"/>
      <c r="R36" s="5"/>
    </row>
    <row r="37" spans="2:18" ht="18.75" thickBot="1" x14ac:dyDescent="0.4">
      <c r="B37" s="16" t="s">
        <v>37</v>
      </c>
      <c r="C37" s="5" t="s">
        <v>61</v>
      </c>
      <c r="D37" s="11">
        <f>D20/(D23*D21)*D24*D22*3600</f>
        <v>1035.9290632641014</v>
      </c>
      <c r="E37" s="6" t="s">
        <v>8</v>
      </c>
      <c r="F37" s="5"/>
      <c r="G37" s="16" t="s">
        <v>37</v>
      </c>
      <c r="H37" s="5" t="s">
        <v>61</v>
      </c>
      <c r="I37" s="11">
        <f>I20/(I23*I21)*I24*I22*3600</f>
        <v>2044.5968353896744</v>
      </c>
      <c r="J37" s="6" t="s">
        <v>8</v>
      </c>
      <c r="K37" s="5"/>
      <c r="L37" s="16" t="s">
        <v>37</v>
      </c>
      <c r="M37" s="5" t="s">
        <v>61</v>
      </c>
      <c r="N37" s="11">
        <f>N20/(N23*N21)*N24*N22*3600</f>
        <v>1090.4516455411595</v>
      </c>
      <c r="O37" s="6" t="s">
        <v>8</v>
      </c>
      <c r="P37" s="5"/>
      <c r="Q37" s="5"/>
      <c r="R37" s="5"/>
    </row>
    <row r="38" spans="2:18" ht="15.75" thickBot="1" x14ac:dyDescent="0.3">
      <c r="B38" s="17"/>
      <c r="C38" s="24"/>
      <c r="D38" s="18">
        <f>SUM(D33:D37)</f>
        <v>5194.0716387543389</v>
      </c>
      <c r="E38" s="19" t="s">
        <v>8</v>
      </c>
      <c r="F38" s="5"/>
      <c r="G38" s="17"/>
      <c r="H38" s="24"/>
      <c r="I38" s="18">
        <f>SUM(I33:I37)</f>
        <v>4772.3061432504364</v>
      </c>
      <c r="J38" s="19" t="s">
        <v>8</v>
      </c>
      <c r="K38" s="5"/>
      <c r="L38" s="17"/>
      <c r="M38" s="24"/>
      <c r="N38" s="18">
        <f>SUM(N33:N37)</f>
        <v>4419.0131802980013</v>
      </c>
      <c r="O38" s="19" t="s">
        <v>8</v>
      </c>
      <c r="P38" s="5"/>
      <c r="Q38" s="5"/>
      <c r="R38" s="5"/>
    </row>
    <row r="39" spans="2:18" x14ac:dyDescent="0.25">
      <c r="B39" s="5"/>
      <c r="C39" s="5"/>
      <c r="D39" s="5"/>
      <c r="E39" s="5"/>
      <c r="F39" s="5"/>
      <c r="G39" s="5"/>
      <c r="H39" s="11"/>
      <c r="I39" s="5"/>
      <c r="J39" s="5"/>
      <c r="K39" s="5"/>
      <c r="L39" s="5"/>
      <c r="M39" s="11"/>
      <c r="N39" s="5"/>
      <c r="O39" s="5"/>
      <c r="P39" s="5"/>
      <c r="Q39" s="5"/>
      <c r="R39" s="5"/>
    </row>
    <row r="40" spans="2:18" x14ac:dyDescent="0.25">
      <c r="B40" s="5"/>
      <c r="C40" s="5"/>
      <c r="D40" s="5"/>
      <c r="E40" s="5"/>
      <c r="F40" s="5"/>
      <c r="G40" s="5"/>
      <c r="H40" s="11"/>
      <c r="I40" s="5"/>
      <c r="J40" s="5"/>
      <c r="K40" s="5"/>
      <c r="L40" s="5"/>
      <c r="M40" s="11"/>
      <c r="N40" s="5"/>
      <c r="O40" s="5"/>
      <c r="P40" s="5"/>
      <c r="Q40" s="5"/>
      <c r="R40" s="5"/>
    </row>
    <row r="41" spans="2:18" x14ac:dyDescent="0.25">
      <c r="G41" s="5"/>
      <c r="H41" s="11"/>
      <c r="I41" s="5"/>
      <c r="J41" s="5"/>
      <c r="K41" s="5"/>
      <c r="L41" s="5"/>
      <c r="M41" s="11"/>
      <c r="N41" s="5"/>
      <c r="O41" s="5"/>
      <c r="P41" s="5"/>
      <c r="Q41" s="5"/>
      <c r="R41" s="5"/>
    </row>
    <row r="42" spans="2:18" x14ac:dyDescent="0.25">
      <c r="G42" s="23"/>
      <c r="H42" s="11"/>
      <c r="I42" s="5"/>
      <c r="J42" s="5"/>
      <c r="K42" s="5"/>
      <c r="L42" s="23"/>
      <c r="M42" s="11"/>
      <c r="N42" s="5"/>
      <c r="O42" s="5"/>
      <c r="P42" s="5"/>
      <c r="Q42" s="5"/>
      <c r="R42" s="5"/>
    </row>
    <row r="43" spans="2:18" x14ac:dyDescent="0.25">
      <c r="G43" s="5"/>
      <c r="H43" s="11"/>
      <c r="I43" s="5"/>
      <c r="J43" s="5"/>
      <c r="K43" s="5"/>
      <c r="L43" s="5"/>
      <c r="M43" s="11"/>
      <c r="N43" s="5"/>
      <c r="O43" s="5"/>
      <c r="P43" s="5"/>
      <c r="Q43" s="5"/>
      <c r="R43" s="5"/>
    </row>
    <row r="44" spans="2:18" x14ac:dyDescent="0.25">
      <c r="G44" s="1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</sheetData>
  <mergeCells count="3">
    <mergeCell ref="B4:E4"/>
    <mergeCell ref="G4:J4"/>
    <mergeCell ref="L4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C5A1-6A59-4F28-89E2-0E2617183338}">
  <dimension ref="B9:E24"/>
  <sheetViews>
    <sheetView tabSelected="1" workbookViewId="0">
      <selection activeCell="C32" sqref="C32"/>
    </sheetView>
  </sheetViews>
  <sheetFormatPr defaultRowHeight="15" x14ac:dyDescent="0.25"/>
  <cols>
    <col min="2" max="2" width="22.5703125" customWidth="1"/>
  </cols>
  <sheetData>
    <row r="9" spans="2:5" ht="15.75" thickBot="1" x14ac:dyDescent="0.3"/>
    <row r="10" spans="2:5" x14ac:dyDescent="0.25">
      <c r="B10" s="1"/>
      <c r="C10" s="2" t="s">
        <v>55</v>
      </c>
      <c r="D10" s="2" t="s">
        <v>56</v>
      </c>
      <c r="E10" s="3" t="s">
        <v>57</v>
      </c>
    </row>
    <row r="11" spans="2:5" x14ac:dyDescent="0.25">
      <c r="B11" s="4" t="s">
        <v>2</v>
      </c>
      <c r="C11" s="11" cm="1">
        <f t="array" ref="C11:C13">'C. impianto coibentato'!D27:D29</f>
        <v>782.97352823377264</v>
      </c>
      <c r="D11" s="11" cm="1">
        <f t="array" ref="D11:D13">'C. impianto coibentato'!I27:I29</f>
        <v>646.33040700956519</v>
      </c>
      <c r="E11" s="26" cm="1">
        <f t="array" ref="E11:E13">'C. impianto coibentato'!N27:N29</f>
        <v>493.24241486609401</v>
      </c>
    </row>
    <row r="12" spans="2:5" x14ac:dyDescent="0.25">
      <c r="B12" s="4" t="s">
        <v>3</v>
      </c>
      <c r="C12" s="5">
        <v>9000</v>
      </c>
      <c r="D12" s="5">
        <v>6000</v>
      </c>
      <c r="E12" s="6">
        <v>6000</v>
      </c>
    </row>
    <row r="13" spans="2:5" ht="15.75" thickBot="1" x14ac:dyDescent="0.3">
      <c r="B13" s="7" t="s">
        <v>4</v>
      </c>
      <c r="C13" s="9">
        <v>15607.432303034091</v>
      </c>
      <c r="D13" s="9">
        <v>9650.9726318278426</v>
      </c>
      <c r="E13" s="8">
        <v>14977.857135254701</v>
      </c>
    </row>
    <row r="18" spans="2:5" ht="15.75" thickBot="1" x14ac:dyDescent="0.3"/>
    <row r="19" spans="2:5" x14ac:dyDescent="0.25">
      <c r="B19" s="1"/>
      <c r="C19" s="2" t="s">
        <v>55</v>
      </c>
      <c r="D19" s="2" t="s">
        <v>56</v>
      </c>
      <c r="E19" s="3" t="s">
        <v>57</v>
      </c>
    </row>
    <row r="20" spans="2:5" x14ac:dyDescent="0.25">
      <c r="B20" s="4" t="s">
        <v>16</v>
      </c>
      <c r="C20" s="11" cm="1">
        <f t="array" ref="C20:C24">'C. impianto coibentato'!D33:D37</f>
        <v>111.47781565155833</v>
      </c>
      <c r="D20" s="11" cm="1">
        <f t="array" ref="D20:D24">'C. impianto coibentato'!I33:I37</f>
        <v>92.022909286783118</v>
      </c>
      <c r="E20" s="26" cm="1">
        <f t="array" ref="E20:E24">'C. impianto coibentato'!N33:N37</f>
        <v>70.226623267849263</v>
      </c>
    </row>
    <row r="21" spans="2:5" x14ac:dyDescent="0.25">
      <c r="B21" s="4" t="s">
        <v>17</v>
      </c>
      <c r="C21" s="5">
        <v>1281.3975245462825</v>
      </c>
      <c r="D21" s="5">
        <v>854.26501636418823</v>
      </c>
      <c r="E21" s="6">
        <v>854.26501636418823</v>
      </c>
    </row>
    <row r="22" spans="2:5" x14ac:dyDescent="0.25">
      <c r="B22" s="4" t="s">
        <v>18</v>
      </c>
      <c r="C22" s="5">
        <v>2222.1472352923965</v>
      </c>
      <c r="D22" s="5">
        <v>1374.0813822097909</v>
      </c>
      <c r="E22" s="6">
        <v>2132.5098951248051</v>
      </c>
    </row>
    <row r="23" spans="2:5" x14ac:dyDescent="0.25">
      <c r="B23" s="4" t="s">
        <v>21</v>
      </c>
      <c r="C23" s="5">
        <v>543.12</v>
      </c>
      <c r="D23" s="5">
        <v>407.34</v>
      </c>
      <c r="E23" s="6">
        <v>271.56</v>
      </c>
    </row>
    <row r="24" spans="2:5" ht="15.75" thickBot="1" x14ac:dyDescent="0.3">
      <c r="B24" s="22" t="s">
        <v>37</v>
      </c>
      <c r="C24" s="9">
        <v>1035.9290632641014</v>
      </c>
      <c r="D24" s="9">
        <v>2044.5968353896744</v>
      </c>
      <c r="E24" s="8">
        <v>1090.4516455411595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C. impianto coibentato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Armenante</dc:creator>
  <cp:lastModifiedBy>Giona Canever</cp:lastModifiedBy>
  <dcterms:created xsi:type="dcterms:W3CDTF">2021-02-03T05:16:59Z</dcterms:created>
  <dcterms:modified xsi:type="dcterms:W3CDTF">2021-02-14T09:58:14Z</dcterms:modified>
</cp:coreProperties>
</file>