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Coclea\"/>
    </mc:Choice>
  </mc:AlternateContent>
  <xr:revisionPtr revIDLastSave="0" documentId="13_ncr:1_{E7A22C4F-5687-42F4-B7F0-9F1E84115927}" xr6:coauthVersionLast="46" xr6:coauthVersionMax="46" xr10:uidLastSave="{00000000-0000-0000-0000-000000000000}"/>
  <bookViews>
    <workbookView xWindow="-120" yWindow="-120" windowWidth="29040" windowHeight="15840" xr2:uid="{9673A59A-D298-4A4C-A537-28E68921EDCD}"/>
  </bookViews>
  <sheets>
    <sheet name="Design1" sheetId="1" r:id="rId1"/>
    <sheet name="Design2" sheetId="2" r:id="rId2"/>
    <sheet name="Design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4" i="1"/>
  <c r="C26" i="1"/>
  <c r="C25" i="1"/>
  <c r="C9" i="1"/>
  <c r="C14" i="1" s="1"/>
  <c r="C25" i="4"/>
  <c r="C26" i="4" s="1"/>
  <c r="C25" i="2"/>
  <c r="C26" i="2" s="1"/>
  <c r="I12" i="4"/>
  <c r="I11" i="4"/>
  <c r="C9" i="4"/>
  <c r="C16" i="4" s="1"/>
  <c r="I8" i="4"/>
  <c r="I4" i="4"/>
  <c r="I12" i="2"/>
  <c r="I11" i="2"/>
  <c r="C9" i="2"/>
  <c r="C15" i="2" s="1"/>
  <c r="I8" i="2"/>
  <c r="I4" i="2"/>
  <c r="I12" i="1"/>
  <c r="I8" i="1"/>
  <c r="C11" i="1" l="1"/>
  <c r="C21" i="4"/>
  <c r="C12" i="4"/>
  <c r="C13" i="4"/>
  <c r="C14" i="4"/>
  <c r="C17" i="4"/>
  <c r="C18" i="4"/>
  <c r="C11" i="4"/>
  <c r="C19" i="4"/>
  <c r="C20" i="4"/>
  <c r="C15" i="4"/>
  <c r="C20" i="2"/>
  <c r="C18" i="2"/>
  <c r="C12" i="2"/>
  <c r="C19" i="2"/>
  <c r="C13" i="2"/>
  <c r="C21" i="2"/>
  <c r="C37" i="2" s="1"/>
  <c r="C16" i="2"/>
  <c r="C11" i="2"/>
  <c r="C17" i="2"/>
  <c r="C14" i="2"/>
  <c r="C19" i="1"/>
  <c r="C13" i="1"/>
  <c r="C12" i="1"/>
  <c r="C21" i="1"/>
  <c r="C20" i="1"/>
  <c r="C18" i="1"/>
  <c r="C17" i="1"/>
  <c r="C15" i="1"/>
  <c r="C16" i="1"/>
  <c r="C29" i="1" l="1"/>
  <c r="C37" i="1"/>
  <c r="C30" i="1"/>
  <c r="I7" i="4"/>
  <c r="C37" i="4"/>
  <c r="C30" i="4"/>
  <c r="C29" i="4"/>
  <c r="C36" i="4" s="1"/>
  <c r="C38" i="4" s="1"/>
  <c r="I6" i="4" s="1"/>
  <c r="C30" i="2"/>
  <c r="C29" i="2"/>
  <c r="I7" i="2"/>
  <c r="I7" i="1"/>
  <c r="C36" i="1" l="1"/>
  <c r="C38" i="1" s="1"/>
  <c r="I6" i="1" s="1"/>
  <c r="C33" i="1"/>
  <c r="I5" i="1" s="1"/>
  <c r="C33" i="4"/>
  <c r="I5" i="4" s="1"/>
  <c r="C36" i="2"/>
  <c r="C38" i="2" s="1"/>
  <c r="I6" i="2" s="1"/>
  <c r="C33" i="2"/>
  <c r="I5" i="2" s="1"/>
</calcChain>
</file>

<file path=xl/sharedStrings.xml><?xml version="1.0" encoding="utf-8"?>
<sst xmlns="http://schemas.openxmlformats.org/spreadsheetml/2006/main" count="192" uniqueCount="51">
  <si>
    <t>Q</t>
  </si>
  <si>
    <t>t/h</t>
  </si>
  <si>
    <t>L</t>
  </si>
  <si>
    <t>m</t>
  </si>
  <si>
    <t>alpha</t>
  </si>
  <si>
    <t>D</t>
  </si>
  <si>
    <t>Momento torcente</t>
  </si>
  <si>
    <t>A</t>
  </si>
  <si>
    <t>B</t>
  </si>
  <si>
    <t>Mt</t>
  </si>
  <si>
    <t>N m</t>
  </si>
  <si>
    <t>P</t>
  </si>
  <si>
    <t>rad/s</t>
  </si>
  <si>
    <t>eta el</t>
  </si>
  <si>
    <t>eta m</t>
  </si>
  <si>
    <t>W</t>
  </si>
  <si>
    <t>Spinta al materiale</t>
  </si>
  <si>
    <t>R</t>
  </si>
  <si>
    <t>P netta</t>
  </si>
  <si>
    <t>N</t>
  </si>
  <si>
    <t xml:space="preserve">kp </t>
  </si>
  <si>
    <t>t</t>
  </si>
  <si>
    <t>min</t>
  </si>
  <si>
    <t>Schema riassuntivo</t>
  </si>
  <si>
    <t>Potenzialità</t>
  </si>
  <si>
    <t>Potenza motore</t>
  </si>
  <si>
    <t>Velocità rotazione</t>
  </si>
  <si>
    <t>Diametro</t>
  </si>
  <si>
    <t>rpm</t>
  </si>
  <si>
    <t>ω</t>
  </si>
  <si>
    <t>Capacità serbatoio</t>
  </si>
  <si>
    <t>C</t>
  </si>
  <si>
    <t>Tempo svuotamento</t>
  </si>
  <si>
    <t>s</t>
  </si>
  <si>
    <t>Dati</t>
  </si>
  <si>
    <t>coeff pendenza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</si>
  <si>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</si>
  <si>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nD</t>
    </r>
    <r>
      <rPr>
        <vertAlign val="superscript"/>
        <sz val="11"/>
        <color theme="1"/>
        <rFont val="Calibri"/>
        <family val="2"/>
        <scheme val="minor"/>
      </rPr>
      <t>3</t>
    </r>
  </si>
  <si>
    <t>γ</t>
  </si>
  <si>
    <t>D [m]</t>
  </si>
  <si>
    <t>n [rpm]</t>
  </si>
  <si>
    <t>&lt;---- scelta (tab CCCXXII)</t>
  </si>
  <si>
    <t>tab CCCXXII</t>
  </si>
  <si>
    <t>v</t>
  </si>
  <si>
    <t>m/s</t>
  </si>
  <si>
    <t>mm</t>
  </si>
  <si>
    <r>
      <t>n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</si>
  <si>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</si>
  <si>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t>Leff</t>
  </si>
  <si>
    <t>coeff riempimento (in funz del materiale)</t>
  </si>
  <si>
    <t>lunghezza troncone coclea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</si>
</sst>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7" xfId="0" applyNumberFormat="1" applyBorder="1"/>
    <xf numFmtId="0" fontId="2" fillId="0" borderId="4" xfId="0" applyFont="1" applyBorder="1"/>
    <xf numFmtId="2" fontId="0" fillId="0" borderId="2" xfId="0" applyNumberFormat="1" applyBorder="1"/>
    <xf numFmtId="164" fontId="0" fillId="0" borderId="4" xfId="0" applyNumberFormat="1" applyBorder="1"/>
    <xf numFmtId="164" fontId="0" fillId="2" borderId="6" xfId="0" applyNumberFormat="1" applyFill="1" applyBorder="1"/>
    <xf numFmtId="2" fontId="0" fillId="2" borderId="7" xfId="0" applyNumberFormat="1" applyFill="1" applyBorder="1"/>
    <xf numFmtId="0" fontId="0" fillId="0" borderId="4" xfId="0" applyFont="1" applyFill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2" fontId="0" fillId="0" borderId="12" xfId="0" applyNumberFormat="1" applyBorder="1"/>
    <xf numFmtId="0" fontId="4" fillId="0" borderId="0" xfId="0" applyFont="1"/>
    <xf numFmtId="0" fontId="4" fillId="0" borderId="7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4" fillId="0" borderId="0" xfId="0" applyFont="1" applyBorder="1"/>
    <xf numFmtId="0" fontId="0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AE0A-8159-45C5-ACCE-6B91B37B7B6D}">
  <dimension ref="B1:J38"/>
  <sheetViews>
    <sheetView tabSelected="1" zoomScale="85" zoomScaleNormal="85" workbookViewId="0">
      <selection activeCell="J28" sqref="J28"/>
    </sheetView>
  </sheetViews>
  <sheetFormatPr defaultRowHeight="15" x14ac:dyDescent="0.25"/>
  <cols>
    <col min="3" max="3" width="9.7109375" bestFit="1" customWidth="1"/>
    <col min="5" max="5" width="38.85546875" bestFit="1" customWidth="1"/>
    <col min="7" max="7" width="20" customWidth="1"/>
  </cols>
  <sheetData>
    <row r="1" spans="2:10" ht="15.75" thickBot="1" x14ac:dyDescent="0.3"/>
    <row r="2" spans="2:10" ht="15.75" thickBot="1" x14ac:dyDescent="0.3">
      <c r="B2" s="31" t="s">
        <v>34</v>
      </c>
      <c r="C2" s="32"/>
      <c r="D2" s="32"/>
      <c r="E2" s="13"/>
    </row>
    <row r="3" spans="2:10" x14ac:dyDescent="0.25">
      <c r="B3" s="1" t="s">
        <v>0</v>
      </c>
      <c r="C3" s="2">
        <v>44</v>
      </c>
      <c r="D3" s="2" t="s">
        <v>1</v>
      </c>
      <c r="E3" s="3"/>
      <c r="G3" s="31" t="s">
        <v>23</v>
      </c>
      <c r="H3" s="32"/>
      <c r="I3" s="32"/>
      <c r="J3" s="33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44</v>
      </c>
      <c r="J4" s="3" t="s">
        <v>1</v>
      </c>
    </row>
    <row r="5" spans="2:10" ht="17.25" x14ac:dyDescent="0.25">
      <c r="B5" s="15" t="s">
        <v>38</v>
      </c>
      <c r="C5" s="2">
        <v>650</v>
      </c>
      <c r="D5" s="2" t="s">
        <v>36</v>
      </c>
      <c r="E5" s="3"/>
      <c r="G5" s="1" t="s">
        <v>25</v>
      </c>
      <c r="H5" s="2" t="s">
        <v>11</v>
      </c>
      <c r="I5" s="4">
        <f>C33</f>
        <v>2742.9871782431824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49</v>
      </c>
      <c r="G6" s="1" t="s">
        <v>16</v>
      </c>
      <c r="H6" s="2" t="s">
        <v>17</v>
      </c>
      <c r="I6" s="4">
        <f>C38</f>
        <v>2672.7254340251734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35</v>
      </c>
      <c r="G7" s="1" t="s">
        <v>26</v>
      </c>
      <c r="H7" s="10" t="s">
        <v>29</v>
      </c>
      <c r="I7" s="5">
        <f>C21</f>
        <v>73.892766656572704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0.6</v>
      </c>
      <c r="J8" s="9" t="s">
        <v>3</v>
      </c>
    </row>
    <row r="9" spans="2:10" ht="18" thickBot="1" x14ac:dyDescent="0.3">
      <c r="B9" s="11" t="s">
        <v>37</v>
      </c>
      <c r="C9" s="16">
        <f>C3*240/(3.6*C6*C7*C5*PI())</f>
        <v>15.960837597819705</v>
      </c>
      <c r="D9" s="12"/>
      <c r="E9" s="13"/>
    </row>
    <row r="10" spans="2:10" x14ac:dyDescent="0.25">
      <c r="B10" s="21" t="s">
        <v>39</v>
      </c>
      <c r="C10" s="22" t="s">
        <v>40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>$C$9/(B11^3)</f>
        <v>15960.8375978197</v>
      </c>
      <c r="D11" s="2"/>
      <c r="E11" s="3"/>
      <c r="G11" s="34" t="s">
        <v>32</v>
      </c>
      <c r="H11" s="36" t="s">
        <v>21</v>
      </c>
      <c r="I11" s="4">
        <f>TRUNC(I10/C3*60)</f>
        <v>10</v>
      </c>
      <c r="J11" s="3" t="s">
        <v>22</v>
      </c>
    </row>
    <row r="12" spans="2:10" ht="15.75" thickBot="1" x14ac:dyDescent="0.3">
      <c r="B12" s="17">
        <v>0.15</v>
      </c>
      <c r="C12" s="5">
        <f t="shared" ref="C11:C21" si="0">$C$9/(B12^3)</f>
        <v>4729.137066020653</v>
      </c>
      <c r="D12" s="2"/>
      <c r="E12" s="3"/>
      <c r="G12" s="35"/>
      <c r="H12" s="37"/>
      <c r="I12" s="14">
        <f>(I10/C3*60-TRUNC(I10/C3*60))*60</f>
        <v>54.545454545454604</v>
      </c>
      <c r="J12" s="9" t="s">
        <v>33</v>
      </c>
    </row>
    <row r="13" spans="2:10" x14ac:dyDescent="0.25">
      <c r="B13" s="17">
        <v>0.2</v>
      </c>
      <c r="C13" s="5">
        <f t="shared" si="0"/>
        <v>1995.1046997274625</v>
      </c>
      <c r="D13" s="2"/>
      <c r="E13" s="3"/>
    </row>
    <row r="14" spans="2:10" x14ac:dyDescent="0.25">
      <c r="B14" s="17">
        <v>0.25</v>
      </c>
      <c r="C14" s="5">
        <f t="shared" si="0"/>
        <v>1021.4936062604611</v>
      </c>
      <c r="D14" s="2"/>
      <c r="E14" s="3"/>
    </row>
    <row r="15" spans="2:10" x14ac:dyDescent="0.25">
      <c r="B15" s="17">
        <v>0.3</v>
      </c>
      <c r="C15" s="5">
        <f t="shared" si="0"/>
        <v>591.14213325258163</v>
      </c>
      <c r="D15" s="2"/>
      <c r="E15" s="3"/>
    </row>
    <row r="16" spans="2:10" x14ac:dyDescent="0.25">
      <c r="B16" s="17">
        <v>0.35</v>
      </c>
      <c r="C16" s="5">
        <f t="shared" si="0"/>
        <v>372.26443376838972</v>
      </c>
      <c r="D16" s="2"/>
      <c r="E16" s="3"/>
    </row>
    <row r="17" spans="2:6" x14ac:dyDescent="0.25">
      <c r="B17" s="17">
        <v>0.4</v>
      </c>
      <c r="C17" s="5">
        <f t="shared" si="0"/>
        <v>249.38808746593281</v>
      </c>
      <c r="D17" s="2"/>
      <c r="E17" s="3"/>
    </row>
    <row r="18" spans="2:6" x14ac:dyDescent="0.25">
      <c r="B18" s="17">
        <v>0.45</v>
      </c>
      <c r="C18" s="5">
        <f t="shared" si="0"/>
        <v>175.15322466743157</v>
      </c>
      <c r="D18" s="2"/>
      <c r="E18" s="3"/>
    </row>
    <row r="19" spans="2:6" x14ac:dyDescent="0.25">
      <c r="B19" s="17">
        <v>0.5</v>
      </c>
      <c r="C19" s="5">
        <f t="shared" si="0"/>
        <v>127.68670078255764</v>
      </c>
      <c r="D19" s="2"/>
      <c r="E19" s="3"/>
    </row>
    <row r="20" spans="2:6" x14ac:dyDescent="0.25">
      <c r="B20" s="23">
        <v>0.6</v>
      </c>
      <c r="C20" s="24">
        <f t="shared" si="0"/>
        <v>73.892766656572704</v>
      </c>
      <c r="D20" s="2"/>
      <c r="E20" s="3"/>
    </row>
    <row r="21" spans="2:6" ht="15.75" thickBot="1" x14ac:dyDescent="0.3">
      <c r="B21" s="18">
        <v>0.6</v>
      </c>
      <c r="C21" s="19">
        <f t="shared" si="0"/>
        <v>73.892766656572704</v>
      </c>
      <c r="D21" s="7"/>
      <c r="E21" s="9" t="s">
        <v>41</v>
      </c>
    </row>
    <row r="22" spans="2:6" ht="15.75" thickBot="1" x14ac:dyDescent="0.3">
      <c r="F22" s="25"/>
    </row>
    <row r="23" spans="2:6" x14ac:dyDescent="0.25">
      <c r="B23" s="31" t="s">
        <v>6</v>
      </c>
      <c r="C23" s="32"/>
      <c r="D23" s="12"/>
      <c r="E23" s="13"/>
    </row>
    <row r="24" spans="2:6" ht="18" x14ac:dyDescent="0.35">
      <c r="B24" s="27" t="s">
        <v>47</v>
      </c>
      <c r="C24" s="28">
        <v>3500</v>
      </c>
      <c r="D24" s="2" t="s">
        <v>45</v>
      </c>
      <c r="E24" s="3" t="s">
        <v>50</v>
      </c>
    </row>
    <row r="25" spans="2:6" ht="18" x14ac:dyDescent="0.35">
      <c r="B25" s="27" t="s">
        <v>46</v>
      </c>
      <c r="C25" s="28">
        <f>_xlfn.CEILING.MATH(C4*1000/C24)</f>
        <v>3</v>
      </c>
      <c r="D25" s="2"/>
      <c r="E25" s="3"/>
    </row>
    <row r="26" spans="2:6" x14ac:dyDescent="0.25">
      <c r="B26" s="27" t="s">
        <v>48</v>
      </c>
      <c r="C26" s="28">
        <f>C24*C25/1000</f>
        <v>10.5</v>
      </c>
      <c r="D26" s="2" t="s">
        <v>3</v>
      </c>
      <c r="E26" s="3"/>
    </row>
    <row r="27" spans="2:6" x14ac:dyDescent="0.25">
      <c r="B27" s="1" t="s">
        <v>7</v>
      </c>
      <c r="C27" s="2">
        <v>0.39</v>
      </c>
      <c r="D27" s="2"/>
      <c r="E27" s="3" t="s">
        <v>42</v>
      </c>
    </row>
    <row r="28" spans="2:6" x14ac:dyDescent="0.25">
      <c r="B28" s="1" t="s">
        <v>8</v>
      </c>
      <c r="C28" s="2">
        <v>0.8</v>
      </c>
      <c r="D28" s="29"/>
      <c r="E28" s="3" t="s">
        <v>42</v>
      </c>
    </row>
    <row r="29" spans="2:6" x14ac:dyDescent="0.25">
      <c r="B29" s="1" t="s">
        <v>9</v>
      </c>
      <c r="C29" s="5">
        <f>2.86*(C27+C28*C3/C21)*C26*9.81</f>
        <v>255.22647861152265</v>
      </c>
      <c r="D29" s="2" t="s">
        <v>10</v>
      </c>
      <c r="E29" s="3"/>
    </row>
    <row r="30" spans="2:6" x14ac:dyDescent="0.25">
      <c r="B30" s="20" t="s">
        <v>29</v>
      </c>
      <c r="C30" s="5">
        <f>2*PI()*C21/60</f>
        <v>7.7380324293904543</v>
      </c>
      <c r="D30" s="2" t="s">
        <v>12</v>
      </c>
      <c r="E30" s="3"/>
    </row>
    <row r="31" spans="2:6" x14ac:dyDescent="0.25">
      <c r="B31" s="1" t="s">
        <v>13</v>
      </c>
      <c r="C31" s="2">
        <v>0.9</v>
      </c>
      <c r="D31" s="2"/>
      <c r="E31" s="3"/>
    </row>
    <row r="32" spans="2:6" x14ac:dyDescent="0.25">
      <c r="B32" s="1" t="s">
        <v>14</v>
      </c>
      <c r="C32" s="2">
        <v>0.8</v>
      </c>
      <c r="D32" s="2"/>
      <c r="E32" s="3"/>
    </row>
    <row r="33" spans="2:5" ht="15.75" thickBot="1" x14ac:dyDescent="0.3">
      <c r="B33" s="6" t="s">
        <v>11</v>
      </c>
      <c r="C33" s="14">
        <f>C29*C30/(C31*C32)</f>
        <v>2742.9871782431824</v>
      </c>
      <c r="D33" s="7" t="s">
        <v>15</v>
      </c>
      <c r="E33" s="9"/>
    </row>
    <row r="34" spans="2:5" ht="15.75" thickBot="1" x14ac:dyDescent="0.3"/>
    <row r="35" spans="2:5" x14ac:dyDescent="0.25">
      <c r="B35" s="31" t="s">
        <v>16</v>
      </c>
      <c r="C35" s="32"/>
      <c r="D35" s="12"/>
      <c r="E35" s="13"/>
    </row>
    <row r="36" spans="2:5" x14ac:dyDescent="0.25">
      <c r="B36" s="1" t="s">
        <v>18</v>
      </c>
      <c r="C36" s="5">
        <f>C29*C30</f>
        <v>1974.9507683350914</v>
      </c>
      <c r="D36" s="2" t="s">
        <v>15</v>
      </c>
      <c r="E36" s="3"/>
    </row>
    <row r="37" spans="2:5" x14ac:dyDescent="0.25">
      <c r="B37" s="1" t="s">
        <v>43</v>
      </c>
      <c r="C37" s="5">
        <f>C21*B21/60</f>
        <v>0.73892766656572706</v>
      </c>
      <c r="D37" s="2" t="s">
        <v>44</v>
      </c>
      <c r="E37" s="3"/>
    </row>
    <row r="38" spans="2:5" ht="15.75" thickBot="1" x14ac:dyDescent="0.3">
      <c r="B38" s="6" t="s">
        <v>17</v>
      </c>
      <c r="C38" s="14">
        <f>C36/C37</f>
        <v>2672.7254340251734</v>
      </c>
      <c r="D38" s="7" t="s">
        <v>19</v>
      </c>
      <c r="E38" s="9"/>
    </row>
  </sheetData>
  <mergeCells count="6">
    <mergeCell ref="B35:C35"/>
    <mergeCell ref="B2:D2"/>
    <mergeCell ref="G3:J3"/>
    <mergeCell ref="B23:C23"/>
    <mergeCell ref="G11:G12"/>
    <mergeCell ref="H11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C0-394B-4C0F-8E57-1F85ECB67C53}">
  <dimension ref="B1:J38"/>
  <sheetViews>
    <sheetView workbookViewId="0">
      <selection activeCell="E24" sqref="E24"/>
    </sheetView>
  </sheetViews>
  <sheetFormatPr defaultRowHeight="15" x14ac:dyDescent="0.25"/>
  <cols>
    <col min="3" max="3" width="9.7109375" bestFit="1" customWidth="1"/>
    <col min="5" max="5" width="38.85546875" bestFit="1" customWidth="1"/>
    <col min="7" max="7" width="20" customWidth="1"/>
  </cols>
  <sheetData>
    <row r="1" spans="2:10" ht="15.75" thickBot="1" x14ac:dyDescent="0.3"/>
    <row r="2" spans="2:10" ht="15.75" thickBot="1" x14ac:dyDescent="0.3">
      <c r="B2" s="31" t="s">
        <v>34</v>
      </c>
      <c r="C2" s="32"/>
      <c r="D2" s="32"/>
      <c r="E2" s="13"/>
    </row>
    <row r="3" spans="2:10" x14ac:dyDescent="0.25">
      <c r="B3" s="1" t="s">
        <v>0</v>
      </c>
      <c r="C3" s="2">
        <v>8</v>
      </c>
      <c r="D3" s="2" t="s">
        <v>1</v>
      </c>
      <c r="E3" s="3"/>
      <c r="G3" s="31" t="s">
        <v>23</v>
      </c>
      <c r="H3" s="32"/>
      <c r="I3" s="32"/>
      <c r="J3" s="33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8</v>
      </c>
      <c r="J4" s="3" t="s">
        <v>1</v>
      </c>
    </row>
    <row r="5" spans="2:10" ht="17.25" x14ac:dyDescent="0.25">
      <c r="B5" s="15" t="s">
        <v>38</v>
      </c>
      <c r="C5" s="2">
        <v>650</v>
      </c>
      <c r="D5" s="2" t="s">
        <v>36</v>
      </c>
      <c r="E5" s="3"/>
      <c r="G5" s="1" t="s">
        <v>25</v>
      </c>
      <c r="H5" s="2" t="s">
        <v>11</v>
      </c>
      <c r="I5" s="4">
        <f>C33</f>
        <v>507.22364217451872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49</v>
      </c>
      <c r="G6" s="1" t="s">
        <v>16</v>
      </c>
      <c r="H6" s="2" t="s">
        <v>17</v>
      </c>
      <c r="I6" s="4">
        <f>C38</f>
        <v>924.96720417406186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35</v>
      </c>
      <c r="G7" s="1" t="s">
        <v>26</v>
      </c>
      <c r="H7" s="10" t="s">
        <v>29</v>
      </c>
      <c r="I7" s="5">
        <f>C21</f>
        <v>67.684442503343575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0.35</v>
      </c>
      <c r="J8" s="9" t="s">
        <v>3</v>
      </c>
    </row>
    <row r="9" spans="2:10" ht="18" thickBot="1" x14ac:dyDescent="0.3">
      <c r="B9" s="11" t="s">
        <v>37</v>
      </c>
      <c r="C9" s="16">
        <f>C3*240/(3.6*C6*C7*C5*PI())</f>
        <v>2.9019704723308553</v>
      </c>
      <c r="D9" s="12"/>
      <c r="E9" s="13"/>
    </row>
    <row r="10" spans="2:10" x14ac:dyDescent="0.25">
      <c r="B10" s="21" t="s">
        <v>39</v>
      </c>
      <c r="C10" s="22" t="s">
        <v>40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2901.9704723308546</v>
      </c>
      <c r="D11" s="2"/>
      <c r="E11" s="3"/>
      <c r="G11" s="34" t="s">
        <v>32</v>
      </c>
      <c r="H11" s="36" t="s">
        <v>21</v>
      </c>
      <c r="I11" s="4">
        <f>TRUNC(I10/C3*60)</f>
        <v>60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859.84310291284601</v>
      </c>
      <c r="D12" s="2"/>
      <c r="E12" s="3"/>
      <c r="G12" s="35"/>
      <c r="H12" s="37"/>
      <c r="I12" s="14">
        <f>(I10/C3*60-TRUNC(I10/C3*60))*60</f>
        <v>0</v>
      </c>
      <c r="J12" s="9" t="s">
        <v>33</v>
      </c>
    </row>
    <row r="13" spans="2:10" x14ac:dyDescent="0.25">
      <c r="B13" s="17">
        <v>0.2</v>
      </c>
      <c r="C13" s="5">
        <f t="shared" si="0"/>
        <v>362.74630904135682</v>
      </c>
      <c r="D13" s="2"/>
      <c r="E13" s="3"/>
    </row>
    <row r="14" spans="2:10" x14ac:dyDescent="0.25">
      <c r="B14" s="17">
        <v>0.25</v>
      </c>
      <c r="C14" s="5">
        <f t="shared" si="0"/>
        <v>185.72611022917474</v>
      </c>
      <c r="D14" s="2"/>
      <c r="E14" s="3"/>
    </row>
    <row r="15" spans="2:10" x14ac:dyDescent="0.25">
      <c r="B15" s="17">
        <v>0.3</v>
      </c>
      <c r="C15" s="5">
        <f t="shared" si="0"/>
        <v>107.48038786410575</v>
      </c>
      <c r="D15" s="2"/>
      <c r="E15" s="3"/>
    </row>
    <row r="16" spans="2:10" x14ac:dyDescent="0.25">
      <c r="B16" s="17">
        <v>0.35</v>
      </c>
      <c r="C16" s="5">
        <f t="shared" si="0"/>
        <v>67.684442503343575</v>
      </c>
      <c r="D16" s="2"/>
      <c r="E16" s="3"/>
    </row>
    <row r="17" spans="2:5" x14ac:dyDescent="0.25">
      <c r="B17" s="17">
        <v>0.4</v>
      </c>
      <c r="C17" s="5">
        <f t="shared" si="0"/>
        <v>45.343288630169603</v>
      </c>
      <c r="D17" s="2"/>
      <c r="E17" s="3"/>
    </row>
    <row r="18" spans="2:5" x14ac:dyDescent="0.25">
      <c r="B18" s="17">
        <v>0.45</v>
      </c>
      <c r="C18" s="5">
        <f t="shared" si="0"/>
        <v>31.846040848623922</v>
      </c>
      <c r="D18" s="2"/>
      <c r="E18" s="3"/>
    </row>
    <row r="19" spans="2:5" x14ac:dyDescent="0.25">
      <c r="B19" s="17">
        <v>0.5</v>
      </c>
      <c r="C19" s="5">
        <f t="shared" si="0"/>
        <v>23.215763778646842</v>
      </c>
      <c r="D19" s="2"/>
      <c r="E19" s="3"/>
    </row>
    <row r="20" spans="2:5" x14ac:dyDescent="0.25">
      <c r="B20" s="23">
        <v>0.6</v>
      </c>
      <c r="C20" s="24">
        <f t="shared" si="0"/>
        <v>13.435048483013219</v>
      </c>
      <c r="D20" s="2"/>
      <c r="E20" s="3"/>
    </row>
    <row r="21" spans="2:5" ht="15.75" thickBot="1" x14ac:dyDescent="0.3">
      <c r="B21" s="18">
        <v>0.35</v>
      </c>
      <c r="C21" s="19">
        <f t="shared" si="0"/>
        <v>67.684442503343575</v>
      </c>
      <c r="D21" s="7"/>
      <c r="E21" s="9" t="s">
        <v>41</v>
      </c>
    </row>
    <row r="22" spans="2:5" ht="15.75" thickBot="1" x14ac:dyDescent="0.3"/>
    <row r="23" spans="2:5" x14ac:dyDescent="0.25">
      <c r="B23" s="31" t="s">
        <v>6</v>
      </c>
      <c r="C23" s="32"/>
      <c r="D23" s="12"/>
      <c r="E23" s="13"/>
    </row>
    <row r="24" spans="2:5" ht="18" x14ac:dyDescent="0.35">
      <c r="B24" s="27" t="s">
        <v>47</v>
      </c>
      <c r="C24" s="28">
        <v>3500</v>
      </c>
      <c r="D24" s="2" t="s">
        <v>45</v>
      </c>
      <c r="E24" s="3" t="s">
        <v>50</v>
      </c>
    </row>
    <row r="25" spans="2:5" ht="18" x14ac:dyDescent="0.35">
      <c r="B25" s="27" t="s">
        <v>46</v>
      </c>
      <c r="C25" s="28">
        <f>_xlfn.CEILING.MATH(C4*1000/C24)</f>
        <v>3</v>
      </c>
      <c r="D25" s="2"/>
      <c r="E25" s="30"/>
    </row>
    <row r="26" spans="2:5" x14ac:dyDescent="0.25">
      <c r="B26" s="27" t="s">
        <v>48</v>
      </c>
      <c r="C26" s="28">
        <f>C24*C25/1000</f>
        <v>10.5</v>
      </c>
      <c r="D26" s="2" t="s">
        <v>3</v>
      </c>
      <c r="E26" s="30"/>
    </row>
    <row r="27" spans="2:5" x14ac:dyDescent="0.25">
      <c r="B27" s="1" t="s">
        <v>7</v>
      </c>
      <c r="C27" s="2">
        <v>0.13500000000000001</v>
      </c>
      <c r="D27" s="2"/>
      <c r="E27" s="3" t="s">
        <v>42</v>
      </c>
    </row>
    <row r="28" spans="2:5" x14ac:dyDescent="0.25">
      <c r="B28" s="1" t="s">
        <v>8</v>
      </c>
      <c r="C28" s="2">
        <v>0.8</v>
      </c>
      <c r="D28" s="2"/>
      <c r="E28" s="3" t="s">
        <v>42</v>
      </c>
    </row>
    <row r="29" spans="2:5" x14ac:dyDescent="0.25">
      <c r="B29" s="1" t="s">
        <v>9</v>
      </c>
      <c r="C29" s="5">
        <f>2.86*(C27+C28*C3/C21)*C4*9.81</f>
        <v>51.524585959767322</v>
      </c>
      <c r="D29" s="2" t="s">
        <v>10</v>
      </c>
      <c r="E29" s="3"/>
    </row>
    <row r="30" spans="2:5" x14ac:dyDescent="0.25">
      <c r="B30" s="20" t="s">
        <v>29</v>
      </c>
      <c r="C30" s="5">
        <f>2*PI()*C21/60</f>
        <v>7.0878982443608303</v>
      </c>
      <c r="D30" s="2" t="s">
        <v>12</v>
      </c>
      <c r="E30" s="3"/>
    </row>
    <row r="31" spans="2:5" x14ac:dyDescent="0.25">
      <c r="B31" s="1" t="s">
        <v>13</v>
      </c>
      <c r="C31" s="2">
        <v>0.9</v>
      </c>
      <c r="D31" s="2"/>
      <c r="E31" s="3"/>
    </row>
    <row r="32" spans="2:5" x14ac:dyDescent="0.25">
      <c r="B32" s="1" t="s">
        <v>14</v>
      </c>
      <c r="C32" s="2">
        <v>0.8</v>
      </c>
      <c r="D32" s="2"/>
      <c r="E32" s="3"/>
    </row>
    <row r="33" spans="2:5" ht="15.75" thickBot="1" x14ac:dyDescent="0.3">
      <c r="B33" s="6" t="s">
        <v>11</v>
      </c>
      <c r="C33" s="14">
        <f>C29*C30/(C31*C32)</f>
        <v>507.22364217451872</v>
      </c>
      <c r="D33" s="7" t="s">
        <v>15</v>
      </c>
      <c r="E33" s="9"/>
    </row>
    <row r="34" spans="2:5" ht="15.75" thickBot="1" x14ac:dyDescent="0.3"/>
    <row r="35" spans="2:5" x14ac:dyDescent="0.25">
      <c r="B35" s="31" t="s">
        <v>16</v>
      </c>
      <c r="C35" s="32"/>
      <c r="D35" s="12"/>
      <c r="E35" s="13"/>
    </row>
    <row r="36" spans="2:5" x14ac:dyDescent="0.25">
      <c r="B36" s="1" t="s">
        <v>18</v>
      </c>
      <c r="C36" s="5">
        <f>C29*C30</f>
        <v>365.2010223656535</v>
      </c>
      <c r="D36" s="2" t="s">
        <v>15</v>
      </c>
      <c r="E36" s="3"/>
    </row>
    <row r="37" spans="2:5" x14ac:dyDescent="0.25">
      <c r="B37" s="1" t="s">
        <v>43</v>
      </c>
      <c r="C37" s="5">
        <f>C21*B21/60</f>
        <v>0.3948259146028375</v>
      </c>
      <c r="D37" s="2" t="s">
        <v>44</v>
      </c>
      <c r="E37" s="3"/>
    </row>
    <row r="38" spans="2:5" ht="15.75" thickBot="1" x14ac:dyDescent="0.3">
      <c r="B38" s="6" t="s">
        <v>17</v>
      </c>
      <c r="C38" s="14">
        <f>C36/C37</f>
        <v>924.96720417406186</v>
      </c>
      <c r="D38" s="26" t="s">
        <v>19</v>
      </c>
      <c r="E38" s="9"/>
    </row>
  </sheetData>
  <mergeCells count="6">
    <mergeCell ref="B35:C35"/>
    <mergeCell ref="B2:D2"/>
    <mergeCell ref="G3:J3"/>
    <mergeCell ref="G11:G12"/>
    <mergeCell ref="H11:H12"/>
    <mergeCell ref="B23: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C9BA-8079-4DF4-9721-D0B0A04C9A74}">
  <dimension ref="B1:J38"/>
  <sheetViews>
    <sheetView workbookViewId="0">
      <selection activeCell="E24" sqref="E24"/>
    </sheetView>
  </sheetViews>
  <sheetFormatPr defaultRowHeight="15" x14ac:dyDescent="0.25"/>
  <cols>
    <col min="3" max="3" width="9.7109375" bestFit="1" customWidth="1"/>
    <col min="5" max="5" width="38.85546875" bestFit="1" customWidth="1"/>
    <col min="7" max="7" width="20" customWidth="1"/>
  </cols>
  <sheetData>
    <row r="1" spans="2:10" ht="15.75" thickBot="1" x14ac:dyDescent="0.3"/>
    <row r="2" spans="2:10" ht="15.75" thickBot="1" x14ac:dyDescent="0.3">
      <c r="B2" s="31" t="s">
        <v>34</v>
      </c>
      <c r="C2" s="32"/>
      <c r="D2" s="32"/>
      <c r="E2" s="13"/>
    </row>
    <row r="3" spans="2:10" x14ac:dyDescent="0.25">
      <c r="B3" s="1" t="s">
        <v>0</v>
      </c>
      <c r="C3" s="2">
        <v>8</v>
      </c>
      <c r="D3" s="2" t="s">
        <v>1</v>
      </c>
      <c r="E3" s="3"/>
      <c r="G3" s="31" t="s">
        <v>23</v>
      </c>
      <c r="H3" s="32"/>
      <c r="I3" s="32"/>
      <c r="J3" s="33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8</v>
      </c>
      <c r="J4" s="3" t="s">
        <v>1</v>
      </c>
    </row>
    <row r="5" spans="2:10" ht="17.25" x14ac:dyDescent="0.25">
      <c r="B5" s="15" t="s">
        <v>38</v>
      </c>
      <c r="C5" s="2">
        <v>650</v>
      </c>
      <c r="D5" s="2" t="s">
        <v>36</v>
      </c>
      <c r="E5" s="3"/>
      <c r="G5" s="1" t="s">
        <v>25</v>
      </c>
      <c r="H5" s="2" t="s">
        <v>11</v>
      </c>
      <c r="I5" s="4">
        <f>C33</f>
        <v>379.98090780857939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49</v>
      </c>
      <c r="G6" s="1" t="s">
        <v>16</v>
      </c>
      <c r="H6" s="2" t="s">
        <v>17</v>
      </c>
      <c r="I6" s="4">
        <f>C38</f>
        <v>2036.3622354477516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35</v>
      </c>
      <c r="G7" s="1" t="s">
        <v>26</v>
      </c>
      <c r="H7" s="10" t="s">
        <v>29</v>
      </c>
      <c r="I7" s="5">
        <f>C21</f>
        <v>13.435048483013219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0.6</v>
      </c>
      <c r="J8" s="9" t="s">
        <v>3</v>
      </c>
    </row>
    <row r="9" spans="2:10" ht="18" thickBot="1" x14ac:dyDescent="0.3">
      <c r="B9" s="11" t="s">
        <v>37</v>
      </c>
      <c r="C9" s="16">
        <f>C3*240/(3.6*C6*C7*C5*PI())</f>
        <v>2.9019704723308553</v>
      </c>
      <c r="D9" s="12"/>
      <c r="E9" s="13"/>
    </row>
    <row r="10" spans="2:10" x14ac:dyDescent="0.25">
      <c r="B10" s="21" t="s">
        <v>39</v>
      </c>
      <c r="C10" s="22" t="s">
        <v>40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2901.9704723308546</v>
      </c>
      <c r="D11" s="2"/>
      <c r="E11" s="3"/>
      <c r="G11" s="34" t="s">
        <v>32</v>
      </c>
      <c r="H11" s="36" t="s">
        <v>21</v>
      </c>
      <c r="I11" s="4">
        <f>TRUNC(I10/C3*60)</f>
        <v>60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859.84310291284601</v>
      </c>
      <c r="D12" s="2"/>
      <c r="E12" s="3"/>
      <c r="G12" s="35"/>
      <c r="H12" s="37"/>
      <c r="I12" s="14">
        <f>(I10/C3*60-TRUNC(I10/C3*60))*60</f>
        <v>0</v>
      </c>
      <c r="J12" s="9" t="s">
        <v>33</v>
      </c>
    </row>
    <row r="13" spans="2:10" x14ac:dyDescent="0.25">
      <c r="B13" s="17">
        <v>0.2</v>
      </c>
      <c r="C13" s="5">
        <f t="shared" si="0"/>
        <v>362.74630904135682</v>
      </c>
      <c r="D13" s="2"/>
      <c r="E13" s="3"/>
    </row>
    <row r="14" spans="2:10" x14ac:dyDescent="0.25">
      <c r="B14" s="17">
        <v>0.25</v>
      </c>
      <c r="C14" s="5">
        <f t="shared" si="0"/>
        <v>185.72611022917474</v>
      </c>
      <c r="D14" s="2"/>
      <c r="E14" s="3"/>
    </row>
    <row r="15" spans="2:10" x14ac:dyDescent="0.25">
      <c r="B15" s="17">
        <v>0.3</v>
      </c>
      <c r="C15" s="5">
        <f t="shared" si="0"/>
        <v>107.48038786410575</v>
      </c>
      <c r="D15" s="2"/>
      <c r="E15" s="3"/>
      <c r="G15" s="25"/>
    </row>
    <row r="16" spans="2:10" x14ac:dyDescent="0.25">
      <c r="B16" s="17">
        <v>0.35</v>
      </c>
      <c r="C16" s="5">
        <f t="shared" si="0"/>
        <v>67.684442503343575</v>
      </c>
      <c r="D16" s="2"/>
      <c r="E16" s="3"/>
    </row>
    <row r="17" spans="2:5" x14ac:dyDescent="0.25">
      <c r="B17" s="17">
        <v>0.4</v>
      </c>
      <c r="C17" s="5">
        <f t="shared" si="0"/>
        <v>45.343288630169603</v>
      </c>
      <c r="D17" s="2"/>
      <c r="E17" s="3"/>
    </row>
    <row r="18" spans="2:5" x14ac:dyDescent="0.25">
      <c r="B18" s="17">
        <v>0.45</v>
      </c>
      <c r="C18" s="5">
        <f t="shared" si="0"/>
        <v>31.846040848623922</v>
      </c>
      <c r="D18" s="2"/>
      <c r="E18" s="3"/>
    </row>
    <row r="19" spans="2:5" x14ac:dyDescent="0.25">
      <c r="B19" s="17">
        <v>0.5</v>
      </c>
      <c r="C19" s="5">
        <f t="shared" si="0"/>
        <v>23.215763778646842</v>
      </c>
      <c r="D19" s="2"/>
      <c r="E19" s="3"/>
    </row>
    <row r="20" spans="2:5" x14ac:dyDescent="0.25">
      <c r="B20" s="23">
        <v>0.6</v>
      </c>
      <c r="C20" s="24">
        <f t="shared" si="0"/>
        <v>13.435048483013219</v>
      </c>
      <c r="D20" s="2"/>
      <c r="E20" s="3"/>
    </row>
    <row r="21" spans="2:5" ht="15.75" thickBot="1" x14ac:dyDescent="0.3">
      <c r="B21" s="18">
        <v>0.6</v>
      </c>
      <c r="C21" s="19">
        <f t="shared" si="0"/>
        <v>13.435048483013219</v>
      </c>
      <c r="D21" s="7"/>
      <c r="E21" s="9" t="s">
        <v>41</v>
      </c>
    </row>
    <row r="22" spans="2:5" ht="15.75" thickBot="1" x14ac:dyDescent="0.3"/>
    <row r="23" spans="2:5" x14ac:dyDescent="0.25">
      <c r="B23" s="31" t="s">
        <v>6</v>
      </c>
      <c r="C23" s="32"/>
      <c r="D23" s="12"/>
      <c r="E23" s="13"/>
    </row>
    <row r="24" spans="2:5" ht="18" x14ac:dyDescent="0.35">
      <c r="B24" s="27" t="s">
        <v>47</v>
      </c>
      <c r="C24" s="28">
        <v>3500</v>
      </c>
      <c r="D24" s="2" t="s">
        <v>45</v>
      </c>
      <c r="E24" s="3" t="s">
        <v>50</v>
      </c>
    </row>
    <row r="25" spans="2:5" ht="18" x14ac:dyDescent="0.35">
      <c r="B25" s="27" t="s">
        <v>46</v>
      </c>
      <c r="C25" s="28">
        <f>_xlfn.CEILING.MATH(C4*1000/C24)</f>
        <v>3</v>
      </c>
      <c r="D25" s="2"/>
      <c r="E25" s="3"/>
    </row>
    <row r="26" spans="2:5" x14ac:dyDescent="0.25">
      <c r="B26" s="27" t="s">
        <v>48</v>
      </c>
      <c r="C26" s="28">
        <f>C24*C25/1000</f>
        <v>10.5</v>
      </c>
      <c r="D26" s="2" t="s">
        <v>3</v>
      </c>
      <c r="E26" s="3"/>
    </row>
    <row r="27" spans="2:5" x14ac:dyDescent="0.25">
      <c r="B27" s="1" t="s">
        <v>7</v>
      </c>
      <c r="C27" s="2">
        <v>0.39</v>
      </c>
      <c r="D27" s="2"/>
      <c r="E27" s="3" t="s">
        <v>42</v>
      </c>
    </row>
    <row r="28" spans="2:5" x14ac:dyDescent="0.25">
      <c r="B28" s="1" t="s">
        <v>8</v>
      </c>
      <c r="C28" s="2">
        <v>0.8</v>
      </c>
      <c r="D28" s="2"/>
      <c r="E28" s="3" t="s">
        <v>42</v>
      </c>
    </row>
    <row r="29" spans="2:5" x14ac:dyDescent="0.25">
      <c r="B29" s="1" t="s">
        <v>9</v>
      </c>
      <c r="C29" s="5">
        <f>2.86*(C27+C28*C3/C21)*C4*9.81</f>
        <v>194.45826941830296</v>
      </c>
      <c r="D29" s="2" t="s">
        <v>10</v>
      </c>
      <c r="E29" s="3"/>
    </row>
    <row r="30" spans="2:5" x14ac:dyDescent="0.25">
      <c r="B30" s="20" t="s">
        <v>29</v>
      </c>
      <c r="C30" s="5">
        <f>2*PI()*C21/60</f>
        <v>1.4069149871619009</v>
      </c>
      <c r="D30" s="2" t="s">
        <v>12</v>
      </c>
      <c r="E30" s="3"/>
    </row>
    <row r="31" spans="2:5" x14ac:dyDescent="0.25">
      <c r="B31" s="1" t="s">
        <v>13</v>
      </c>
      <c r="C31" s="2">
        <v>0.9</v>
      </c>
      <c r="D31" s="2"/>
      <c r="E31" s="3"/>
    </row>
    <row r="32" spans="2:5" x14ac:dyDescent="0.25">
      <c r="B32" s="1" t="s">
        <v>14</v>
      </c>
      <c r="C32" s="2">
        <v>0.8</v>
      </c>
      <c r="D32" s="2"/>
      <c r="E32" s="3"/>
    </row>
    <row r="33" spans="2:5" ht="15.75" thickBot="1" x14ac:dyDescent="0.3">
      <c r="B33" s="6" t="s">
        <v>11</v>
      </c>
      <c r="C33" s="14">
        <f>C29*C30/(C31*C32)</f>
        <v>379.98090780857939</v>
      </c>
      <c r="D33" s="7" t="s">
        <v>15</v>
      </c>
      <c r="E33" s="9"/>
    </row>
    <row r="34" spans="2:5" ht="15.75" thickBot="1" x14ac:dyDescent="0.3"/>
    <row r="35" spans="2:5" x14ac:dyDescent="0.25">
      <c r="B35" s="31" t="s">
        <v>16</v>
      </c>
      <c r="C35" s="32"/>
      <c r="D35" s="12"/>
      <c r="E35" s="13"/>
    </row>
    <row r="36" spans="2:5" x14ac:dyDescent="0.25">
      <c r="B36" s="1" t="s">
        <v>18</v>
      </c>
      <c r="C36" s="5">
        <f>C29*C30</f>
        <v>273.5862536221772</v>
      </c>
      <c r="D36" s="2" t="s">
        <v>15</v>
      </c>
      <c r="E36" s="3"/>
    </row>
    <row r="37" spans="2:5" x14ac:dyDescent="0.25">
      <c r="B37" s="1" t="s">
        <v>43</v>
      </c>
      <c r="C37" s="5">
        <f>C21*B21/60</f>
        <v>0.13435048483013218</v>
      </c>
      <c r="D37" s="2" t="s">
        <v>44</v>
      </c>
      <c r="E37" s="3"/>
    </row>
    <row r="38" spans="2:5" ht="15.75" thickBot="1" x14ac:dyDescent="0.3">
      <c r="B38" s="6" t="s">
        <v>17</v>
      </c>
      <c r="C38" s="14">
        <f>C36/C37</f>
        <v>2036.3622354477516</v>
      </c>
      <c r="D38" s="7" t="s">
        <v>19</v>
      </c>
      <c r="E38" s="9"/>
    </row>
  </sheetData>
  <mergeCells count="6">
    <mergeCell ref="B35:C35"/>
    <mergeCell ref="B2:D2"/>
    <mergeCell ref="G3:J3"/>
    <mergeCell ref="G11:G12"/>
    <mergeCell ref="H11:H1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Design1</vt:lpstr>
      <vt:lpstr>Design2</vt:lpstr>
      <vt:lpstr>Design3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2021-02-10T18:15:35Z</dcterms:created>
  <dcterms:modified xsi:type="dcterms:W3CDTF">2021-02-12T13:21:32Z</dcterms:modified>
</cp:coreProperties>
</file>