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Carroponte\"/>
    </mc:Choice>
  </mc:AlternateContent>
  <xr:revisionPtr revIDLastSave="0" documentId="13_ncr:1_{531A9854-FCB3-48B5-8222-AA6F6C2D70D5}" xr6:coauthVersionLast="46" xr6:coauthVersionMax="46" xr10:uidLastSave="{00000000-0000-0000-0000-000000000000}"/>
  <bookViews>
    <workbookView xWindow="-120" yWindow="-120" windowWidth="29040" windowHeight="15840" xr2:uid="{E9B711B3-B55F-4B67-A8D5-AE95E1EE28CB}"/>
  </bookViews>
  <sheets>
    <sheet name="Dati" sheetId="1" r:id="rId1"/>
    <sheet name="Reazioni vincolari" sheetId="2" r:id="rId2"/>
    <sheet name="Sollecitazio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3" l="1"/>
  <c r="C55" i="3" s="1"/>
  <c r="C56" i="3" s="1"/>
  <c r="C38" i="3"/>
  <c r="C25" i="3"/>
  <c r="C36" i="3"/>
  <c r="C44" i="3"/>
  <c r="C46" i="3"/>
  <c r="C50" i="3"/>
  <c r="C53" i="3"/>
  <c r="C23" i="3"/>
  <c r="C45" i="3"/>
  <c r="C21" i="3"/>
  <c r="C22" i="3"/>
  <c r="C34" i="3"/>
  <c r="C33" i="3"/>
  <c r="C42" i="3"/>
  <c r="C8" i="3"/>
  <c r="C19" i="3"/>
  <c r="C5" i="3"/>
  <c r="C4" i="3"/>
  <c r="C12" i="3"/>
  <c r="D11" i="2"/>
  <c r="D10" i="2"/>
  <c r="D16" i="2" s="1"/>
  <c r="E49" i="1"/>
  <c r="E47" i="1"/>
  <c r="E46" i="1"/>
  <c r="E48" i="1"/>
  <c r="C16" i="1"/>
  <c r="C6" i="3" s="1"/>
  <c r="C11" i="1"/>
  <c r="D6" i="2" s="1"/>
  <c r="C7" i="1"/>
  <c r="D5" i="2" s="1"/>
  <c r="D8" i="2" l="1"/>
  <c r="C31" i="3"/>
  <c r="C37" i="3"/>
  <c r="C43" i="3"/>
  <c r="D15" i="2"/>
  <c r="C3" i="3" l="1"/>
  <c r="C19" i="2"/>
  <c r="C20" i="2" s="1"/>
  <c r="C11" i="3" l="1"/>
  <c r="C14" i="3" s="1"/>
  <c r="C15" i="3" s="1"/>
  <c r="C27" i="3"/>
</calcChain>
</file>

<file path=xl/sharedStrings.xml><?xml version="1.0" encoding="utf-8"?>
<sst xmlns="http://schemas.openxmlformats.org/spreadsheetml/2006/main" count="164" uniqueCount="120">
  <si>
    <t>P</t>
  </si>
  <si>
    <t>sp</t>
  </si>
  <si>
    <t>sc</t>
  </si>
  <si>
    <t>sx</t>
  </si>
  <si>
    <t>dx</t>
  </si>
  <si>
    <t>R</t>
  </si>
  <si>
    <t>Fp</t>
  </si>
  <si>
    <t>daN*mm</t>
  </si>
  <si>
    <t>Portata bozzello</t>
  </si>
  <si>
    <t>Peso bozzello</t>
  </si>
  <si>
    <t>carico di servizio</t>
  </si>
  <si>
    <t>Peso carpenteria carrello</t>
  </si>
  <si>
    <t>peso paranco di sollevamento</t>
  </si>
  <si>
    <t>peso complessivo carrello</t>
  </si>
  <si>
    <t>Peso singola trave del ponte</t>
  </si>
  <si>
    <t>Peso singola controventatura</t>
  </si>
  <si>
    <t>Peso singola testata portaruote</t>
  </si>
  <si>
    <t>[daN]</t>
  </si>
  <si>
    <t>CARROPONTE</t>
  </si>
  <si>
    <t>Numero di cicli di carico</t>
  </si>
  <si>
    <t>Regime di carico</t>
  </si>
  <si>
    <t>Q1</t>
  </si>
  <si>
    <t>U2</t>
  </si>
  <si>
    <t>kp</t>
  </si>
  <si>
    <t>Classe</t>
  </si>
  <si>
    <t>A1</t>
  </si>
  <si>
    <t>Materiale Fe 360 B UNI 7070</t>
  </si>
  <si>
    <t>Tensioni ammissibili</t>
  </si>
  <si>
    <r>
      <t>daN/mm</t>
    </r>
    <r>
      <rPr>
        <vertAlign val="superscript"/>
        <sz val="11"/>
        <color theme="1"/>
        <rFont val="Calibri"/>
        <family val="2"/>
        <scheme val="minor"/>
      </rPr>
      <t>2</t>
    </r>
  </si>
  <si>
    <t>condizione I</t>
  </si>
  <si>
    <t>condizione II</t>
  </si>
  <si>
    <t>condizione III</t>
  </si>
  <si>
    <r>
      <t>σ</t>
    </r>
    <r>
      <rPr>
        <vertAlign val="subscript"/>
        <sz val="11"/>
        <color theme="1"/>
        <rFont val="Calibri"/>
        <family val="2"/>
      </rPr>
      <t>amm</t>
    </r>
  </si>
  <si>
    <r>
      <t>τ</t>
    </r>
    <r>
      <rPr>
        <vertAlign val="subscript"/>
        <sz val="11"/>
        <color theme="1"/>
        <rFont val="Calibri"/>
        <family val="2"/>
      </rPr>
      <t>amm</t>
    </r>
  </si>
  <si>
    <t>M</t>
  </si>
  <si>
    <r>
      <t>velocità di sollevamento 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[m/min]</t>
    </r>
  </si>
  <si>
    <t>PORTATA</t>
  </si>
  <si>
    <t>DIMENSIONI</t>
  </si>
  <si>
    <t>scartamento del ponte sp</t>
  </si>
  <si>
    <t xml:space="preserve">scartamento del carrello </t>
  </si>
  <si>
    <t>passo ruote carrello</t>
  </si>
  <si>
    <t>accostamento massimo filo A</t>
  </si>
  <si>
    <t>accostamento massimo filo B</t>
  </si>
  <si>
    <t>diametro ruote ponte</t>
  </si>
  <si>
    <t>diametro ruote carrello</t>
  </si>
  <si>
    <t>[mm]</t>
  </si>
  <si>
    <t>Profilo IPN 300 UNI 5679</t>
  </si>
  <si>
    <t>Jxx</t>
  </si>
  <si>
    <t>Wxx</t>
  </si>
  <si>
    <t>ixx</t>
  </si>
  <si>
    <t>Jyy</t>
  </si>
  <si>
    <t>Wyy</t>
  </si>
  <si>
    <t>iyy</t>
  </si>
  <si>
    <t>Area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</si>
  <si>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</si>
  <si>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</si>
  <si>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</si>
  <si>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</si>
  <si>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Coefficiente dinamico</t>
  </si>
  <si>
    <t>Coefficiente di maggiorazione</t>
  </si>
  <si>
    <t>ψ</t>
  </si>
  <si>
    <t>daN</t>
  </si>
  <si>
    <t>k</t>
  </si>
  <si>
    <t>Forza sulla singola ruota</t>
  </si>
  <si>
    <t xml:space="preserve">Carico di servizio </t>
  </si>
  <si>
    <t>Sq</t>
  </si>
  <si>
    <t xml:space="preserve">Peso del carrello </t>
  </si>
  <si>
    <t>Pc</t>
  </si>
  <si>
    <t>Distanza di massima sollecitazione</t>
  </si>
  <si>
    <t xml:space="preserve">d </t>
  </si>
  <si>
    <t>scartamento del ponte</t>
  </si>
  <si>
    <t>scartamento del carrello</t>
  </si>
  <si>
    <t>mm</t>
  </si>
  <si>
    <t>Reazioni vincolari</t>
  </si>
  <si>
    <t>Peso del ponte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</si>
  <si>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</si>
  <si>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Sollecitazione a flessione in mezzeria</t>
  </si>
  <si>
    <t>Sollecitazioni locali</t>
  </si>
  <si>
    <t>hr</t>
  </si>
  <si>
    <t xml:space="preserve">tp </t>
  </si>
  <si>
    <t>ta</t>
  </si>
  <si>
    <t xml:space="preserve">sigma amm </t>
  </si>
  <si>
    <t>c</t>
  </si>
  <si>
    <t>Verifica</t>
  </si>
  <si>
    <r>
      <t>σ</t>
    </r>
    <r>
      <rPr>
        <vertAlign val="subscript"/>
        <sz val="11"/>
        <color theme="1"/>
        <rFont val="Calibri"/>
        <family val="2"/>
      </rPr>
      <t>max</t>
    </r>
  </si>
  <si>
    <r>
      <t>σ</t>
    </r>
    <r>
      <rPr>
        <vertAlign val="subscript"/>
        <sz val="11"/>
        <color theme="1"/>
        <rFont val="Calibri"/>
        <family val="2"/>
      </rPr>
      <t>y</t>
    </r>
  </si>
  <si>
    <r>
      <t>σ</t>
    </r>
    <r>
      <rPr>
        <vertAlign val="subscript"/>
        <sz val="11"/>
        <color theme="1"/>
        <rFont val="Calibri"/>
        <family val="2"/>
      </rPr>
      <t xml:space="preserve">y </t>
    </r>
    <r>
      <rPr>
        <sz val="11"/>
        <color theme="1"/>
        <rFont val="Calibri"/>
        <family val="2"/>
      </rPr>
      <t>&lt;1.15 σ</t>
    </r>
    <r>
      <rPr>
        <vertAlign val="subscript"/>
        <sz val="11"/>
        <color theme="1"/>
        <rFont val="Calibri"/>
        <family val="2"/>
      </rPr>
      <t>amm</t>
    </r>
  </si>
  <si>
    <t>Verifica carichi concentrati</t>
  </si>
  <si>
    <t>beff</t>
  </si>
  <si>
    <t>tw</t>
  </si>
  <si>
    <t>hw</t>
  </si>
  <si>
    <t>v</t>
  </si>
  <si>
    <t>Verifica freccia massima</t>
  </si>
  <si>
    <t>fp</t>
  </si>
  <si>
    <t>E</t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</si>
  <si>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</si>
  <si>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Verifica </t>
  </si>
  <si>
    <t>fp/sp</t>
  </si>
  <si>
    <t>Dati verifiche</t>
  </si>
  <si>
    <t>Dati reazioni vincolari</t>
  </si>
  <si>
    <t>Fonte</t>
  </si>
  <si>
    <t>https://www.cad-steel.net/steel-sections/ipn-european-standard-beams</t>
  </si>
  <si>
    <t>hw (d)</t>
  </si>
  <si>
    <t>ta (TW)</t>
  </si>
  <si>
    <t>t1 (TF)</t>
  </si>
  <si>
    <t>b (B)</t>
  </si>
  <si>
    <t>h (H)</t>
  </si>
  <si>
    <t>Confronto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</si>
  <si>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</si>
  <si>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</si>
  <si>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</si>
  <si>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xx</t>
    </r>
  </si>
  <si>
    <r>
      <rPr>
        <sz val="11"/>
        <color theme="1"/>
        <rFont val="Calibri"/>
        <family val="2"/>
      </rPr>
      <t>τ</t>
    </r>
    <r>
      <rPr>
        <vertAlign val="subscript"/>
        <sz val="11"/>
        <color theme="1"/>
        <rFont val="Calibri"/>
        <family val="2"/>
        <scheme val="minor"/>
      </rPr>
      <t>max</t>
    </r>
  </si>
  <si>
    <t>spasso ruote testata</t>
  </si>
  <si>
    <t>Verifica svergolamento</t>
  </si>
  <si>
    <t>L</t>
  </si>
  <si>
    <t xml:space="preserve">h L / (b t1 ) </t>
  </si>
  <si>
    <t>σ</t>
  </si>
  <si>
    <t>ω</t>
  </si>
  <si>
    <t xml:space="preserve">Nota: nella verifica è indicato lo scarto percentuale tra le quantità.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</si>
</sst>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3" fillId="0" borderId="0" xfId="0" applyFont="1" applyBorder="1"/>
    <xf numFmtId="0" fontId="2" fillId="0" borderId="5" xfId="0" applyFont="1" applyBorder="1" applyAlignment="1">
      <alignment horizontal="center" vertical="center"/>
    </xf>
    <xf numFmtId="0" fontId="3" fillId="0" borderId="8" xfId="0" applyFont="1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8" xfId="0" applyBorder="1"/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 applyBorder="1"/>
    <xf numFmtId="0" fontId="3" fillId="0" borderId="3" xfId="0" applyFont="1" applyBorder="1"/>
    <xf numFmtId="2" fontId="0" fillId="0" borderId="8" xfId="0" applyNumberFormat="1" applyBorder="1"/>
    <xf numFmtId="0" fontId="10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9" fontId="0" fillId="0" borderId="0" xfId="1" applyFont="1" applyBorder="1"/>
    <xf numFmtId="164" fontId="0" fillId="0" borderId="0" xfId="0" applyNumberFormat="1" applyBorder="1"/>
    <xf numFmtId="0" fontId="10" fillId="0" borderId="0" xfId="0" applyFont="1" applyBorder="1"/>
    <xf numFmtId="0" fontId="0" fillId="0" borderId="0" xfId="0" applyFont="1"/>
    <xf numFmtId="165" fontId="0" fillId="0" borderId="0" xfId="0" applyNumberFormat="1" applyBorder="1"/>
    <xf numFmtId="10" fontId="0" fillId="0" borderId="0" xfId="1" applyNumberFormat="1" applyFont="1" applyBorder="1"/>
    <xf numFmtId="9" fontId="0" fillId="0" borderId="8" xfId="1" applyFont="1" applyBorder="1"/>
    <xf numFmtId="0" fontId="3" fillId="0" borderId="6" xfId="0" applyFont="1" applyBorder="1"/>
    <xf numFmtId="9" fontId="0" fillId="0" borderId="8" xfId="0" applyNumberFormat="1" applyBorder="1"/>
    <xf numFmtId="10" fontId="0" fillId="0" borderId="8" xfId="0" applyNumberFormat="1" applyBorder="1"/>
    <xf numFmtId="0" fontId="0" fillId="0" borderId="0" xfId="0" applyFont="1" applyBorder="1"/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0" fillId="0" borderId="0" xfId="0" applyNumberFormat="1" applyBorder="1"/>
    <xf numFmtId="0" fontId="3" fillId="0" borderId="3" xfId="0" applyFont="1" applyFill="1" applyBorder="1"/>
  </cellXfs>
  <cellStyles count="3">
    <cellStyle name="Collegamento ipertestuale" xfId="2" builtinId="8"/>
    <cellStyle name="Normale" xfId="0" builtinId="0"/>
    <cellStyle name="Percentuale" xfId="1" builtinId="5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171451</xdr:colOff>
      <xdr:row>29</xdr:row>
      <xdr:rowOff>20343</xdr:rowOff>
    </xdr:from>
    <xdr:to>
      <xdr:col>13</xdr:col>
      <xdr:colOff>314326</xdr:colOff>
      <xdr:row>37</xdr:row>
      <xdr:rowOff>180975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333D49C-6EA1-46CC-B844-BAC390F9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6" y="5963943"/>
          <a:ext cx="5257800" cy="16846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9307</xdr:rowOff>
    </xdr:from>
    <xdr:to>
      <xdr:col>13</xdr:col>
      <xdr:colOff>581025</xdr:colOff>
      <xdr:row>24</xdr:row>
      <xdr:rowOff>123588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976F6DC-0539-4C28-82E5-AD08CBD7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0" y="3943132"/>
          <a:ext cx="5457825" cy="1066781"/>
        </a:xfrm>
        <a:prstGeom prst="rect">
          <a:avLst/>
        </a:prstGeom>
      </xdr:spPr>
    </xdr:pic>
    <xdr:clientData/>
  </xdr:twoCellAnchor>
  <xdr:twoCellAnchor editAs="oneCell">
    <xdr:from>
      <xdr:col>6</xdr:col>
      <xdr:colOff>112431</xdr:colOff>
      <xdr:row>11</xdr:row>
      <xdr:rowOff>97654</xdr:rowOff>
    </xdr:from>
    <xdr:to>
      <xdr:col>7</xdr:col>
      <xdr:colOff>325431</xdr:colOff>
      <xdr:row>13</xdr:row>
      <xdr:rowOff>149190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14:cNvPr>
            <xdr14:cNvContentPartPr/>
          </xdr14:nvContentPartPr>
          <xdr14:nvPr macro=""/>
          <xdr14:xfrm>
            <a:off x="4167360" y="2280240"/>
            <a:ext cx="822600" cy="478800"/>
          </xdr14:xfrm>
        </xdr:contentPart>
      </mc:Choice>
      <mc:Fallback xmlns="">
        <xdr:pic>
          <xdr:nvPicPr>
            <xdr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58356" y="2271240"/>
              <a:ext cx="840248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266091</xdr:colOff>
      <xdr:row>41</xdr:row>
      <xdr:rowOff>117233</xdr:rowOff>
    </xdr:from>
    <xdr:to>
      <xdr:col>6</xdr:col>
      <xdr:colOff>578091</xdr:colOff>
      <xdr:row>43</xdr:row>
      <xdr:rowOff>161393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14:cNvPr>
            <xdr14:cNvContentPartPr/>
          </xdr14:nvContentPartPr>
          <xdr14:nvPr macro=""/>
          <xdr14:xfrm>
            <a:off x="3771291" y="8365883"/>
            <a:ext cx="921600" cy="425160"/>
          </xdr14:xfrm>
        </xdr:contentPart>
      </mc:Choice>
      <mc:Fallback xmlns="">
        <xdr:pic>
          <xdr:nvPicPr>
            <xdr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17080" y="8306897"/>
              <a:ext cx="939240" cy="4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595054</xdr:colOff>
      <xdr:row>49</xdr:row>
      <xdr:rowOff>91130</xdr:rowOff>
    </xdr:from>
    <xdr:to>
      <xdr:col>8</xdr:col>
      <xdr:colOff>413755</xdr:colOff>
      <xdr:row>52</xdr:row>
      <xdr:rowOff>87337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8" name="Input penna 27">
              <a:extLst>
                <a:ext uri="{FF2B5EF4-FFF2-40B4-BE49-F238E27FC236}">
                  <a16:creationId xmlns:a16="http://schemas.microsoft.com/office/drawing/2014/main" id="{636839C5-D2C9-47E9-9CB1-277B6D853719}"/>
                </a:ext>
              </a:extLst>
            </xdr14:cNvPr>
            <xdr14:cNvContentPartPr/>
          </xdr14:nvContentPartPr>
          <xdr14:nvPr macro=""/>
          <xdr14:xfrm>
            <a:off x="4106880" y="9889456"/>
            <a:ext cx="1657440" cy="609120"/>
          </xdr14:xfrm>
        </xdr:contentPart>
      </mc:Choice>
      <mc:Fallback>
        <xdr:pic>
          <xdr:nvPicPr>
            <xdr:cNvPr id="28" name="Input penna 27">
              <a:extLst>
                <a:ext uri="{FF2B5EF4-FFF2-40B4-BE49-F238E27FC236}">
                  <a16:creationId xmlns:a16="http://schemas.microsoft.com/office/drawing/2014/main" id="{636839C5-D2C9-47E9-9CB1-277B6D85371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098240" y="9880456"/>
              <a:ext cx="1675080" cy="626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7:39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1659 413 2979,'2'-2'10495,"-2"-9"-6656,-3-18-4885,2 17 2091,-2-31-929,5-82 0,0 104-307,1 0 0,1 1 1,1-1-1,0 1 0,18-38 1,-78 106-476,48-42 653,-1 0 0,0-1-1,-1 0 1,1 0 0,-1-1 0,0 0-1,0 0 1,0-1 0,0 0-1,-12 1 1,17-3-85,0-1 1,0 0-1,0 1 1,0-2-1,0 1 0,1 0 1,-1-1-1,0 1 0,0-1 1,0 0-1,1-1 1,-5-1-1,6 2-25,0-1 1,1 0-1,-1 0 1,1 0-1,-1 0 0,1 0 1,0 0-1,0 0 1,0 0-1,0 0 0,0-1 1,1 1-1,-1 0 1,1 0-1,-1-1 0,1 1 1,0-1-1,0 1 1,0 0-1,1-5 0,-1-3-890,0-26-931,0 35 1872,0 0 0,0-1-1,0 1 1,0 0-1,0 0 1,0-1-1,-1 1 1,1 0-1,0 0 1,-1-1-1,1 1 1,-1 0-1,0 0 1,1 0-1,-1 0 1,0 0-1,0 0 1,1 0-1,-1 0 1,-1-1 0,1 2 119,1 0 1,-1 0 0,1 0 0,-1 1-1,1-1 1,0 0 0,-1 0-1,1 0 1,-1 0 0,1 1 0,0-1-1,-1 0 1,1 1 0,0-1 0,-1 0-1,1 0 1,0 1 0,-1-1 0,1 1-1,0-1 1,0 0 0,0 1 0,-1-1-1,1 0 1,0 1 0,0-1 0,0 1-1,0-1 1,0 1 0,-1-1 0,1 1-1,0-1 1,0 0 0,0 1 0,0-1-1,1 1 1,-4 23 476,3-22-369,-35 340 6929,35-336-7186,-1 2-1515</inkml:trace>
  <inkml:trace contextRef="#ctx0" brushRef="#br0" timeOffset="-2317.02">399 346 6342,'-6'-3'1146,"0"0"1,0 1-1,-1 0 0,1 0 0,0 0 1,-8 0-1,-42 0 1474,22 6-2958,-46 12-1,47-9 947,26-6-576,0 0 0,0 1 0,0 0 0,0 0 0,1 0 1,-1 1-1,1 0 0,-1 0 0,1 1 0,0 0 0,1 0 0,-1 0 0,0 0 0,1 1 0,0 0 0,0 0 0,1 1 0,0-1 0,0 1 0,0 0 0,0 0 0,1 0 0,0 1 0,0-1 0,1 1 0,0 0 0,0 0 0,0-1 0,1 1 0,0 0 0,0 0 0,1 15 0,0-21-51,1 1 0,-1 0 0,0 0-1,0 0 1,1 0 0,-1 0 0,1-1-1,0 1 1,0 0 0,-1 0 0,1-1-1,0 1 1,0-1 0,0 1 0,1-1-1,-1 1 1,0-1 0,1 0 0,-1 1-1,3 1 1,1 0-21,-1-1-1,1 1 0,0-1 0,0 0 1,0 0-1,1-1 0,5 2 1,10 1 5,-1-2 1,36 0 0,-55-2 39,13 0-24,5 1 70,1-2 0,-1 0 1,0-1-1,32-7 1,-47 8-39,0 0-1,0 0 1,-1 0 0,1-1 0,-1 1 0,1-1 0,-1 0-1,0 0 1,0 0 0,0-1 0,0 1 0,0-1-1,0 0 1,-1 1 0,1-1 0,-1 0 0,0-1-1,0 1 1,0 0 0,0-1 0,0 1 0,-1-1 0,1 1-1,-1-1 1,0 0 0,-1 1 0,1-1 0,0 0-1,-1 0 1,0-4 0,0 4 11,0-1-1,-1 1 0,1 0 1,-1 0-1,0-1 0,0 1 1,-1 0-1,1 0 0,-1 0 1,0 0-1,0 1 0,0-1 1,0 0-1,-1 1 1,0-1-1,1 1 0,-1 0 1,-1 0-1,1 0 0,0 1 1,-1-1-1,1 1 0,-1-1 1,0 1-1,1 0 1,-1 1-1,-6-3 0,0 1 29,1 0 0,-1 1-1,0 0 1,-1 0 0,1 1-1,0 1 1,0 0 0,0 0-1,-1 1 1,-18 4 0,22-3-50,1 0 1,-1 1-1,1 0 1,-1 0-1,1 0 1,0 1-1,0 0 0,-8 8 1,-10 9-4257,22-19 3500</inkml:trace>
  <inkml:trace contextRef="#ctx0" brushRef="#br0" timeOffset="-1366.99">880 351 7591,'18'13'4869,"-12"-8"-1634,-16-5-2274,-14 0-64,-8 0-641,-1 0-192,1 0-64,3 0-128,7 0-545,2 0-1377,11 3-1857,1-1-1122</inkml:trace>
  <inkml:trace contextRef="#ctx0" brushRef="#br0" timeOffset="-982">878 458 4644,'0'5'6310,"-6"0"-4868,-18-3-1250,-7-2 737,-1 0-641,1 0-288,1 0-641,6-3-1152,9 1-2179,5 2-2178</inkml:trace>
  <inkml:trace contextRef="#ctx0" brushRef="#br0" timeOffset="8015.46">1826 536 1185,'6'0'520,"22"-1"2374,-27 1-2629,0 0 0,-1 0 0,1 0 0,0 0 0,13 10 11801,-196 2-8888,1 0-3382,82-17-210,1 0-5151</inkml:trace>
  <inkml:trace contextRef="#ctx0" brushRef="#br0" timeOffset="11134.58">1738 907 6054,'-20'13'7765,"-15"30"-5031,-17 36-2818,18-15 335,20-36-13,-26 39-1,31-59-392,5-15 111,4-21 53,1 22-43,1-161-772,-2 167 779,-12 4-102,11-4 122,0 0 1,0 0-1,0 1 0,0-1 0,0 0 0,0 1 1,0-1-1,0 1 0,1-1 0,-1 1 1,0-1-1,0 1 0,1 0 0,-1-1 0,0 1 1,1 0-1,-2 1 0,-15 21 135,2 1-1,-19 36 1,29-50-72,0 0 0,1 0 0,0 1 0,0-1-1,1 1 1,-3 17 0,9-98 311,-1 44-307,-1 0 0,-1 0 0,-2 0 0,-6-36 0,8 61-57,0-1 1,-1 0-1,0 0 0,1 0 0,-1 0 0,0 1 0,0-1 0,0 0 0,0 1 0,0-1 0,-1 1 1,1-1-1,0 1 0,-1-1 0,1 1 0,-1 0 0,0 0 0,1 0 0,-1 0 0,0 0 0,1 0 1,-1 0-1,0 1 0,0-1 0,0 0 0,0 1 0,0 0 0,0-1 0,1 1 0,-1 0 0,-4 0 1,-6 1 25,0 1 1,0 0-1,0 0 1,-16 6 0,-25 4-956,71-10-11880</inkml:trace>
  <inkml:trace contextRef="#ctx0" brushRef="#br0" timeOffset="11504.58">1811 894 5797,'6'0'6663,"-8"0"-5158,-24 0-160,-6 0-255,-1 2-578,-1 3-288,11 1-32,-1-3 33,6-1-129,8-2-64,3 0-96</inkml:trace>
  <inkml:trace contextRef="#ctx0" brushRef="#br0" timeOffset="11889.58">1750 1196 9321,'18'-4'5871,"-1"-5"-3938,-15 7-1856,1 1 0,-1-1 0,1 1 0,0-1 0,0 1 0,-1 0 0,1 0 0,0 0 0,0 1 0,0-1 0,5 0 0,-6 1-27,0 0 1,0 0-1,1 0 0,-1 1 1,0-1-1,0 0 0,0 1 1,0-1-1,0 1 0,0 0 1,0 0-1,0 0 0,0 0 1,0 0-1,0 0 0,0 0 1,-1 1-1,1-1 1,2 3-1,-1 1-40,0 0 1,0 1 0,0-1-1,-1 1 1,4 10-1,-3-9-2,17 29 0,-3-25-2673,-17-11 2373,1 0 0,0 0 0,0 0 0,-1 0 0,1 0 0,0 0 0,-1 0 0,1 0 0,0-1 1,-1 1-1,1 0 0,0 0 0,-1-1 0,1 1 0,-1-1 0,1 1 0,-1 0 0,1-1 0,-1 1 0,1-1 0,-1 1 0,1-1 0,-1 1 1,1-1-1,-1 0 0,0 1 0,1-2 0,7-15-3936</inkml:trace>
  <inkml:trace contextRef="#ctx0" brushRef="#br0" timeOffset="12306.58">1986 1139 9321,'0'0'2594,"-8"0"-2145,-13 11 640,-7 5 833,-2 2-994,-1 3-543,-1-2-257,1 1-128,3-4 32,4 0-64,7-7-224,5-2-1026,6-2-1696</inkml:trace>
  <inkml:trace contextRef="#ctx0" brushRef="#br0" timeOffset="12752.57">2083 1199 320,'1'0'788,"0"0"0,0 1-1,0-1 1,0 0-1,1 0 1,-1 0 0,0 1-1,0-1 1,0 0 0,0 1-1,0-1 1,0 1 0,0-1-1,0 1 1,0 0-1,2 1 1,10 27 2471,-13-27-3310,1 1 0,-1-1 1,1 1-1,0-1 0,-1 0 0,2 1 1,-1-1-1,0 0 0,0 1 0,1-1 1,-1 0-1,1 0 0,-1 0 0,1-1 1,0 1-1,0 0 0,0 0 0,4 2 0,42 14-684,-15-13-5768,-25-5 2702</inkml:trace>
  <inkml:trace contextRef="#ctx0" brushRef="#br0" timeOffset="12753.57">2284 1192 9769,'0'0'2178,"-14"0"-1921,-8 0 1056,-1 7 224,-3 4-832,-2 5-417,-1 0-192,1 2-64,3-2 32,5-2-128,4 0-64,6-5-192,4-2-481,6-3-704,0 1-2948</inkml:trace>
  <inkml:trace contextRef="#ctx0" brushRef="#br0" timeOffset="13140.57">2031 1269 11307,'0'0'1761,"0"-2"-1408,-13-2 544,-5 3-385,-2 1-448,4-2-32,7 2-256,1 0-737,4 0-1922</inkml:trace>
  <inkml:trace contextRef="#ctx0" brushRef="#br0" timeOffset="15787.08">426 777 5317,'14'-6'5132,"-8"-19"-3932,-6 22-1145,0 0 0,1 1-1,-1-1 1,0 0 0,1 1 0,0-1 0,-1 0 0,1 1 0,0-1 0,0 1-1,1-1 1,-1 1 0,2-3 0,7-9-231,-14 9-200,-25 8-343,3 1 880,4-10-156,20 5-18,1 0 0,-1 0 1,0 0-1,0 0 0,1 1 1,-1-1-1,0 1 0,0-1 0,0 1 1,0 0-1,0-1 0,-2 1 1,3 1-14,0-1 1,0 0 0,0 1 0,0-1 0,0 1 0,0-1-1,1 1 1,-1 0 0,0-1 0,0 1 0,0 0 0,1 0 0,-1-1-1,0 1 1,1 0 0,-1 0 0,1 0 0,-1 0 0,1 0 0,-1 0-1,1 0 1,0 0 0,0 0 0,-1 0 0,1 0 0,0 0-1,0 0 1,0 0 0,0 0 0,0 0 0,0 1 0,1 47 390,-1-33-700,-1 18-4795,1-25 112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8:02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243 366 7175,'8'-1'232,"-1"-1"1,-1 0 0,1-1-1,0 0 1,-1 0 0,1 0-1,-1-1 1,0 1-1,0-2 1,0 1 0,-1-1-1,1 0 1,-1 0 0,0 0-1,-1-1 1,1 1-1,-1-1 1,0 0 0,5-12-1,-1 3-213,0 0-1,-1-1 0,-1 1 1,-1-1-1,0 0 0,-1-1 1,3-27-1,-6 33 62,0 1 62,0-1-1,-1 0 1,0 0 0,-3-14-1,3 23-97,0 0-1,-1 0 0,1 1 0,-1-1 1,1 0-1,-1 0 0,1 1 0,-1-1 1,0 1-1,0-1 0,0 1 0,0-1 1,0 1-1,0-1 0,-1 1 0,1 0 1,0 0-1,-1-1 0,1 1 0,-1 0 1,1 0-1,-1 0 0,0 1 0,1-1 0,-1 0 1,0 1-1,1-1 0,-1 1 0,0-1 1,0 1-1,1 0 0,-4 0 0,3 0-25,1 0-1,-1 1 0,1-1 0,0 1 1,-1 0-1,1-1 0,0 1 0,0 0 0,-1 0 1,1 0-1,0 0 0,0 0 0,0 0 0,0 0 1,0 0-1,0 0 0,0 0 0,1 1 1,-1-1-1,0 0 0,1 1 0,-1-1 0,1 0 1,-1 1-1,0 2 0,-9 42-5,9-41 9,-21 244 50,18-164 11,-21 119 0,24-197-98,0 0 0,-1 0 0,0 0 0,0 0 1,0-1-1,-1 1 0,0-1 0,0 1 0,0-1 0,-1 0 0,0 0 1,0-1-1,-1 1 0,0-1 0,0 0 0,0 0 0,0-1 0,-1 1 1,0-1-1,1 0 0,-2-1 0,1 0 0,0 0 0,-1 0 0,1 0 1,-1-1-1,0 0 0,0-1 0,0 1 0,0-1 0,0-1 0,-10 1 1,10-1-174,0 0 0,0 0 0,0-1 0,0 0 0,0 0 0,1 0 0,-1-1 0,0 0 0,-9-4 0,13 4-24,1 1-1,-1-1 0,1 0 1,0 0-1,0 0 1,-1 0-1,1 0 1,1 0-1,-1-1 1,0 1-1,0-1 1,1 1-1,0-1 0,-1 0 1,1 0-1,0 1 1,0-1-1,1 0 1,-1 0-1,0 0 1,1 0-1,0 0 1,0 0-1,0-4 0,0-16-2551</inkml:trace>
  <inkml:trace contextRef="#ctx0" brushRef="#br0" timeOffset="399.01">423 359 6983,'-8'-3'5349,"-22"3"-5061,-5 0 609,-3 0 768,3 0-992,-1 0-289,3 0-256,-1 0-128,9 1 33,7 3-130,6 0-543,8-4-1378</inkml:trace>
  <inkml:trace contextRef="#ctx0" brushRef="#br0" timeOffset="798.99">486 375 2851,'-4'11'4324,"4"1"-3876,-2 6 577,-4 3 513,4 2-674,-4 2-127,0 2-385,2-1-191,0-2 63,3-7-128,-1-4-96,0-8-192</inkml:trace>
  <inkml:trace contextRef="#ctx0" brushRef="#br0" timeOffset="1214.99">383 365 1345,'8'-10'9764,"8"3"-6764,18 1-2076,-17 5-1135,60-1-448,-73 2 651,-1 0 0,1 1-1,0-1 1,0 1 0,-1 0 0,1 0 0,-1 0 0,1 0-1,-1 0 1,1 1 0,-1 0 0,0 0 0,1 0-1,-1 0 1,0 0 0,4 5 0,-7-7 17,1 0 1,-1 1-1,0-1 1,1 1-1,-1-1 0,0 1 1,0-1-1,1 1 1,-1-1-1,0 1 0,0-1 1,0 1-1,0 0 1,0-1-1,1 1 0,-1-1 1,0 1-1,0-1 1,0 1-1,-1 0 0,1-1 1,0 1-1,0-1 1,0 1-1,0-1 0,0 1 1,-1-1-1,1 1 1,0-1-1,0 1 0,-1-1 1,1 1-1,-1 0 1,-22 11 109,-26-4-131,9-7-1957,25-1-1496,4 0-2093</inkml:trace>
  <inkml:trace contextRef="#ctx0" brushRef="#br0" timeOffset="1698.99">654 673 4837,'0'4'6374,"-10"-1"-5798,-24 1 705,-9 1 865,-8-3-1249,-5 3-192,-1-1-385,2-2-224,8 1-128,5-1 128,7 0-192,9-2-128,4 0-705,7 0-768,11 0-1506</inkml:trace>
  <inkml:trace contextRef="#ctx0" brushRef="#br0" timeOffset="2564.15">423 890 7271,'-15'-2'8199,"-60"0"-7302,65 3-861,-1 1 0,1 0-1,0 0 1,-15 7-1,23-9-39,-1 1 1,1 0-1,0 0 0,0 0 0,0 0 1,0 1-1,0-1 0,0 1 0,0-1 1,0 1-1,1-1 0,-1 1 0,1 0 1,-1 0-1,1 0 0,-1 0 0,1 0 1,0 0-1,0 0 0,0 0 0,0 0 1,1 1-1,-1-1 0,1 0 0,-1 4 1,1-4-89,1-1 0,0 1 0,-1-1 0,1 0 0,0 1 0,0-1 1,0 0-1,0 1 0,0-1 0,0 0 0,0 0 0,1 0 0,-1 0 1,0 0-1,1 0 0,-1 0 0,1 0 0,-1-1 0,1 1 0,-1 0 1,1-1-1,-1 0 0,1 1 0,0-1 0,-1 0 0,1 0 0,1 1 1,50 4-1854,-8-6 554,-30 0 1336,0 0 0,1 2-1,22 2 1,-37-2 99,1 0 0,-1 0 0,1 0 0,-1 1 0,1-1 0,-1 0 0,0 0 0,0 1 0,0-1 0,0 1 0,0-1-1,0 1 1,0 0 0,0-1 0,0 1 0,-1 0 0,1 0 0,-1-1 0,1 1 0,-1 0 0,0 0 0,1 0 0,-1 0 0,0-1 0,0 1 0,-1 0 0,1 0 0,0 0 0,-1 0 0,1-1 0,-1 1-1,1 0 1,-1 0 0,0-1 0,0 1 0,1-1 0,-1 1 0,-1 0 0,1-1 0,0 0 0,0 1 0,-3 1 0,-12 5 333,-1 0 0,0-1 0,0-1 1,-1-1-1,0-1 0,-20 3 0,-4-2-152,-65 0 1,105-5-246,1 1 0,0-1 0,0 0 0,0 0 0,-1-1 0,1 1 0,0 0 0,0 0-1,0 0 1,0-1 0,0 1 0,-1-1 0,1 1 0,0-1 0,0 1 0,0-1 0,0 0 0,0 1 0,0-1 0,1 0 0,-1 0 0,0 0 0,0 0 0,0 0 0,1 0 0,-2-2 0,-2-30-6152,4 29 4397</inkml:trace>
  <inkml:trace contextRef="#ctx0" brushRef="#br0" timeOffset="2995.37">512 1057 961,'8'12'6214,"-5"6"-5894,-3 0-224,0-1 353,0-3 287,0 1-63,0-3-193,0-5-319,0 0-161,0-3-961,-5-4-3812</inkml:trace>
  <inkml:trace contextRef="#ctx0" brushRef="#br0" timeOffset="3363.14">512 1057 1634,'-1'-3'348,"1"1"0,0-1 0,0 1 0,0-1 0,0 1 0,0 0 0,1-1 0,-1 1 0,1-1 0,0 1 0,-1 0 0,1-1 0,0 1 0,0 0 0,1 0 0,-1 0 0,0 0 1,1 0-1,2-4 0,0 4-63,-1 0 0,1 1 1,-1-1-1,1 0 1,0 1-1,0 0 1,0 0-1,0 0 0,0 0 1,0 1-1,0-1 1,6 1-1,1 0-221,-7-1 209,1 1 1,-1 0-1,0 0 1,1 0-1,-1 0 1,1 1-1,7 2 1,-11-3-240,0 1 1,0 0-1,0 0 0,0-1 1,0 1-1,0 0 0,0 0 1,0 0-1,0 0 0,-1 0 0,1 0 1,0 1-1,-1-1 0,1 0 1,-1 0-1,1 0 0,-1 0 1,0 1-1,0-1 0,1 0 1,-1 1-1,0-1 0,0 0 1,0 0-1,0 1 0,0-1 1,-1 0-1,1 0 0,0 1 1,0-1-1,-1 0 0,0 2 1,0-2-38,1 0 0,-1 1 0,0-1 0,1 0 0,-1 0 0,0 0 0,0 0 0,0 0 1,0 0-1,0 0 0,0 0 0,-1 0 0,1 0 0,0-1 0,0 1 0,-1 0 1,1-1-1,0 1 0,-1-1 0,1 1 0,0-1 0,-1 0 0,1 0 0,-1 1 1,-2-1-1,-44 1-670,36-2-21,-37 0-5370,29-3-166</inkml:trace>
  <inkml:trace contextRef="#ctx0" brushRef="#br0" timeOffset="3880.14">1066 343 3555,'49'-2'10896,"-50"6"-10781,-1-1-1,1 0 0,-1 0 1,1-1-1,-1 1 1,0 0-1,0 0 1,-1-1-1,1 0 1,0 1-1,-1-1 1,1 0-1,-1 0 1,-5 3-1,-3 3 400,-94 95 1481,51-47-1940,54-56-54,0 0-1,0 0 0,0 0 1,-1 1-1,1-1 0,0 0 1,0 0-1,0 0 0,0 0 1,0 0-1,-1 1 0,1-1 1,0 0-1,0 0 0,0 0 1,0 0-1,0 1 0,0-1 1,0 0-1,0 0 0,0 0 1,0 1-1,0-1 0,0 0 1,0 0-1,0 1 0,0-1 1,0 0-1,0 0 0,0 0 1,0 1-1,0-1 0,0 0 1,0 0-1,0 0 0,0 0 1,0 1-1,1-1 0,-1 0 1,0 0-1,0 0 1,0 0-1,0 1 0,0-1 1,0 0-1,1 0 0,13 4-1,28-1-13,-32-3 19,1 0-171,-1 1 0,1 0 0,-1 0 0,1 1 0,-1 1 0,1-1 0,-1 2 0,0-1 0,-1 2 0,1-1 0,15 11 1</inkml:trace>
  <inkml:trace contextRef="#ctx0" brushRef="#br0" timeOffset="4646.14">1975 329 3619,'0'0'11606,"0"-24"-8387,0 6-2864,-1 3-303,1 0 1,0 0-1,1 1 1,1-1-1,0 0 1,1 1-1,1-1 1,6-16 0,18-44-294,-28 75 241,-2 6 198,-17 21-164,-2-2 0,0 0-1,-35 31 1,18-18-62,26-25-532,-39 35-7,31-37-2781,0-3-3473</inkml:trace>
  <inkml:trace contextRef="#ctx0" brushRef="#br0" timeOffset="4998.14">2148 393 2787,'6'3'6854,"-4"-1"-5380,-12-2-930,-19 0 929,-9 0-255,-5 0-290,-2 0-127,1 0-320,1 0-289,5 0-160,3 0 32,7 0-160,11 0-417,7 0-2081</inkml:trace>
  <inkml:trace contextRef="#ctx0" brushRef="#br0" timeOffset="5495.44">2428 510 961,'0'0'9737,"-2"0"-8167,-33 0-962,-16 0 1346,-7 5-737,-13 2-480,-5 1-257,-5-1-63,-8-2-129,2 2-192,4-2-64,8 1 0,10-1-32,10-1-224,12-1-737,9-1-1665,11-2-1346,7 0-2626</inkml:trace>
  <inkml:trace contextRef="#ctx0" brushRef="#br0" timeOffset="6307.09">1695 1094 10346,'0'-11'817,"1"0"1,0 1-1,1-1 1,0 1-1,1-1 1,0 1-1,6-14 1,-2 10-643,-1 1 0,2 1 0,0-1 0,0 2 1,13-15-1,-11 15-251,1 0 0,0 1 0,1 0-1,0 1 1,0 0 0,1 1 0,1 0 0,-1 1 0,1 0 0,0 1 0,28-7 0,-42 13 80,0 0-1,0 0 1,0 0 0,0 0-1,0 1 1,0-1 0,0 0-1,0 0 1,0 0-1,0 0 1,1 0 0,-1 0-1,0 1 1,0-1 0,0 0-1,0 0 1,0 0 0,0 0-1,0 0 1,0 0 0,0 0-1,0 0 1,0 1-1,0-1 1,1 0 0,-1 0-1,0 0 1,0 0 0,0 0-1,0 0 1,0 0 0,0 0-1,0 0 1,1 0-1,-1 0 1,0 0 0,0 0-1,0 0 1,0 0 0,0 0-1,0 0 1,0 0 0,1 0-1,-1 0 1,0 0-1,0 0 1,0 0 0,0 0-1,0 0 1,0 0 0,1 0-1,-1 0 1,0 0 0,0 0-1,0 0 1,0 0 0,0 0-1,0-1 1,0 1-1,0 0 1,0 0 0,1 0-1,-1 0 1,0 0 0,0 0-1,-11 9 57,-22 10-18,16-12 29,-1 0 1,0-2 0,0 0-1,0 0 1,-29 2-1,-95-2-238,127-5 44,10-2-1801,11-2-85,12-3-1505,17 7-2156,-19 0 1923</inkml:trace>
  <inkml:trace contextRef="#ctx0" brushRef="#br0" timeOffset="6711.09">1927 968 3331,'0'0'6310,"-13"0"-3940,-23 0 225,-5 0-1186,-5 0-416,1 0-384,2 0-449,3 0-160,9 2 0,5-1-160,8 1-769,8-2-1185</inkml:trace>
  <inkml:trace contextRef="#ctx0" brushRef="#br0" timeOffset="7324.1">2235 847 12172,'-3'-1'243,"1"0"0,-1 1 0,0-1 1,0 0-1,0 1 0,1 0 1,-1-1-1,0 1 0,0 1 1,-5 0-1,2-1 81,-122 0 818,125 1-1134,1-1 1,0 1-1,0 0 1,0 0-1,-1 0 0,1 0 1,0 1-1,0-1 0,1 0 1,-1 1-1,0 0 1,0-1-1,1 1 0,-1 0 1,1 0-1,0 0 0,-1 0 1,1 0-1,0 0 1,0 0-1,0 0 0,0 0 1,1 0-1,-1 1 0,0 2 1,-2 5-733,1 1 1,0-1-1,1 1 0,-1 14 1,19-22-3258,19-6 3072,15-20 386,-45 20 588,0-1 0,0 1 0,0 0 0,0 1 0,1-1 0,-1 1 0,1 0 0,-1 1 1,10-1-1,-15 4 8,0 0 0,0 0 0,0 0 0,0 0 0,-1 0 0,1 0 0,-1 1-1,1-1 1,-1 0 0,0 1 0,0-1 0,0 0 0,0 1 0,0-1 0,0 0 0,-1 3 0,1 0 240,0 4 215,0 0-1,0-1 1,-1 1-1,0 0 1,0-1-1,-4 13 1,3-17-403,0-1 0,0 0-1,0 1 1,0-1 0,-1 0-1,1-1 1,-1 1 0,0 0 0,0-1-1,0 1 1,0-1 0,0 0 0,0 0-1,-1 0 1,1-1 0,-7 3 0,-6 2-92,1 0 1,0-1 0,-1-1 0,0-1 0,0 0 0,0-1-1,0-1 1,-17 0 0,32-2-169,1 1 0,-1-1 0,1 1 0,-1-1 0,1 1 0,-1-1 0,1 0 0,-1 1 0,1-1 0,0 0 0,0 1 0,-1-1 0,1 0-1,0 0 1,0 1 0,0-1 0,-1 0 0,1 0 0,0 1 0,0-1 0,0 0 0,0 0 0,1 1 0,-1-1 0,0 0 0,0 1 0,0-1 0,1-1 0,-1-1-882,2-14-2922</inkml:trace>
  <inkml:trace contextRef="#ctx0" brushRef="#br0" timeOffset="7740.09">2365 886 9129,'-2'-1'342,"0"1"1,0-1 0,0 1-1,0-1 1,-1 1 0,1 0-1,0 0 1,0 0 0,-1 0-1,1 0 1,0 0 0,0 1-1,0-1 1,-1 1 0,-1 0-1,-1 1-250,0 0 0,0 0 0,0 0 0,0 1 0,1-1-1,-1 1 1,1 0 0,0 1 0,0-1 0,0 1 0,0-1 0,1 1 0,-1 1 0,1-1-1,0 0 1,0 1 0,1-1 0,-1 1 0,1 0 0,0 0 0,1 0 0,-1 0 0,1 0-1,0 0 1,0 0 0,0 1 0,1-1 0,0 0 0,0 1 0,0-1 0,0 0-1,3 11 1,-1-14-98,0 1-1,0 0 1,0-1-1,0 1 0,0-1 1,0 0-1,0 0 0,1 0 1,-1 0-1,1 0 1,0 0-1,0-1 0,-1 0 1,1 1-1,0-1 1,0 0-1,0 0 0,0 0 1,1-1-1,-1 1 0,3-1 1,74 5-345,-73-5 319,4 0 4,1 0 1,0-1-1,-1 0 0,1-1 1,-1-1-1,0 0 0,0 0 1,14-7-1,-22 8 24,1 1 1,-1-1-1,0 0 0,0 0 1,0 0-1,0-1 0,0 1 1,-1-1-1,1 1 0,-1-1 1,1 0-1,-1 0 0,0 0 1,0-1-1,-1 1 0,1 0 0,-1-1 1,1 1-1,-1-1 0,0 1 1,-1-1-1,1 1 0,0-1 1,-1 0-1,0 1 0,0-1 1,0 0-1,0 1 0,-1-1 1,0-4-1,-1 3 47,1 0 0,-1 1 0,0-1 1,0 0-1,-1 0 0,1 1 0,-1 0 1,0-1-1,0 1 0,0 0 0,-1 0 0,0 1 1,1-1-1,-1 1 0,-1 0 0,1 0 0,0 0 1,-1 0-1,1 1 0,-1 0 0,-9-3 0,1 0 20,0 1 0,-1 1-1,1 0 1,-1 1 0,0 0 0,0 1-1,-15 1 1,23 0-107,-1 1 0,0-1 1,0 2-1,1-1 0,-1 1 0,1 0 0,-1 0 1,-11 6-1,-23 24-3139,15-5-2764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3T10:30:45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511 697 8456,'0'-1'512,"0"-1"0,0 1 0,0 0 0,0-1 0,0 1 0,0 0 0,0-1 0,0 1 0,-1 0 0,1-1 0,0 1 0,-1 0 0,1-1 0,-1 1 0,0 0 0,1 0 0,-1 0 0,0 0 0,-1-2 0,-24-1 2119,14 3-2610,-35-1 503,-78 6-1,107-2-507,1 0-1,1 2 0,-1 0 0,1 1 1,-1 0-1,1 2 0,-30 16 0,32-15-18,-1 1-158,0 0 0,1 1 0,-20 17 0,31-24 115,-1 1 0,1-1 0,0 1 1,0 0-1,0 0 0,0 0 0,1 1 0,0-1 0,0 0 0,0 1 0,0 0 0,1-1 0,0 1 0,0 0 1,0 0-1,0 0 0,1 5 0,0-7 2,0 1 0,1 0 0,0-1 0,0 1 0,0-1 0,0 1 0,0-1 0,1 1 0,0-1 0,-1 0-1,1 0 1,0 1 0,1-1 0,-1-1 0,0 1 0,1 0 0,0-1 0,-1 1 0,1-1 0,0 0 0,0 0 0,1 0 0,-1 0 0,0 0 0,1-1 0,-1 0 0,1 1 0,-1-1 0,5 0 0,14 5-118,0-2 1,1-1-1,36 1 1,-47-3 190,179 1-339,-185-2 303,-1-1-1,0 1 1,0-1-1,0-1 1,0 1-1,0-1 1,0 1-1,0-1 0,0-1 1,-1 1-1,1-1 1,-1 1-1,0-1 1,0-1-1,0 1 1,0-1-1,0 1 1,-1-1-1,1 0 0,-1 0 1,0-1-1,0 1 1,-1-1-1,1 1 1,-1-1-1,0 0 1,0 0-1,-1 0 0,0 0 1,0 0-1,0 0 1,0 0-1,-1 0 1,1-1-1,-1 1 1,-1 0-1,1 0 0,-1 0 1,0 0-1,-2-8 1,2 10 17,-1-1 0,1 1 0,-1 0 0,0 0 0,0 0 0,0 0 0,0 1 0,0-1 0,-1 1 0,1-1 0,-1 1 1,0 0-1,0 0 0,1 0 0,-1 0 0,0 0 0,-1 1 0,1-1 0,0 1 0,0 0 0,-1 0 0,-6-1 0,-10-2 124,-1 0 0,-35 0 0,34 3-84,-166-7-141,185 8 15,0 0 0,1 0-1,-1 0 1,1 1-1,-1-1 1,0 1-1,1-1 1,-1 1 0,1 0-1,-1 0 1,1 0-1,-1 1 1,1-1-1,0 0 1,0 1 0,-3 2-1,-2 15-8094</inkml:trace>
  <inkml:trace contextRef="#ctx0" brushRef="#br0" timeOffset="1048.78">1210 627 7079,'0'0'3939,"-18"0"450,-12 8-3685,-3-3 738,-6-2-514,0 5-511,3-5-129,0-3-320,3 3-224,9-3-385,3 0-480,12 2-352,0-2-1090</inkml:trace>
  <inkml:trace contextRef="#ctx0" brushRef="#br0" timeOffset="1381.83">1141 800 4036,'0'5'4004,"0"1"-2915,-21-1 1345,-9-5-1025,-3 0-544,-3 0-384,3 0-289,-3 0-352,6 0-545,6 0-865,6 0-1248,3 0-1474</inkml:trace>
  <inkml:trace contextRef="#ctx0" brushRef="#br0" timeOffset="2697.15">2026 360 3748,'-25'4'9041,"-4"7"-3823,-32 27-2633,47-26-2738,-1 0 1,2 1-1,0 0 1,0 1 0,-16 24-1,27-35 150,0-1 0,1 0 1,-1 1-1,1-1 0,0 1 0,-1 0 0,1-1 0,0 1 0,1 0 0,-1 0 0,0 0 1,1 0-1,0-1 0,0 1 0,0 0 0,0 0 0,0 0 0,0 0 0,1 0 0,-1 0 0,1 0 1,2 4-1,-2-5-65,1 1 1,0-1-1,0 0 1,0 0-1,1 0 1,-1 0-1,1 0 1,-1 0-1,1-1 1,-1 1-1,1-1 1,0 0-1,0 0 1,-1 0-1,1 0 1,0 0-1,0-1 1,0 1-1,0-1 1,6 0-1,-3 1-62,27 1-347,0 0 0,45-5 0,-71 2 429,0 1-1,1-2 1,-1 1 0,0-1 0,0 0 0,0 0-1,0 0 1,0-1 0,0-1 0,-1 1 0,1-1-1,-1 0 1,0 0 0,0-1 0,-1 0 0,1 0-1,4-6 1,-1-13 422,-11 39 656,3-13-1034,-1 1 0,1-1-1,0 1 1,0-1 0,0 0-1,0 0 1,1 1 0,-1-1-1,0 0 1,1 0 0,0 0-1,-1 0 1,1-1 0,0 1-1,0 0 1,0-1 0,0 1-1,0-1 1,0 0 0,0 0-1,1 1 1,-1-1 0,0-1-1,1 1 1,-1 0 0,1-1-1,2 1 1,13 4-65,0-2 1,27 2-1,-41-4 60,16 1-31,-4 0 72,0 0-1,0-2 0,1 0 0,-1 0 1,17-4-1,-30 4-20,0-1 0,0 1 1,0-1-1,0 0 0,-1 0 0,1 0 0,0-1 1,0 1-1,-1-1 0,1 1 0,-1-1 0,1 0 1,-1 0-1,0 0 0,0 0 0,0-1 0,0 1 1,0 0-1,0-1 0,-1 0 0,1 1 1,-1-1-1,0 0 0,0 1 0,0-1 0,0 0 1,0 0-1,-1 0 0,1 0 0,-1 0 0,1 0 1,-2-6-1,1 3-19,-1 0 1,0 0-1,0 0 1,0 0 0,-1 0-1,0 1 1,0-1-1,-1 1 1,1-1-1,-1 1 1,-1 0 0,1 0-1,0 0 1,-1 0-1,0 1 1,0 0-1,-1-1 1,1 2-1,-1-1 1,0 0 0,0 1-1,0 0 1,0 0-1,-1 0 1,1 1-1,-1 0 1,-7-2 0,11 4-334</inkml:trace>
  <inkml:trace contextRef="#ctx0" brushRef="#br0" timeOffset="3029.19">2602 530 7047,'21'8'1857,"-18"3"866,0-3-673,-3-6-352,0 6-609,3 3-801,-3 8-320,0 3 96,0-1-32,0-7-96,0-1-160,0-5-1730,0-2-1762</inkml:trace>
  <inkml:trace contextRef="#ctx0" brushRef="#br0" timeOffset="3749.1">3278 481 5509,'0'21'9549,"2"-48"-3620,0-5-6347,3-1 250,2 0 1,1 1-1,2 0 1,1 1-1,1 0 0,2 0 1,23-36-1,-26 46-45,-4 7 73,0 0-1,9-28 1,-15 40-26,-5 3-58,-75 33 434,58-23-216,0-1 1,-1-1-1,0-1 1,0-1-1,-1-1 1,0-1-1,0-2 1,-28 3-1,45-6-94,0 0 0,0 0 0,0 0 0,0-1 0,0 1 0,0-1 0,1-1 1,-1 1-1,-7-4 0,10 3-10,1 0 0,0 0 1,0 0-1,1 0 0,-1 0 1,0 0-1,1 0 1,-1-1-1,1 1 0,0-1 1,-1 1-1,1-1 0,1 0 1,-1 1-1,0-1 1,1 0-1,-1 1 0,1-1 1,0 0-1,0 0 0,0-3 1,0-85-1311,0 89 2578,0 7-1030,1-1 1,0 1-1,-1-1 0,0 0 0,0 1 1,0-1-1,-1 1 0,0-1 0,1 0 1,-1 1-1,-2 3 0,0 5 100,-8 46 146,4-18-318,-1-1 1,-2 1 0,-1-2-1,-29 64 1,31-88-2287,4-10-905</inkml:trace>
  <inkml:trace contextRef="#ctx0" brushRef="#br0" timeOffset="4377.51">3578 557 3619,'3'-15'9789,"5"-4"-5038,1 3-4769,0 1 1,0 0-1,2 0 1,-1 1 0,15-14-1,-32 33-26,-1 0-1,0-1 0,0 0 1,-1 0-1,1-1 0,-1 0 0,0-1 1,1 0-1,-1 0 0,0-1 1,0 0-1,0-1 0,-1 1 0,1-2 1,-14-1-1,22 1 28,0 1 0,0-1 0,1 1 0,-1-1 1,0 1-1,1-1 0,-1 0 0,0 1 0,1-1 0,-1 0 0,1 1 0,-1-1 0,1 0 0,0 0 0,-1 0 1,1 1-1,0-1 0,-1 0 0,1 0 0,0 0 0,0 0 0,0 1 0,0-1 0,0 0 0,0 0 1,0 0-1,0-1 0,1-4-503,-2 19 493,0-5 127,-1 0 0,0 0 0,0 0 0,-1 0 0,0 0 0,0-1 0,-1 0-1,0 1 1,0-1 0,-6 7 0,-24 27-1099,-1-7-5475</inkml:trace>
  <inkml:trace contextRef="#ctx0" brushRef="#br0" timeOffset="4725.38">3851 565 3972,'7'3'1931,"-1"0"1,1 1 0,0 0-1,-1 0 1,9 7 864,-15-21-2977,1-15 385,0 17-164,0 1 1,0-1-1,-1 0 1,0 1 0,-1-1-1,0 0 1,-3-12-1,1 18-25,0 1-1,-1-1 1,1 1-1,-1 0 1,0 0 0,1 0-1,-1 0 1,0 1-1,1-1 1,-1 1-1,0 0 1,0 0 0,-6 2-1,2-2 33,-2 0-6,0-1 38,1 1 1,0 0-1,0 1 0,0 0 0,0 1 0,-12 3 1,17-4-118,1 1-1,-1 0 1,1 0 0,0 1 0,-1-1 0,1 1 0,0-1 0,1 1 0,-1 0-1,0 0 1,1 1 0,0-1 0,-1 0 0,1 1 0,1-1 0,-1 1-1,-2 6 1,-11 41-2714,12-17-5434</inkml:trace>
  <inkml:trace contextRef="#ctx0" brushRef="#br0" timeOffset="5061.39">3851 565 6374,'-3'-22'6598,"-3"22"-5381,-21 0-384,-6 3-577,3 5-191,3-5-98,3 2-223,6 6-160,9-11-481,3 0-320</inkml:trace>
  <inkml:trace contextRef="#ctx0" brushRef="#br0" timeOffset="5391.95">4166 484 5830,'0'0'2882,"-15"0"33,-9 0-2114,-3 5-609,3 9-128,0-4-64,6 4 0,6 2-160,3 0-1217,6 1-1826,3-1 448,0-5-1633</inkml:trace>
  <inkml:trace contextRef="#ctx0" brushRef="#br0" timeOffset="5392.95">4166 484 6502,'3'124'1409,"-3"-135"1570,0-5-769,-18 0-1377,-6-3-416,3-3-33,-3 6-256,3 3-128,6-1-160,3 9-1570,3 5-1985,3-3-417</inkml:trace>
  <inkml:trace contextRef="#ctx0" brushRef="#br0" timeOffset="6195.88">4202 848 4708,'-119'-4'10546,"-65"-13"-7632,-21-2-1912,96 13-558,-525-39 735,40 34-672,366 13-443,-120-4-1340,356 2-3624,34 0-2579,-18 2 1916</inkml:trace>
  <inkml:trace contextRef="#ctx0" brushRef="#br0" timeOffset="6863.52">2248 1113 6854,'7'-5'10187,"-3"14"-7654,-3 16-2846,-3 15 483,-2 0 1,-19 78 0,12-68-86,-5 57 1,15-101-460,-4 70 749,4-47-7412,2-54 3685,4-13-407</inkml:trace>
  <inkml:trace contextRef="#ctx0" brushRef="#br0" timeOffset="7210.31">2431 1175 0,'9'-7'3200,"-1"0"-1943,1 0 1,1 0 0,19-10-1,-3 11 5263,-24 59-5858,-2-45-594,0-1 1,-1 1-1,0-1 1,0 1-1,-1-1 1,0 0-1,-1 1 1,1-1-1,-1 0 1,-1 0-1,1-1 0,-1 1 1,0-1-1,-6 7 1,2-4 16,-1 0 0,0-1 0,0 0 1,-1 0-1,0-1 0,0 0 0,-1-1 0,-12 5 1,-2 0-15,0-2 0,0-1 1,-1-1-1,0-1 1,0-2-1,0 0 0,-41-1 1,63-2-62,-1-1 0,0 0 0,0-1 0,0 1 0,1-1 0,-1 0 0,0 0 0,1-1 0,-1 1 0,1-1 0,-1 0 0,1 0 0,0-1 0,0 1 0,0-1 1,0 0-1,0 0 0,1 0 0,-1-1 0,1 1 0,0-1 0,0 0 0,0 1 0,1-1 0,-1-1 0,1 1 0,0 0 0,0-1 0,-2-8 0,-1-7 20,1 0 0,1 0 0,1 0 0,1-1-1,3-32 1,-1 40-158,1 1 0,0 0 0,1-1 0,0 1 0,1 1 0,0-1-1,1 0 1,0 1 0,1 0 0,1 0 0,-1 1 0,2 0 0,12-15 0,-18 24-8,-1 0 0,1-1 1,0 1-1,-1 0 1,1 0-1,0 0 1,0 1-1,0-1 1,-1 0-1,1 1 1,0-1-1,0 1 0,0 0 1,0-1-1,0 1 1,0 0-1,0 0 1,4 1-1,-5-1-96,0 0-1,0 0 1,0 0 0,0 1-1,0-1 1,-1 0 0,1 1-1,0-1 1,0 0 0,0 1-1,0-1 1,-1 1 0,1-1-1,0 1 1,0 0 0,-1-1-1,1 1 1,0 0 0,-1 0-1,1-1 1,-1 1 0,1 0-1,0 1 1,2 16-4429</inkml:trace>
  <inkml:trace contextRef="#ctx0" brushRef="#br0" timeOffset="8646.54">3773 1159 7399,'-4'1'993,"1"0"0,0 0 0,0 0 0,-1 0 0,1 1 0,0-1 0,0 1 0,-4 4-1,-43 32 857,17-10-1834,-30 36 1,45-43 247,1 0 1,1 1 0,1 1 0,1 0 0,1 1 0,-14 38 0,27-63-271,0 1 1,-1 0 0,1 0 0,0-1 0,0 1-1,0 0 1,0 0 0,0 0 0,0-1 0,0 1-1,0 0 1,-1 0 0,1 0 0,0 0 0,0 0-1,0-1 1,0 1 0,-1 0 0,1 0-1,0 0 1,0 0 0,0 0 0,-1 0 0,1 0-1,0-1 1,0 1 0,0 0 0,-1 0 0,1 0-1,0 0 1,0 0 0,-1 0 0,1 0 0,0 0-1,0 0 1,0 0 0,-1 0 0,1 1 0,0-1-1,0 0 1,-1 0 0,1 0 0,0 0-1,0 0 1,0 0 0,0 0 0,-1 0 0,1 1-1,0-1 1,0 0 0,0 0 0,0 0 0,-1 0-1,1 1 1,0-1 0,0 0 0,0 0 0,0 1-1,-6-22 19,6 21-10,-56-212-1496,55 196 1355,1 16 400,-6 14-175,-78 111-60,-6 8 337,91-141-170,1-1 0,-2 0 0,0 0 0,0 1 0,-2-16-1,1-6-19,13-132 237,0-2-340,-14 163-24,1 0 1,-1 0-1,1-1 0,-1 2 1,0-1-1,1 0 0,-1 0 1,0 1-1,1-1 0,-1 0 0,0 1 1,0 0-1,0-1 0,1 1 1,-1 0-1,0 0 0,0 0 1,0 0-1,0 1 0,-1-1 0,-46 3 279,39 0-291,1 0 0,0 0 0,0 1 0,-15 9 0,-26 10-17,48-22 723</inkml:trace>
  <inkml:trace contextRef="#ctx0" brushRef="#br0" timeOffset="9041.96">3890 1097 8328,'29'-1'3602,"-45"0"904,-26 0-998,20 1-4079,19 0 603,-38 0-78,0 1 0,-48 8-1,86-8-729,-3 0-4096</inkml:trace>
  <inkml:trace contextRef="#ctx0" brushRef="#br0" timeOffset="9474.03">3653 1561 7495,'1'-3'610,"0"0"-1,0 0 1,1 0-1,-1 0 1,1 0-1,0 1 1,0-1-1,0 0 1,0 1 0,0-1-1,0 1 1,1 0-1,-1 0 1,1 0-1,0 0 1,-1 0-1,1 1 1,0-1-1,0 1 1,0 0 0,6-2-1,-8 3-599,0 0-1,0 1 1,0-1 0,0 1-1,0-1 1,0 0 0,-1 1-1,1 0 1,0-1 0,0 1-1,0-1 1,0 1 0,-1 0-1,1 0 1,0 0 0,-1-1-1,1 1 1,0 0 0,-1 0-1,1 0 1,-1 0 0,0 0-1,1 1 1,11 32 98,-5-12-202,-3-14-208,0 0 0,1-1 1,0 1-1,1-1 1,-1 0-1,14 12 0,-16-16-556,1 0 0,0-1 0,0 1 0,0-1 0,0 1 0,0-1-1,0-1 1,1 1 0,5 1 0,0-2-4123</inkml:trace>
  <inkml:trace contextRef="#ctx0" brushRef="#br0" timeOffset="9806.58">3887 1567 6662,'0'0'6022,"-18"0"-5189,-9 10-32,-9 9 256,3-2-385,-3-1-384,3-3-256,3-2-64,3 3-384,9-6-961,3 3-1826</inkml:trace>
  <inkml:trace contextRef="#ctx0" brushRef="#br0" timeOffset="10142.72">4142 1656 4068,'3'0'8136,"-9"0"-6503,-24 0-800,0 0-641,0 0-192,9 0-256,3 0-353,6 0-544,6 0-1281</inkml:trace>
  <inkml:trace contextRef="#ctx0" brushRef="#br0" timeOffset="10472.57">4376 1548 8360,'12'0'1633,"-3"0"3941,-6 0-5126,0 0-128,3 0-191,-3 2-193,3 9 64,3 5-65,0 3 1,3-2-32,0-1-288,3 0-225,0-3-640,0 1-577,-6-3-1280,0-3-578</inkml:trace>
  <inkml:trace contextRef="#ctx0" brushRef="#br0" timeOffset="10473.57">4604 1545 7623,'0'0'5798,"-24"0"-4197,-9 0-672,-6 11-320,0 8-193,-3 0-96,6 0-127,6 2-33,3-2-192,9-5-128,6-4-193,6-7-1024,6 3-1826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d-steel.net/steel-sections/ipn-european-standard-beam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B5F4-5670-417E-B5E4-D8B1C648A572}">
  <dimension ref="B1:J49"/>
  <sheetViews>
    <sheetView tabSelected="1" topLeftCell="A7" zoomScaleNormal="100" workbookViewId="0">
      <selection activeCell="C26" sqref="C26:E26"/>
    </sheetView>
  </sheetViews>
  <sheetFormatPr defaultRowHeight="15" x14ac:dyDescent="0.25"/>
  <cols>
    <col min="2" max="2" width="34.140625" customWidth="1"/>
    <col min="3" max="3" width="15.28515625" customWidth="1"/>
    <col min="4" max="4" width="5.140625" customWidth="1"/>
    <col min="5" max="5" width="30" customWidth="1"/>
  </cols>
  <sheetData>
    <row r="1" spans="2:10" ht="15.75" thickBot="1" x14ac:dyDescent="0.3"/>
    <row r="2" spans="2:10" x14ac:dyDescent="0.25">
      <c r="B2" s="44" t="s">
        <v>18</v>
      </c>
      <c r="C2" s="45"/>
      <c r="D2" s="45"/>
      <c r="E2" s="45"/>
      <c r="F2" s="46"/>
    </row>
    <row r="3" spans="2:10" x14ac:dyDescent="0.25">
      <c r="B3" s="42" t="s">
        <v>36</v>
      </c>
      <c r="C3" s="43"/>
      <c r="D3" s="15"/>
      <c r="E3" s="43" t="s">
        <v>37</v>
      </c>
      <c r="F3" s="47"/>
    </row>
    <row r="4" spans="2:10" x14ac:dyDescent="0.25">
      <c r="B4" s="1"/>
      <c r="C4" s="14" t="s">
        <v>17</v>
      </c>
      <c r="D4" s="14"/>
      <c r="E4" s="9"/>
      <c r="F4" s="2" t="s">
        <v>45</v>
      </c>
    </row>
    <row r="5" spans="2:10" x14ac:dyDescent="0.25">
      <c r="B5" s="1" t="s">
        <v>8</v>
      </c>
      <c r="C5" s="9">
        <v>3000</v>
      </c>
      <c r="D5" s="9"/>
      <c r="E5" s="9" t="s">
        <v>38</v>
      </c>
      <c r="F5" s="2">
        <v>8730</v>
      </c>
    </row>
    <row r="6" spans="2:10" x14ac:dyDescent="0.25">
      <c r="B6" s="1" t="s">
        <v>9</v>
      </c>
      <c r="C6" s="41">
        <v>100</v>
      </c>
      <c r="D6" s="9"/>
      <c r="E6" s="9" t="s">
        <v>113</v>
      </c>
      <c r="F6" s="2">
        <v>2100</v>
      </c>
    </row>
    <row r="7" spans="2:10" x14ac:dyDescent="0.25">
      <c r="B7" s="3" t="s">
        <v>10</v>
      </c>
      <c r="C7" s="9">
        <f>SUM(C5:C6)</f>
        <v>3100</v>
      </c>
      <c r="D7" s="9"/>
      <c r="E7" s="33"/>
      <c r="F7" s="2"/>
    </row>
    <row r="8" spans="2:10" x14ac:dyDescent="0.25">
      <c r="B8" s="1"/>
      <c r="C8" s="9"/>
      <c r="D8" s="9"/>
      <c r="E8" s="9" t="s">
        <v>39</v>
      </c>
      <c r="F8" s="2">
        <v>700</v>
      </c>
    </row>
    <row r="9" spans="2:10" x14ac:dyDescent="0.25">
      <c r="B9" s="1" t="s">
        <v>11</v>
      </c>
      <c r="C9" s="9">
        <v>200</v>
      </c>
      <c r="D9" s="9"/>
      <c r="E9" s="16" t="s">
        <v>40</v>
      </c>
      <c r="F9" s="17">
        <v>800</v>
      </c>
    </row>
    <row r="10" spans="2:10" x14ac:dyDescent="0.25">
      <c r="B10" s="1" t="s">
        <v>12</v>
      </c>
      <c r="C10" s="9">
        <v>800</v>
      </c>
      <c r="D10" s="9"/>
      <c r="E10" s="9"/>
      <c r="F10" s="2"/>
    </row>
    <row r="11" spans="2:10" x14ac:dyDescent="0.25">
      <c r="B11" s="3" t="s">
        <v>13</v>
      </c>
      <c r="C11" s="9">
        <f>SUM(C9:C10)</f>
        <v>1000</v>
      </c>
      <c r="D11" s="9"/>
      <c r="E11" s="16" t="s">
        <v>41</v>
      </c>
      <c r="F11" s="17">
        <v>720</v>
      </c>
    </row>
    <row r="12" spans="2:10" x14ac:dyDescent="0.25">
      <c r="B12" s="1"/>
      <c r="C12" s="9"/>
      <c r="D12" s="9"/>
      <c r="E12" s="16" t="s">
        <v>42</v>
      </c>
      <c r="F12" s="17">
        <v>880</v>
      </c>
    </row>
    <row r="13" spans="2:10" x14ac:dyDescent="0.25">
      <c r="B13" s="1" t="s">
        <v>14</v>
      </c>
      <c r="C13" s="9">
        <v>600</v>
      </c>
      <c r="D13" s="9"/>
      <c r="E13" s="9"/>
      <c r="F13" s="2"/>
      <c r="J13" s="25"/>
    </row>
    <row r="14" spans="2:10" x14ac:dyDescent="0.25">
      <c r="B14" s="1" t="s">
        <v>15</v>
      </c>
      <c r="C14" s="9">
        <v>250</v>
      </c>
      <c r="D14" s="9"/>
      <c r="E14" s="16" t="s">
        <v>43</v>
      </c>
      <c r="F14" s="17">
        <v>400</v>
      </c>
    </row>
    <row r="15" spans="2:10" x14ac:dyDescent="0.25">
      <c r="B15" s="1" t="s">
        <v>16</v>
      </c>
      <c r="C15" s="9">
        <v>120</v>
      </c>
      <c r="D15" s="9"/>
      <c r="E15" s="16" t="s">
        <v>44</v>
      </c>
      <c r="F15" s="17">
        <v>220</v>
      </c>
    </row>
    <row r="16" spans="2:10" x14ac:dyDescent="0.25">
      <c r="B16" s="1"/>
      <c r="C16" s="9">
        <f>SUM(C13:C15)</f>
        <v>970</v>
      </c>
      <c r="D16" s="9"/>
      <c r="E16" s="9"/>
      <c r="F16" s="2"/>
    </row>
    <row r="17" spans="2:9" x14ac:dyDescent="0.25">
      <c r="B17" s="1"/>
      <c r="C17" s="9"/>
      <c r="D17" s="9"/>
      <c r="E17" s="9"/>
      <c r="F17" s="2"/>
    </row>
    <row r="18" spans="2:9" ht="18" x14ac:dyDescent="0.35">
      <c r="B18" s="1" t="s">
        <v>35</v>
      </c>
      <c r="C18" s="9">
        <v>2.5</v>
      </c>
      <c r="D18" s="9"/>
      <c r="E18" s="9"/>
      <c r="F18" s="2"/>
    </row>
    <row r="19" spans="2:9" x14ac:dyDescent="0.25">
      <c r="B19" s="1" t="s">
        <v>19</v>
      </c>
      <c r="C19" s="9" t="s">
        <v>22</v>
      </c>
      <c r="D19" s="9"/>
      <c r="E19" s="9"/>
      <c r="F19" s="2"/>
    </row>
    <row r="20" spans="2:9" x14ac:dyDescent="0.25">
      <c r="B20" s="1" t="s">
        <v>20</v>
      </c>
      <c r="C20" s="9" t="s">
        <v>21</v>
      </c>
      <c r="D20" s="9"/>
      <c r="E20" s="9"/>
      <c r="F20" s="2"/>
    </row>
    <row r="21" spans="2:9" x14ac:dyDescent="0.25">
      <c r="B21" s="1" t="s">
        <v>23</v>
      </c>
      <c r="C21" s="9">
        <v>0.1</v>
      </c>
      <c r="D21" s="9"/>
      <c r="E21" s="9"/>
      <c r="F21" s="2"/>
    </row>
    <row r="22" spans="2:9" ht="15.75" thickBot="1" x14ac:dyDescent="0.3">
      <c r="B22" s="4" t="s">
        <v>24</v>
      </c>
      <c r="C22" s="18" t="s">
        <v>25</v>
      </c>
      <c r="D22" s="18"/>
      <c r="E22" s="18"/>
      <c r="F22" s="5"/>
    </row>
    <row r="24" spans="2:9" ht="15.75" thickBot="1" x14ac:dyDescent="0.3"/>
    <row r="25" spans="2:9" x14ac:dyDescent="0.25">
      <c r="B25" s="44" t="s">
        <v>46</v>
      </c>
      <c r="C25" s="45"/>
      <c r="D25" s="45"/>
      <c r="E25" s="46"/>
    </row>
    <row r="26" spans="2:9" x14ac:dyDescent="0.25">
      <c r="B26" s="1" t="s">
        <v>100</v>
      </c>
      <c r="C26" s="48" t="s">
        <v>101</v>
      </c>
      <c r="D26" s="49"/>
      <c r="E26" s="50"/>
      <c r="I26" s="34"/>
    </row>
    <row r="27" spans="2:9" ht="17.25" x14ac:dyDescent="0.25">
      <c r="B27" s="1" t="s">
        <v>47</v>
      </c>
      <c r="C27" s="9">
        <v>9800</v>
      </c>
      <c r="D27" s="9"/>
      <c r="E27" s="2" t="s">
        <v>54</v>
      </c>
    </row>
    <row r="28" spans="2:9" ht="17.25" x14ac:dyDescent="0.25">
      <c r="B28" s="1" t="s">
        <v>48</v>
      </c>
      <c r="C28" s="9">
        <v>653</v>
      </c>
      <c r="D28" s="9"/>
      <c r="E28" s="2" t="s">
        <v>55</v>
      </c>
    </row>
    <row r="29" spans="2:9" x14ac:dyDescent="0.25">
      <c r="B29" s="1" t="s">
        <v>49</v>
      </c>
      <c r="C29" s="9">
        <v>11.9</v>
      </c>
      <c r="D29" s="9"/>
      <c r="E29" s="2" t="s">
        <v>56</v>
      </c>
    </row>
    <row r="30" spans="2:9" ht="17.25" x14ac:dyDescent="0.25">
      <c r="B30" s="1" t="s">
        <v>50</v>
      </c>
      <c r="C30" s="9">
        <v>451</v>
      </c>
      <c r="D30" s="9"/>
      <c r="E30" s="2" t="s">
        <v>54</v>
      </c>
    </row>
    <row r="31" spans="2:9" ht="17.25" x14ac:dyDescent="0.25">
      <c r="B31" s="1" t="s">
        <v>51</v>
      </c>
      <c r="C31" s="9">
        <v>72.2</v>
      </c>
      <c r="D31" s="9"/>
      <c r="E31" s="2" t="s">
        <v>55</v>
      </c>
    </row>
    <row r="32" spans="2:9" x14ac:dyDescent="0.25">
      <c r="B32" s="1" t="s">
        <v>52</v>
      </c>
      <c r="C32" s="9">
        <v>2.56</v>
      </c>
      <c r="D32" s="9"/>
      <c r="E32" s="2" t="s">
        <v>56</v>
      </c>
    </row>
    <row r="33" spans="2:5" x14ac:dyDescent="0.25">
      <c r="B33" s="1"/>
      <c r="C33" s="9"/>
      <c r="D33" s="9"/>
      <c r="E33" s="2"/>
    </row>
    <row r="34" spans="2:5" ht="17.25" x14ac:dyDescent="0.25">
      <c r="B34" s="1" t="s">
        <v>53</v>
      </c>
      <c r="C34" s="9">
        <v>69</v>
      </c>
      <c r="D34" s="9"/>
      <c r="E34" s="2" t="s">
        <v>57</v>
      </c>
    </row>
    <row r="35" spans="2:5" x14ac:dyDescent="0.25">
      <c r="B35" s="28" t="s">
        <v>106</v>
      </c>
      <c r="C35" s="16">
        <v>300</v>
      </c>
      <c r="D35" s="9"/>
      <c r="E35" s="17" t="s">
        <v>72</v>
      </c>
    </row>
    <row r="36" spans="2:5" x14ac:dyDescent="0.25">
      <c r="B36" s="28" t="s">
        <v>105</v>
      </c>
      <c r="C36" s="16">
        <v>125</v>
      </c>
      <c r="D36" s="9"/>
      <c r="E36" s="17" t="s">
        <v>72</v>
      </c>
    </row>
    <row r="37" spans="2:5" x14ac:dyDescent="0.25">
      <c r="B37" s="28" t="s">
        <v>104</v>
      </c>
      <c r="C37" s="16">
        <v>16.2</v>
      </c>
      <c r="D37" s="9"/>
      <c r="E37" s="17" t="s">
        <v>72</v>
      </c>
    </row>
    <row r="38" spans="2:5" x14ac:dyDescent="0.25">
      <c r="B38" s="28" t="s">
        <v>103</v>
      </c>
      <c r="C38" s="9">
        <v>10.8</v>
      </c>
      <c r="D38" s="9"/>
      <c r="E38" s="17" t="s">
        <v>72</v>
      </c>
    </row>
    <row r="39" spans="2:5" ht="15.75" thickBot="1" x14ac:dyDescent="0.3">
      <c r="B39" s="29" t="s">
        <v>102</v>
      </c>
      <c r="C39" s="18">
        <v>241.6</v>
      </c>
      <c r="D39" s="18"/>
      <c r="E39" s="30" t="s">
        <v>72</v>
      </c>
    </row>
    <row r="41" spans="2:5" ht="15.75" thickBot="1" x14ac:dyDescent="0.3"/>
    <row r="42" spans="2:5" ht="15.75" thickBot="1" x14ac:dyDescent="0.3">
      <c r="B42" s="53" t="s">
        <v>26</v>
      </c>
      <c r="C42" s="54"/>
      <c r="D42" s="54"/>
      <c r="E42" s="55"/>
    </row>
    <row r="43" spans="2:5" ht="17.25" x14ac:dyDescent="0.25">
      <c r="B43" s="1"/>
      <c r="C43" s="9"/>
      <c r="D43" s="9"/>
      <c r="E43" s="2" t="s">
        <v>28</v>
      </c>
    </row>
    <row r="44" spans="2:5" ht="18" x14ac:dyDescent="0.35">
      <c r="B44" s="10"/>
      <c r="C44" s="51" t="s">
        <v>29</v>
      </c>
      <c r="D44" s="11" t="s">
        <v>32</v>
      </c>
      <c r="E44" s="19">
        <v>16</v>
      </c>
    </row>
    <row r="45" spans="2:5" ht="18" x14ac:dyDescent="0.35">
      <c r="B45" s="10"/>
      <c r="C45" s="51"/>
      <c r="D45" s="11" t="s">
        <v>33</v>
      </c>
      <c r="E45" s="20">
        <v>9.1999999999999993</v>
      </c>
    </row>
    <row r="46" spans="2:5" ht="18" x14ac:dyDescent="0.35">
      <c r="B46" s="52" t="s">
        <v>27</v>
      </c>
      <c r="C46" s="51" t="s">
        <v>30</v>
      </c>
      <c r="D46" s="11" t="s">
        <v>32</v>
      </c>
      <c r="E46" s="19">
        <f>E44*1.125</f>
        <v>18</v>
      </c>
    </row>
    <row r="47" spans="2:5" ht="18" x14ac:dyDescent="0.35">
      <c r="B47" s="52"/>
      <c r="C47" s="51"/>
      <c r="D47" s="11" t="s">
        <v>33</v>
      </c>
      <c r="E47" s="20">
        <f>E45*1.125</f>
        <v>10.35</v>
      </c>
    </row>
    <row r="48" spans="2:5" ht="18" x14ac:dyDescent="0.35">
      <c r="B48" s="10"/>
      <c r="C48" s="26" t="s">
        <v>31</v>
      </c>
      <c r="D48" s="11" t="s">
        <v>32</v>
      </c>
      <c r="E48" s="19">
        <f>E44*1.25</f>
        <v>20</v>
      </c>
    </row>
    <row r="49" spans="2:5" ht="18.75" thickBot="1" x14ac:dyDescent="0.4">
      <c r="B49" s="12"/>
      <c r="C49" s="27"/>
      <c r="D49" s="13" t="s">
        <v>33</v>
      </c>
      <c r="E49" s="21">
        <f>E45*1.25</f>
        <v>11.5</v>
      </c>
    </row>
  </sheetData>
  <mergeCells count="9">
    <mergeCell ref="C44:C45"/>
    <mergeCell ref="C46:C47"/>
    <mergeCell ref="B46:B47"/>
    <mergeCell ref="B42:E42"/>
    <mergeCell ref="B3:C3"/>
    <mergeCell ref="B2:F2"/>
    <mergeCell ref="E3:F3"/>
    <mergeCell ref="B25:E25"/>
    <mergeCell ref="C26:E26"/>
  </mergeCells>
  <phoneticPr fontId="6" type="noConversion"/>
  <hyperlinks>
    <hyperlink ref="C26" r:id="rId1" xr:uid="{843FD520-FDF1-471C-AF32-C4FF5150CE8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8365-5A36-409D-BD2C-D173369840BA}">
  <dimension ref="B1:E20"/>
  <sheetViews>
    <sheetView zoomScale="130" zoomScaleNormal="130" workbookViewId="0">
      <selection activeCell="C12" sqref="C12"/>
    </sheetView>
  </sheetViews>
  <sheetFormatPr defaultRowHeight="15" x14ac:dyDescent="0.25"/>
  <cols>
    <col min="2" max="2" width="31.5703125" customWidth="1"/>
  </cols>
  <sheetData>
    <row r="1" spans="2:5" ht="15.75" thickBot="1" x14ac:dyDescent="0.3"/>
    <row r="2" spans="2:5" x14ac:dyDescent="0.25">
      <c r="B2" s="44" t="s">
        <v>99</v>
      </c>
      <c r="C2" s="45"/>
      <c r="D2" s="45"/>
      <c r="E2" s="46"/>
    </row>
    <row r="3" spans="2:5" x14ac:dyDescent="0.25">
      <c r="B3" s="1" t="s">
        <v>58</v>
      </c>
      <c r="C3" s="11" t="s">
        <v>62</v>
      </c>
      <c r="D3" s="9">
        <v>0.6</v>
      </c>
      <c r="E3" s="2"/>
    </row>
    <row r="4" spans="2:5" x14ac:dyDescent="0.25">
      <c r="B4" s="1" t="s">
        <v>59</v>
      </c>
      <c r="C4" s="9" t="s">
        <v>34</v>
      </c>
      <c r="D4" s="9">
        <v>1</v>
      </c>
      <c r="E4" s="2"/>
    </row>
    <row r="5" spans="2:5" x14ac:dyDescent="0.25">
      <c r="B5" s="1" t="s">
        <v>64</v>
      </c>
      <c r="C5" s="9" t="s">
        <v>65</v>
      </c>
      <c r="D5" s="9">
        <f>Dati!C7</f>
        <v>3100</v>
      </c>
      <c r="E5" s="2" t="s">
        <v>61</v>
      </c>
    </row>
    <row r="6" spans="2:5" x14ac:dyDescent="0.25">
      <c r="B6" s="1" t="s">
        <v>66</v>
      </c>
      <c r="C6" s="9" t="s">
        <v>67</v>
      </c>
      <c r="D6" s="9">
        <f>Dati!C11</f>
        <v>1000</v>
      </c>
      <c r="E6" s="2" t="s">
        <v>61</v>
      </c>
    </row>
    <row r="7" spans="2:5" x14ac:dyDescent="0.25">
      <c r="B7" s="1" t="s">
        <v>58</v>
      </c>
      <c r="C7" s="11" t="s">
        <v>60</v>
      </c>
      <c r="D7" s="9">
        <v>1.1499999999999999</v>
      </c>
      <c r="E7" s="2"/>
    </row>
    <row r="8" spans="2:5" x14ac:dyDescent="0.25">
      <c r="B8" s="1" t="s">
        <v>74</v>
      </c>
      <c r="C8" s="11" t="s">
        <v>6</v>
      </c>
      <c r="D8" s="9">
        <f>Dati!C16</f>
        <v>970</v>
      </c>
      <c r="E8" s="2" t="s">
        <v>61</v>
      </c>
    </row>
    <row r="9" spans="2:5" x14ac:dyDescent="0.25">
      <c r="B9" s="1"/>
      <c r="C9" s="9"/>
      <c r="D9" s="9"/>
      <c r="E9" s="2"/>
    </row>
    <row r="10" spans="2:5" x14ac:dyDescent="0.25">
      <c r="B10" s="1" t="s">
        <v>70</v>
      </c>
      <c r="C10" s="9" t="s">
        <v>1</v>
      </c>
      <c r="D10" s="9">
        <f>Dati!F5</f>
        <v>8730</v>
      </c>
      <c r="E10" s="2"/>
    </row>
    <row r="11" spans="2:5" ht="15.75" thickBot="1" x14ac:dyDescent="0.3">
      <c r="B11" s="4" t="s">
        <v>71</v>
      </c>
      <c r="C11" s="18" t="s">
        <v>2</v>
      </c>
      <c r="D11" s="18">
        <f>Dati!F9</f>
        <v>800</v>
      </c>
      <c r="E11" s="5"/>
    </row>
    <row r="14" spans="2:5" ht="15.75" thickBot="1" x14ac:dyDescent="0.3"/>
    <row r="15" spans="2:5" x14ac:dyDescent="0.25">
      <c r="B15" s="6" t="s">
        <v>63</v>
      </c>
      <c r="C15" s="7" t="s">
        <v>5</v>
      </c>
      <c r="D15" s="7">
        <f>D4*(D6+D7*D5)/4</f>
        <v>1141.25</v>
      </c>
      <c r="E15" s="8" t="s">
        <v>61</v>
      </c>
    </row>
    <row r="16" spans="2:5" x14ac:dyDescent="0.25">
      <c r="B16" s="1" t="s">
        <v>68</v>
      </c>
      <c r="C16" s="9" t="s">
        <v>69</v>
      </c>
      <c r="D16" s="9">
        <f>(D10-D11/2)/2</f>
        <v>4165</v>
      </c>
      <c r="E16" s="2" t="s">
        <v>72</v>
      </c>
    </row>
    <row r="17" spans="2:5" x14ac:dyDescent="0.25">
      <c r="B17" s="1"/>
      <c r="C17" s="9"/>
      <c r="D17" s="9"/>
      <c r="E17" s="2"/>
    </row>
    <row r="18" spans="2:5" x14ac:dyDescent="0.25">
      <c r="B18" s="1" t="s">
        <v>73</v>
      </c>
      <c r="C18" s="9"/>
      <c r="D18" s="9"/>
      <c r="E18" s="2"/>
    </row>
    <row r="19" spans="2:5" ht="18" x14ac:dyDescent="0.35">
      <c r="B19" s="1" t="s">
        <v>109</v>
      </c>
      <c r="C19" s="9">
        <f>1/D10*(D15*D16+D8*D10/2+D15*(D16+D11))</f>
        <v>1678.540950744559</v>
      </c>
      <c r="D19" s="9" t="s">
        <v>61</v>
      </c>
      <c r="E19" s="2"/>
    </row>
    <row r="20" spans="2:5" ht="18.75" thickBot="1" x14ac:dyDescent="0.4">
      <c r="B20" s="4" t="s">
        <v>108</v>
      </c>
      <c r="C20" s="18">
        <f>(2*D15+D8)-C19</f>
        <v>1573.959049255441</v>
      </c>
      <c r="D20" s="18" t="s">
        <v>61</v>
      </c>
      <c r="E20" s="5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A8AE-8251-4649-A49B-9AFD42A1CDF4}">
  <dimension ref="B1:S56"/>
  <sheetViews>
    <sheetView topLeftCell="A32" zoomScale="115" zoomScaleNormal="115" workbookViewId="0">
      <selection activeCell="H56" sqref="H56"/>
    </sheetView>
  </sheetViews>
  <sheetFormatPr defaultRowHeight="15" x14ac:dyDescent="0.25"/>
  <cols>
    <col min="2" max="2" width="14.5703125" customWidth="1"/>
    <col min="3" max="3" width="12" bestFit="1" customWidth="1"/>
    <col min="4" max="4" width="13.28515625" customWidth="1"/>
    <col min="5" max="5" width="3.5703125" customWidth="1"/>
    <col min="17" max="19" width="20.7109375" customWidth="1"/>
  </cols>
  <sheetData>
    <row r="1" spans="2:19" ht="15.75" thickBot="1" x14ac:dyDescent="0.3"/>
    <row r="2" spans="2:19" x14ac:dyDescent="0.25">
      <c r="B2" s="44" t="s">
        <v>98</v>
      </c>
      <c r="C2" s="45"/>
      <c r="D2" s="46"/>
      <c r="Q2" s="56" t="s">
        <v>119</v>
      </c>
      <c r="R2" s="57"/>
      <c r="S2" s="58"/>
    </row>
    <row r="3" spans="2:19" x14ac:dyDescent="0.25">
      <c r="B3" s="1" t="s">
        <v>5</v>
      </c>
      <c r="C3" s="9">
        <f>'Reazioni vincolari'!D15</f>
        <v>1141.25</v>
      </c>
      <c r="D3" s="2"/>
      <c r="Q3" s="59"/>
      <c r="R3" s="60"/>
      <c r="S3" s="61"/>
    </row>
    <row r="4" spans="2:19" ht="15.75" thickBot="1" x14ac:dyDescent="0.3">
      <c r="B4" s="1" t="s">
        <v>1</v>
      </c>
      <c r="C4" s="9">
        <f>Dati!F5</f>
        <v>8730</v>
      </c>
      <c r="D4" s="2"/>
      <c r="Q4" s="62"/>
      <c r="R4" s="63"/>
      <c r="S4" s="64"/>
    </row>
    <row r="5" spans="2:19" x14ac:dyDescent="0.25">
      <c r="B5" s="1" t="s">
        <v>2</v>
      </c>
      <c r="C5" s="9">
        <f>Dati!F9</f>
        <v>800</v>
      </c>
      <c r="D5" s="2"/>
    </row>
    <row r="6" spans="2:19" x14ac:dyDescent="0.25">
      <c r="B6" s="1" t="s">
        <v>6</v>
      </c>
      <c r="C6" s="9">
        <f>Dati!C16</f>
        <v>970</v>
      </c>
      <c r="D6" s="2"/>
    </row>
    <row r="7" spans="2:19" ht="17.25" x14ac:dyDescent="0.25">
      <c r="B7" s="1" t="s">
        <v>94</v>
      </c>
      <c r="C7" s="9">
        <v>21000</v>
      </c>
      <c r="D7" s="2" t="s">
        <v>28</v>
      </c>
    </row>
    <row r="8" spans="2:19" ht="18" thickBot="1" x14ac:dyDescent="0.3">
      <c r="B8" s="4" t="s">
        <v>47</v>
      </c>
      <c r="C8" s="18">
        <f>Dati!C27*10000</f>
        <v>98000000</v>
      </c>
      <c r="D8" s="5" t="s">
        <v>95</v>
      </c>
    </row>
    <row r="9" spans="2:19" ht="15.75" thickBot="1" x14ac:dyDescent="0.3"/>
    <row r="10" spans="2:19" x14ac:dyDescent="0.25">
      <c r="B10" s="44" t="s">
        <v>76</v>
      </c>
      <c r="C10" s="45"/>
      <c r="D10" s="45"/>
      <c r="E10" s="46"/>
    </row>
    <row r="11" spans="2:19" ht="18" x14ac:dyDescent="0.35">
      <c r="B11" s="1" t="s">
        <v>110</v>
      </c>
      <c r="C11" s="9">
        <f>C3/(2*C4)*(C4-C5/2)^2 + 1/8*C6*C4</f>
        <v>5594026.9401489124</v>
      </c>
      <c r="D11" s="9" t="s">
        <v>7</v>
      </c>
      <c r="E11" s="2"/>
    </row>
    <row r="12" spans="2:19" ht="18.75" x14ac:dyDescent="0.35">
      <c r="B12" s="1" t="s">
        <v>111</v>
      </c>
      <c r="C12" s="9">
        <f>Dati!C28*1000</f>
        <v>653000</v>
      </c>
      <c r="D12" s="9" t="s">
        <v>75</v>
      </c>
      <c r="E12" s="2"/>
    </row>
    <row r="13" spans="2:19" x14ac:dyDescent="0.25">
      <c r="B13" s="1"/>
      <c r="C13" s="9"/>
      <c r="D13" s="9"/>
      <c r="E13" s="2"/>
      <c r="I13" s="25"/>
    </row>
    <row r="14" spans="2:19" ht="18.75" x14ac:dyDescent="0.35">
      <c r="B14" s="23" t="s">
        <v>84</v>
      </c>
      <c r="C14" s="22">
        <f>C11/C12</f>
        <v>8.5666568761851636</v>
      </c>
      <c r="D14" s="9" t="s">
        <v>28</v>
      </c>
      <c r="E14" s="2"/>
    </row>
    <row r="15" spans="2:19" ht="19.5" thickBot="1" x14ac:dyDescent="0.4">
      <c r="B15" s="4" t="s">
        <v>112</v>
      </c>
      <c r="C15" s="24">
        <f>C14/3^0.5</f>
        <v>4.945961653520663</v>
      </c>
      <c r="D15" s="18" t="s">
        <v>28</v>
      </c>
      <c r="E15" s="5"/>
    </row>
    <row r="17" spans="2:4" ht="15.75" thickBot="1" x14ac:dyDescent="0.3"/>
    <row r="18" spans="2:4" x14ac:dyDescent="0.25">
      <c r="B18" s="44" t="s">
        <v>77</v>
      </c>
      <c r="C18" s="45"/>
      <c r="D18" s="46"/>
    </row>
    <row r="19" spans="2:4" ht="17.25" x14ac:dyDescent="0.25">
      <c r="B19" s="1" t="s">
        <v>81</v>
      </c>
      <c r="C19" s="22">
        <f>Dati!E44</f>
        <v>16</v>
      </c>
      <c r="D19" s="2" t="s">
        <v>28</v>
      </c>
    </row>
    <row r="20" spans="2:4" x14ac:dyDescent="0.25">
      <c r="B20" s="1" t="s">
        <v>78</v>
      </c>
      <c r="C20" s="9">
        <v>35</v>
      </c>
      <c r="D20" s="2" t="s">
        <v>72</v>
      </c>
    </row>
    <row r="21" spans="2:4" x14ac:dyDescent="0.25">
      <c r="B21" s="1" t="s">
        <v>79</v>
      </c>
      <c r="C21" s="9">
        <f>(Dati!C35-Dati!C39)/2</f>
        <v>29.200000000000003</v>
      </c>
      <c r="D21" s="2" t="s">
        <v>72</v>
      </c>
    </row>
    <row r="22" spans="2:4" x14ac:dyDescent="0.25">
      <c r="B22" s="1" t="s">
        <v>80</v>
      </c>
      <c r="C22" s="9">
        <f>Dati!C38</f>
        <v>10.8</v>
      </c>
      <c r="D22" s="2" t="s">
        <v>72</v>
      </c>
    </row>
    <row r="23" spans="2:4" x14ac:dyDescent="0.25">
      <c r="B23" s="1" t="s">
        <v>82</v>
      </c>
      <c r="C23" s="9">
        <f>TRUNC(Dati!F15/100)*100/4</f>
        <v>50</v>
      </c>
      <c r="D23" s="2" t="s">
        <v>72</v>
      </c>
    </row>
    <row r="24" spans="2:4" x14ac:dyDescent="0.25">
      <c r="B24" s="1"/>
      <c r="C24" s="9"/>
      <c r="D24" s="2"/>
    </row>
    <row r="25" spans="2:4" ht="18.75" x14ac:dyDescent="0.35">
      <c r="B25" s="23" t="s">
        <v>85</v>
      </c>
      <c r="C25" s="22">
        <f>C3/(C23+2*(C20+C21)*C22)</f>
        <v>0.79434406147335579</v>
      </c>
      <c r="D25" s="2" t="s">
        <v>28</v>
      </c>
    </row>
    <row r="26" spans="2:4" x14ac:dyDescent="0.25">
      <c r="B26" s="1"/>
      <c r="C26" s="9"/>
      <c r="D26" s="2"/>
    </row>
    <row r="27" spans="2:4" ht="18.75" thickBot="1" x14ac:dyDescent="0.4">
      <c r="B27" s="4" t="s">
        <v>83</v>
      </c>
      <c r="C27" s="37">
        <f>ABS(C25-1.15*Dati!E44)/C25</f>
        <v>22.163766046002195</v>
      </c>
      <c r="D27" s="38" t="s">
        <v>86</v>
      </c>
    </row>
    <row r="28" spans="2:4" x14ac:dyDescent="0.25">
      <c r="B28" s="9"/>
      <c r="C28" s="9"/>
      <c r="D28" s="36"/>
    </row>
    <row r="29" spans="2:4" ht="15.75" thickBot="1" x14ac:dyDescent="0.3">
      <c r="B29" s="9"/>
      <c r="C29" s="9"/>
      <c r="D29" s="9"/>
    </row>
    <row r="30" spans="2:4" x14ac:dyDescent="0.25">
      <c r="B30" s="44" t="s">
        <v>87</v>
      </c>
      <c r="C30" s="45"/>
      <c r="D30" s="46"/>
    </row>
    <row r="31" spans="2:4" x14ac:dyDescent="0.25">
      <c r="B31" s="1" t="s">
        <v>88</v>
      </c>
      <c r="C31" s="9">
        <f>IF(C33&lt;C5,C33,C5)</f>
        <v>241.6</v>
      </c>
      <c r="D31" s="2" t="s">
        <v>72</v>
      </c>
    </row>
    <row r="32" spans="2:4" x14ac:dyDescent="0.25">
      <c r="B32" s="1" t="s">
        <v>91</v>
      </c>
      <c r="C32" s="9">
        <v>1.5</v>
      </c>
      <c r="D32" s="2"/>
    </row>
    <row r="33" spans="2:4" x14ac:dyDescent="0.25">
      <c r="B33" s="1" t="s">
        <v>90</v>
      </c>
      <c r="C33" s="9">
        <f>Dati!C39</f>
        <v>241.6</v>
      </c>
      <c r="D33" s="2" t="s">
        <v>72</v>
      </c>
    </row>
    <row r="34" spans="2:4" x14ac:dyDescent="0.25">
      <c r="B34" s="1" t="s">
        <v>89</v>
      </c>
      <c r="C34" s="9">
        <f>Dati!C38</f>
        <v>10.8</v>
      </c>
      <c r="D34" s="2" t="s">
        <v>72</v>
      </c>
    </row>
    <row r="35" spans="2:4" x14ac:dyDescent="0.25">
      <c r="B35" s="1"/>
      <c r="C35" s="9"/>
      <c r="D35" s="2"/>
    </row>
    <row r="36" spans="2:4" x14ac:dyDescent="0.25">
      <c r="B36" s="1" t="s">
        <v>3</v>
      </c>
      <c r="C36" s="35">
        <f>C3/(C31*C34)</f>
        <v>0.43738119327937203</v>
      </c>
      <c r="D36" s="2"/>
    </row>
    <row r="37" spans="2:4" x14ac:dyDescent="0.25">
      <c r="B37" s="1" t="s">
        <v>4</v>
      </c>
      <c r="C37" s="22">
        <f>230000/C32*(1+2*(C33/C4)^2)*(C34/C33)^2</f>
        <v>306.87037291032152</v>
      </c>
      <c r="D37" s="2"/>
    </row>
    <row r="38" spans="2:4" ht="15.75" thickBot="1" x14ac:dyDescent="0.3">
      <c r="B38" s="4" t="s">
        <v>83</v>
      </c>
      <c r="C38" s="39">
        <f>(C37-C36)/C37</f>
        <v>0.99857470374500057</v>
      </c>
      <c r="D38" s="5"/>
    </row>
    <row r="39" spans="2:4" x14ac:dyDescent="0.25">
      <c r="B39" s="9"/>
      <c r="C39" s="31"/>
      <c r="D39" s="9"/>
    </row>
    <row r="40" spans="2:4" ht="15.75" thickBot="1" x14ac:dyDescent="0.3">
      <c r="B40" s="9"/>
      <c r="C40" s="9"/>
      <c r="D40" s="9"/>
    </row>
    <row r="41" spans="2:4" x14ac:dyDescent="0.25">
      <c r="B41" s="44" t="s">
        <v>92</v>
      </c>
      <c r="C41" s="45"/>
      <c r="D41" s="46"/>
    </row>
    <row r="42" spans="2:4" x14ac:dyDescent="0.25">
      <c r="B42" s="1" t="s">
        <v>0</v>
      </c>
      <c r="C42" s="9">
        <f>Dati!C5*1.1</f>
        <v>3300.0000000000005</v>
      </c>
      <c r="D42" s="2" t="s">
        <v>61</v>
      </c>
    </row>
    <row r="43" spans="2:4" x14ac:dyDescent="0.25">
      <c r="B43" s="1" t="s">
        <v>93</v>
      </c>
      <c r="C43" s="22">
        <f>C42/4*(C4-C5)*(3*C4^2-(C4-C5)^2)/(48*C7*C8)</f>
        <v>10.977514557519438</v>
      </c>
      <c r="D43" s="2" t="s">
        <v>72</v>
      </c>
    </row>
    <row r="44" spans="2:4" x14ac:dyDescent="0.25">
      <c r="B44" s="1" t="s">
        <v>97</v>
      </c>
      <c r="C44" s="35">
        <f>C43/C4</f>
        <v>1.2574472574478164E-3</v>
      </c>
      <c r="D44" s="2"/>
    </row>
    <row r="45" spans="2:4" x14ac:dyDescent="0.25">
      <c r="B45" s="28" t="s">
        <v>107</v>
      </c>
      <c r="C45" s="32">
        <f>1/750</f>
        <v>1.3333333333333333E-3</v>
      </c>
      <c r="D45" s="2"/>
    </row>
    <row r="46" spans="2:4" ht="15.75" thickBot="1" x14ac:dyDescent="0.3">
      <c r="B46" s="4" t="s">
        <v>96</v>
      </c>
      <c r="C46" s="40">
        <f>(C45-C44)/C45</f>
        <v>5.6914556914137666E-2</v>
      </c>
      <c r="D46" s="5"/>
    </row>
    <row r="47" spans="2:4" ht="15.75" thickBot="1" x14ac:dyDescent="0.3">
      <c r="B47" s="16"/>
      <c r="C47" s="36"/>
      <c r="D47" s="9"/>
    </row>
    <row r="48" spans="2:4" x14ac:dyDescent="0.25">
      <c r="B48" s="65" t="s">
        <v>114</v>
      </c>
      <c r="C48" s="66"/>
      <c r="D48" s="67"/>
    </row>
    <row r="49" spans="2:4" x14ac:dyDescent="0.25">
      <c r="B49" s="28" t="s">
        <v>115</v>
      </c>
      <c r="C49" s="9">
        <v>1700</v>
      </c>
      <c r="D49" s="2" t="s">
        <v>72</v>
      </c>
    </row>
    <row r="50" spans="2:4" x14ac:dyDescent="0.25">
      <c r="B50" s="28" t="s">
        <v>116</v>
      </c>
      <c r="C50" s="68">
        <f>(Dati!C35*C49/(Dati!C36*Dati!C37))</f>
        <v>251.85185185185185</v>
      </c>
      <c r="D50" s="2"/>
    </row>
    <row r="51" spans="2:4" x14ac:dyDescent="0.25">
      <c r="B51" s="69" t="s">
        <v>118</v>
      </c>
      <c r="C51" s="9">
        <v>1</v>
      </c>
      <c r="D51" s="2"/>
    </row>
    <row r="52" spans="2:4" ht="18" x14ac:dyDescent="0.35">
      <c r="B52" s="1" t="s">
        <v>110</v>
      </c>
      <c r="C52" s="68">
        <f>C11</f>
        <v>5594026.9401489124</v>
      </c>
      <c r="D52" s="2"/>
    </row>
    <row r="53" spans="2:4" ht="18" x14ac:dyDescent="0.35">
      <c r="B53" s="1" t="s">
        <v>111</v>
      </c>
      <c r="C53" s="9">
        <f>C12</f>
        <v>653000</v>
      </c>
      <c r="D53" s="2"/>
    </row>
    <row r="54" spans="2:4" x14ac:dyDescent="0.25">
      <c r="B54" s="28" t="s">
        <v>60</v>
      </c>
      <c r="C54" s="9">
        <v>1</v>
      </c>
      <c r="D54" s="2"/>
    </row>
    <row r="55" spans="2:4" ht="17.25" x14ac:dyDescent="0.25">
      <c r="B55" s="23" t="s">
        <v>117</v>
      </c>
      <c r="C55" s="22">
        <f>C51*C52/(C54*C53)</f>
        <v>8.5666568761851636</v>
      </c>
      <c r="D55" s="2" t="s">
        <v>28</v>
      </c>
    </row>
    <row r="56" spans="2:4" ht="15.75" thickBot="1" x14ac:dyDescent="0.3">
      <c r="B56" s="29" t="s">
        <v>83</v>
      </c>
      <c r="C56" s="40">
        <f>(C19-C55)/C19</f>
        <v>0.46458394523842728</v>
      </c>
      <c r="D56" s="5"/>
    </row>
  </sheetData>
  <mergeCells count="7">
    <mergeCell ref="Q2:S4"/>
    <mergeCell ref="B48:D48"/>
    <mergeCell ref="B10:E10"/>
    <mergeCell ref="B18:D18"/>
    <mergeCell ref="B30:D30"/>
    <mergeCell ref="B2:D2"/>
    <mergeCell ref="B41:D41"/>
  </mergeCells>
  <conditionalFormatting sqref="C27">
    <cfRule type="expression" dxfId="14" priority="7">
      <formula>$C$25&gt;$C$19*1.15</formula>
    </cfRule>
    <cfRule type="expression" dxfId="13" priority="8">
      <formula>$C$25&lt;$C$19*1.15</formula>
    </cfRule>
  </conditionalFormatting>
  <conditionalFormatting sqref="C38">
    <cfRule type="expression" dxfId="12" priority="5">
      <formula>$C$36&gt;$C$37</formula>
    </cfRule>
    <cfRule type="expression" dxfId="11" priority="6">
      <formula>$C$36&lt;$C$37</formula>
    </cfRule>
  </conditionalFormatting>
  <conditionalFormatting sqref="C46">
    <cfRule type="expression" dxfId="10" priority="3">
      <formula>$C$44&gt;$C$45</formula>
    </cfRule>
    <cfRule type="expression" dxfId="9" priority="4">
      <formula>$C$44&lt;$C$45</formula>
    </cfRule>
  </conditionalFormatting>
  <conditionalFormatting sqref="C5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Reazioni vincolari</vt:lpstr>
      <vt:lpstr>Sollecitazioni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2021-02-06T09:14:40Z</dcterms:created>
  <dcterms:modified xsi:type="dcterms:W3CDTF">2021-02-13T10:35:23Z</dcterms:modified>
</cp:coreProperties>
</file>