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Uni\Impianti meccanici\MaterialeEsame\FogliCalcolo\ImpiantoPneumatico\"/>
    </mc:Choice>
  </mc:AlternateContent>
  <xr:revisionPtr revIDLastSave="0" documentId="13_ncr:1_{96201768-1B64-4E85-93C9-9A26D4A6571E}" xr6:coauthVersionLast="46" xr6:coauthVersionMax="46" xr10:uidLastSave="{00000000-0000-0000-0000-000000000000}"/>
  <bookViews>
    <workbookView xWindow="-7860" yWindow="6015" windowWidth="21600" windowHeight="11385" xr2:uid="{FAE0CB82-2983-476A-B252-1B601C3CAAB3}"/>
  </bookViews>
  <sheets>
    <sheet name="Design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4" i="1" l="1"/>
  <c r="F54" i="1"/>
  <c r="D54" i="1"/>
  <c r="E20" i="1"/>
  <c r="D20" i="1"/>
  <c r="E19" i="1"/>
  <c r="D19" i="1"/>
  <c r="E15" i="1"/>
  <c r="G33" i="1"/>
  <c r="D33" i="1"/>
  <c r="C35" i="1"/>
  <c r="F35" i="1" s="1"/>
  <c r="C33" i="1"/>
  <c r="E14" i="1"/>
  <c r="E18" i="1" s="1"/>
  <c r="D36" i="1" s="1"/>
  <c r="D14" i="1"/>
  <c r="D18" i="1" s="1"/>
  <c r="C31" i="1" s="1"/>
  <c r="D7" i="1"/>
  <c r="D8" i="1"/>
  <c r="D9" i="1" s="1"/>
  <c r="AI15" i="1"/>
  <c r="AH15" i="1"/>
  <c r="AG15" i="1"/>
  <c r="F14" i="1"/>
  <c r="H34" i="1" s="1"/>
  <c r="AI12" i="1" s="1"/>
  <c r="D13" i="1"/>
  <c r="F19" i="1" l="1"/>
  <c r="F20" i="1" s="1"/>
  <c r="C36" i="1"/>
  <c r="D35" i="1"/>
  <c r="G35" i="1" s="1"/>
  <c r="F31" i="1"/>
  <c r="F32" i="1" s="1"/>
  <c r="F33" i="1"/>
  <c r="H33" i="1"/>
  <c r="C32" i="1"/>
  <c r="C38" i="1"/>
  <c r="D31" i="1"/>
  <c r="F34" i="1"/>
  <c r="F38" i="1" s="1"/>
  <c r="G31" i="1"/>
  <c r="F15" i="1"/>
  <c r="G34" i="1"/>
  <c r="AH12" i="1" s="1"/>
  <c r="D15" i="1"/>
  <c r="F18" i="1"/>
  <c r="H31" i="1" s="1"/>
  <c r="AG14" i="1"/>
  <c r="AG11" i="1"/>
  <c r="AG12" i="1" l="1"/>
  <c r="D41" i="1"/>
  <c r="D49" i="1" s="1"/>
  <c r="D50" i="1" s="1"/>
  <c r="E35" i="1"/>
  <c r="H35" i="1" s="1"/>
  <c r="E36" i="1"/>
  <c r="AI14" i="1" s="1"/>
  <c r="E31" i="1"/>
  <c r="E33" i="1"/>
  <c r="AI11" i="1" s="1"/>
  <c r="D32" i="1"/>
  <c r="D38" i="1" s="1"/>
  <c r="AG6" i="1"/>
  <c r="AG13" i="1"/>
  <c r="AH14" i="1"/>
  <c r="AH11" i="1"/>
  <c r="E32" i="1" l="1"/>
  <c r="E38" i="1" s="1"/>
  <c r="AI6" i="1"/>
  <c r="AG10" i="1"/>
  <c r="AH6" i="1"/>
  <c r="AI13" i="1"/>
  <c r="AH13" i="1"/>
  <c r="H32" i="1"/>
  <c r="G32" i="1"/>
  <c r="AI10" i="1" l="1"/>
  <c r="G38" i="1"/>
  <c r="E41" i="1" s="1"/>
  <c r="AG16" i="1"/>
  <c r="AH10" i="1"/>
  <c r="H38" i="1"/>
  <c r="AI16" i="1" s="1"/>
  <c r="F41" i="1" l="1"/>
  <c r="F49" i="1" s="1"/>
  <c r="F50" i="1" s="1"/>
  <c r="AH16" i="1"/>
  <c r="E49" i="1"/>
  <c r="E50" i="1" s="1"/>
</calcChain>
</file>

<file path=xl/sharedStrings.xml><?xml version="1.0" encoding="utf-8"?>
<sst xmlns="http://schemas.openxmlformats.org/spreadsheetml/2006/main" count="105" uniqueCount="64">
  <si>
    <t>Dati</t>
  </si>
  <si>
    <t>rv</t>
  </si>
  <si>
    <t>zignoli</t>
  </si>
  <si>
    <t>fig 29.4</t>
  </si>
  <si>
    <t>costruttore</t>
  </si>
  <si>
    <t>m/s</t>
  </si>
  <si>
    <t>m</t>
  </si>
  <si>
    <t>velocità effettiva</t>
  </si>
  <si>
    <t>v</t>
  </si>
  <si>
    <t>s</t>
  </si>
  <si>
    <t>Perdite</t>
  </si>
  <si>
    <t>aria</t>
  </si>
  <si>
    <t>materiale</t>
  </si>
  <si>
    <t>avviamento</t>
  </si>
  <si>
    <t>ingresso</t>
  </si>
  <si>
    <t>attrito</t>
  </si>
  <si>
    <t>dislivello</t>
  </si>
  <si>
    <t>ciclone</t>
  </si>
  <si>
    <t>filtro</t>
  </si>
  <si>
    <t>kg/h</t>
  </si>
  <si>
    <t>Pa</t>
  </si>
  <si>
    <t>accidentali</t>
  </si>
  <si>
    <t>j</t>
  </si>
  <si>
    <t>totale</t>
  </si>
  <si>
    <t>Potenza trasmessa</t>
  </si>
  <si>
    <t>eta v</t>
  </si>
  <si>
    <t>eta el</t>
  </si>
  <si>
    <t>eta m</t>
  </si>
  <si>
    <t>kW</t>
  </si>
  <si>
    <r>
      <t>Q</t>
    </r>
    <r>
      <rPr>
        <vertAlign val="subscript"/>
        <sz val="11"/>
        <color theme="1"/>
        <rFont val="Calibri"/>
        <family val="2"/>
        <scheme val="minor"/>
      </rPr>
      <t>m</t>
    </r>
  </si>
  <si>
    <r>
      <t>γ</t>
    </r>
    <r>
      <rPr>
        <vertAlign val="subscript"/>
        <sz val="12.65"/>
        <color theme="1"/>
        <rFont val="Calibri"/>
        <family val="2"/>
      </rPr>
      <t>m</t>
    </r>
  </si>
  <si>
    <r>
      <t>γ</t>
    </r>
    <r>
      <rPr>
        <vertAlign val="subscript"/>
        <sz val="12.65"/>
        <color theme="1"/>
        <rFont val="Calibri"/>
        <family val="2"/>
      </rPr>
      <t>a</t>
    </r>
  </si>
  <si>
    <r>
      <t>v</t>
    </r>
    <r>
      <rPr>
        <vertAlign val="subscript"/>
        <sz val="11"/>
        <color theme="1"/>
        <rFont val="Calibri"/>
        <family val="2"/>
        <scheme val="minor"/>
      </rPr>
      <t>min,a</t>
    </r>
  </si>
  <si>
    <r>
      <t>D</t>
    </r>
    <r>
      <rPr>
        <vertAlign val="subscript"/>
        <sz val="11"/>
        <color theme="1"/>
        <rFont val="Calibri"/>
        <family val="2"/>
        <scheme val="minor"/>
      </rPr>
      <t>est</t>
    </r>
  </si>
  <si>
    <r>
      <t>Q</t>
    </r>
    <r>
      <rPr>
        <vertAlign val="subscript"/>
        <sz val="11"/>
        <color theme="1"/>
        <rFont val="Calibri"/>
        <family val="2"/>
        <scheme val="minor"/>
      </rPr>
      <t>a</t>
    </r>
  </si>
  <si>
    <r>
      <t>D</t>
    </r>
    <r>
      <rPr>
        <vertAlign val="subscript"/>
        <sz val="11"/>
        <color theme="1"/>
        <rFont val="Calibri"/>
        <family val="2"/>
        <scheme val="minor"/>
      </rPr>
      <t>th</t>
    </r>
  </si>
  <si>
    <t>DH</t>
  </si>
  <si>
    <r>
      <t>P</t>
    </r>
    <r>
      <rPr>
        <vertAlign val="subscript"/>
        <sz val="11"/>
        <color theme="1"/>
        <rFont val="Calibri"/>
        <family val="2"/>
        <scheme val="minor"/>
      </rPr>
      <t>el</t>
    </r>
  </si>
  <si>
    <r>
      <t>kg/m</t>
    </r>
    <r>
      <rPr>
        <vertAlign val="superscript"/>
        <sz val="11"/>
        <color theme="1"/>
        <rFont val="Calibri"/>
        <family val="2"/>
        <scheme val="minor"/>
      </rPr>
      <t>3</t>
    </r>
  </si>
  <si>
    <r>
      <t>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/s</t>
    </r>
  </si>
  <si>
    <t>perdite tot</t>
  </si>
  <si>
    <t>Potenze</t>
  </si>
  <si>
    <r>
      <t xml:space="preserve">tan </t>
    </r>
    <r>
      <rPr>
        <sz val="11"/>
        <color theme="1"/>
        <rFont val="Calibri"/>
        <family val="2"/>
      </rPr>
      <t>φ</t>
    </r>
  </si>
  <si>
    <r>
      <t>L</t>
    </r>
    <r>
      <rPr>
        <vertAlign val="subscript"/>
        <sz val="11"/>
        <color theme="1"/>
        <rFont val="Calibri"/>
        <family val="2"/>
        <scheme val="minor"/>
      </rPr>
      <t>a</t>
    </r>
  </si>
  <si>
    <r>
      <t>L</t>
    </r>
    <r>
      <rPr>
        <vertAlign val="subscript"/>
        <sz val="11"/>
        <color theme="1"/>
        <rFont val="Calibri"/>
        <family val="2"/>
        <scheme val="minor"/>
      </rPr>
      <t>m</t>
    </r>
  </si>
  <si>
    <t>kg/min</t>
  </si>
  <si>
    <t>kg/s</t>
  </si>
  <si>
    <t>tab. 29.XI</t>
  </si>
  <si>
    <t>impianto in pressione</t>
  </si>
  <si>
    <t>conversione unità di misure pressione</t>
  </si>
  <si>
    <t>1 Pa = 1 N/m2</t>
  </si>
  <si>
    <t>1 bar = 100000 Pa</t>
  </si>
  <si>
    <t>1 mmH2O = 9,8 Pa</t>
  </si>
  <si>
    <t>1 kg/m2 = 1 mmH2O</t>
  </si>
  <si>
    <t>impianto in depressione</t>
  </si>
  <si>
    <r>
      <t>ingresso</t>
    </r>
    <r>
      <rPr>
        <b/>
        <sz val="11"/>
        <color rgb="FFFF0000"/>
        <rFont val="Calibri"/>
        <family val="2"/>
        <scheme val="minor"/>
      </rPr>
      <t>**</t>
    </r>
  </si>
  <si>
    <r>
      <t>nota</t>
    </r>
    <r>
      <rPr>
        <b/>
        <sz val="11"/>
        <color rgb="FFFF0000"/>
        <rFont val="Calibri"/>
        <family val="2"/>
        <scheme val="minor"/>
      </rPr>
      <t>**</t>
    </r>
    <r>
      <rPr>
        <b/>
        <sz val="11"/>
        <rFont val="Calibri"/>
        <family val="2"/>
        <scheme val="minor"/>
      </rPr>
      <t>:</t>
    </r>
    <r>
      <rPr>
        <b/>
        <sz val="11"/>
        <color theme="1"/>
        <rFont val="Calibri"/>
        <family val="2"/>
        <scheme val="minor"/>
      </rPr>
      <t xml:space="preserve"> coefficienti moltiplicativi perdite per ingresso nel circuito</t>
    </r>
  </si>
  <si>
    <t>valore tab. 29.X moltiplicato per il numero di gomiti</t>
  </si>
  <si>
    <t>μ</t>
  </si>
  <si>
    <t>Ciclone</t>
  </si>
  <si>
    <r>
      <t>d</t>
    </r>
    <r>
      <rPr>
        <vertAlign val="subscript"/>
        <sz val="11"/>
        <color theme="1"/>
        <rFont val="Calibri"/>
        <family val="2"/>
        <scheme val="minor"/>
      </rPr>
      <t>m</t>
    </r>
  </si>
  <si>
    <r>
      <t>D</t>
    </r>
    <r>
      <rPr>
        <vertAlign val="subscript"/>
        <sz val="11"/>
        <color theme="1"/>
        <rFont val="Calibri"/>
        <family val="2"/>
        <scheme val="minor"/>
      </rPr>
      <t>C</t>
    </r>
  </si>
  <si>
    <r>
      <t>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/kg</t>
    </r>
  </si>
  <si>
    <t>μm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</si>
</sst>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vertAlign val="subscript"/>
      <sz val="12.65"/>
      <color theme="1"/>
      <name val="Calibri"/>
      <family val="2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1">
    <xf numFmtId="0" fontId="0" fillId="0" borderId="0" xfId="0"/>
    <xf numFmtId="1" fontId="0" fillId="0" borderId="0" xfId="0" applyNumberFormat="1"/>
    <xf numFmtId="0" fontId="6" fillId="0" borderId="0" xfId="0" applyFont="1"/>
    <xf numFmtId="0" fontId="0" fillId="0" borderId="1" xfId="0" applyBorder="1"/>
    <xf numFmtId="0" fontId="0" fillId="0" borderId="3" xfId="0" applyBorder="1"/>
    <xf numFmtId="0" fontId="3" fillId="0" borderId="4" xfId="0" applyFont="1" applyBorder="1"/>
    <xf numFmtId="0" fontId="0" fillId="0" borderId="0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2" xfId="0" applyBorder="1" applyAlignment="1">
      <alignment horizontal="center"/>
    </xf>
    <xf numFmtId="0" fontId="0" fillId="0" borderId="4" xfId="0" applyBorder="1"/>
    <xf numFmtId="2" fontId="0" fillId="0" borderId="0" xfId="0" applyNumberFormat="1" applyBorder="1"/>
    <xf numFmtId="164" fontId="0" fillId="0" borderId="0" xfId="0" applyNumberFormat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8" xfId="0" applyFill="1" applyBorder="1"/>
    <xf numFmtId="1" fontId="0" fillId="0" borderId="0" xfId="0" applyNumberFormat="1" applyBorder="1"/>
    <xf numFmtId="0" fontId="0" fillId="0" borderId="6" xfId="0" applyBorder="1"/>
    <xf numFmtId="1" fontId="0" fillId="0" borderId="7" xfId="0" applyNumberFormat="1" applyBorder="1"/>
    <xf numFmtId="2" fontId="0" fillId="0" borderId="7" xfId="0" applyNumberFormat="1" applyBorder="1"/>
    <xf numFmtId="0" fontId="0" fillId="0" borderId="0" xfId="0" applyFont="1"/>
    <xf numFmtId="0" fontId="6" fillId="0" borderId="0" xfId="0" applyFont="1" applyBorder="1"/>
    <xf numFmtId="0" fontId="0" fillId="0" borderId="0" xfId="0" applyFill="1" applyBorder="1"/>
    <xf numFmtId="0" fontId="0" fillId="0" borderId="9" xfId="0" applyBorder="1"/>
    <xf numFmtId="1" fontId="0" fillId="0" borderId="9" xfId="0" applyNumberFormat="1" applyBorder="1"/>
    <xf numFmtId="1" fontId="0" fillId="0" borderId="10" xfId="0" applyNumberFormat="1" applyBorder="1"/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3" borderId="0" xfId="0" applyFill="1" applyBorder="1"/>
    <xf numFmtId="2" fontId="0" fillId="3" borderId="0" xfId="0" applyNumberFormat="1" applyFill="1" applyBorder="1"/>
    <xf numFmtId="1" fontId="0" fillId="0" borderId="0" xfId="0" applyNumberFormat="1" applyFill="1" applyBorder="1"/>
    <xf numFmtId="9" fontId="0" fillId="3" borderId="0" xfId="1" applyFont="1" applyFill="1" applyBorder="1"/>
    <xf numFmtId="0" fontId="0" fillId="0" borderId="0" xfId="0" applyAlignment="1">
      <alignment horizontal="center"/>
    </xf>
    <xf numFmtId="1" fontId="0" fillId="3" borderId="0" xfId="0" applyNumberFormat="1" applyFill="1" applyBorder="1"/>
    <xf numFmtId="1" fontId="0" fillId="3" borderId="9" xfId="0" applyNumberFormat="1" applyFill="1" applyBorder="1"/>
    <xf numFmtId="2" fontId="0" fillId="2" borderId="0" xfId="0" applyNumberFormat="1" applyFill="1" applyBorder="1"/>
    <xf numFmtId="0" fontId="3" fillId="2" borderId="4" xfId="0" applyFont="1" applyFill="1" applyBorder="1"/>
    <xf numFmtId="2" fontId="11" fillId="2" borderId="7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Border="1" applyAlignment="1">
      <alignment horizontal="center"/>
    </xf>
    <xf numFmtId="0" fontId="12" fillId="0" borderId="0" xfId="0" applyFont="1" applyAlignment="1">
      <alignment horizontal="center"/>
    </xf>
    <xf numFmtId="0" fontId="0" fillId="0" borderId="4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0" borderId="1" xfId="0" applyFont="1" applyBorder="1" applyAlignment="1">
      <alignment horizontal="center" wrapText="1"/>
    </xf>
    <xf numFmtId="0" fontId="7" fillId="0" borderId="2" xfId="0" applyFont="1" applyBorder="1" applyAlignment="1">
      <alignment horizontal="center" wrapText="1"/>
    </xf>
    <xf numFmtId="0" fontId="7" fillId="0" borderId="3" xfId="0" applyFont="1" applyBorder="1" applyAlignment="1">
      <alignment horizontal="center" wrapText="1"/>
    </xf>
    <xf numFmtId="0" fontId="7" fillId="0" borderId="4" xfId="0" applyFont="1" applyBorder="1" applyAlignment="1">
      <alignment horizontal="center" wrapText="1"/>
    </xf>
    <xf numFmtId="0" fontId="7" fillId="0" borderId="0" xfId="0" applyFont="1" applyBorder="1" applyAlignment="1">
      <alignment horizontal="center" wrapText="1"/>
    </xf>
    <xf numFmtId="0" fontId="7" fillId="0" borderId="5" xfId="0" applyFont="1" applyBorder="1" applyAlignment="1">
      <alignment horizontal="center" wrapText="1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164" fontId="0" fillId="0" borderId="7" xfId="0" applyNumberFormat="1" applyBorder="1"/>
  </cellXfs>
  <cellStyles count="2">
    <cellStyle name="Normale" xfId="0" builtinId="0"/>
    <cellStyle name="Percentual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Perdite</a:t>
            </a:r>
            <a:r>
              <a:rPr lang="en-US" baseline="0"/>
              <a:t> di carico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Design1!$AF$6</c:f>
              <c:strCache>
                <c:ptCount val="1"/>
                <c:pt idx="0">
                  <c:v>ciclone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Design1!$AG$5:$AI$5</c:f>
              <c:strCache>
                <c:ptCount val="3"/>
                <c:pt idx="0">
                  <c:v>zignoli</c:v>
                </c:pt>
                <c:pt idx="1">
                  <c:v>fig 29.4</c:v>
                </c:pt>
                <c:pt idx="2">
                  <c:v>costruttore</c:v>
                </c:pt>
              </c:strCache>
            </c:strRef>
          </c:cat>
          <c:val>
            <c:numRef>
              <c:f>Design1!$AG$6:$AI$6</c:f>
              <c:numCache>
                <c:formatCode>0</c:formatCode>
                <c:ptCount val="3"/>
                <c:pt idx="0">
                  <c:v>620.04599769172125</c:v>
                </c:pt>
                <c:pt idx="1">
                  <c:v>917.34361018660206</c:v>
                </c:pt>
                <c:pt idx="2">
                  <c:v>4988.7818256361661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4C-4535-98D5-2D2E36E11745}"/>
            </c:ext>
          </c:extLst>
        </c:ser>
        <c:ser>
          <c:idx val="1"/>
          <c:order val="1"/>
          <c:tx>
            <c:strRef>
              <c:f>Design1!$AF$10</c:f>
              <c:strCache>
                <c:ptCount val="1"/>
                <c:pt idx="0">
                  <c:v>ingresso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Design1!$AG$5:$AI$5</c:f>
              <c:strCache>
                <c:ptCount val="3"/>
                <c:pt idx="0">
                  <c:v>zignoli</c:v>
                </c:pt>
                <c:pt idx="1">
                  <c:v>fig 29.4</c:v>
                </c:pt>
                <c:pt idx="2">
                  <c:v>costruttore</c:v>
                </c:pt>
              </c:strCache>
            </c:strRef>
          </c:cat>
          <c:val>
            <c:numRef>
              <c:f>Design1!$AG$10:$AI$10</c:f>
              <c:numCache>
                <c:formatCode>0</c:formatCode>
                <c:ptCount val="3"/>
                <c:pt idx="0">
                  <c:v>2263.3846908746746</c:v>
                </c:pt>
                <c:pt idx="1">
                  <c:v>3431.2270860769895</c:v>
                </c:pt>
                <c:pt idx="2">
                  <c:v>15876.659492181549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4C-4535-98D5-2D2E36E11745}"/>
            </c:ext>
          </c:extLst>
        </c:ser>
        <c:ser>
          <c:idx val="2"/>
          <c:order val="2"/>
          <c:tx>
            <c:strRef>
              <c:f>Design1!$AF$11</c:f>
              <c:strCache>
                <c:ptCount val="1"/>
                <c:pt idx="0">
                  <c:v>attrito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Design1!$AG$5:$AI$5</c:f>
              <c:strCache>
                <c:ptCount val="3"/>
                <c:pt idx="0">
                  <c:v>zignoli</c:v>
                </c:pt>
                <c:pt idx="1">
                  <c:v>fig 29.4</c:v>
                </c:pt>
                <c:pt idx="2">
                  <c:v>costruttore</c:v>
                </c:pt>
              </c:strCache>
            </c:strRef>
          </c:cat>
          <c:val>
            <c:numRef>
              <c:f>Design1!$AG$11:$AI$11</c:f>
              <c:numCache>
                <c:formatCode>0</c:formatCode>
                <c:ptCount val="3"/>
                <c:pt idx="0">
                  <c:v>339.12303686237613</c:v>
                </c:pt>
                <c:pt idx="1">
                  <c:v>510.04203329764027</c:v>
                </c:pt>
                <c:pt idx="2">
                  <c:v>3948.0399353004791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64C-4535-98D5-2D2E36E11745}"/>
            </c:ext>
          </c:extLst>
        </c:ser>
        <c:ser>
          <c:idx val="3"/>
          <c:order val="3"/>
          <c:tx>
            <c:strRef>
              <c:f>Design1!$AF$12</c:f>
              <c:strCache>
                <c:ptCount val="1"/>
                <c:pt idx="0">
                  <c:v>dislivello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Design1!$AG$5:$AI$5</c:f>
              <c:strCache>
                <c:ptCount val="3"/>
                <c:pt idx="0">
                  <c:v>zignoli</c:v>
                </c:pt>
                <c:pt idx="1">
                  <c:v>fig 29.4</c:v>
                </c:pt>
                <c:pt idx="2">
                  <c:v>costruttore</c:v>
                </c:pt>
              </c:strCache>
            </c:strRef>
          </c:cat>
          <c:val>
            <c:numRef>
              <c:f>Design1!$AG$12:$AI$12</c:f>
              <c:numCache>
                <c:formatCode>0</c:formatCode>
                <c:ptCount val="3"/>
                <c:pt idx="0">
                  <c:v>26.16</c:v>
                </c:pt>
                <c:pt idx="1">
                  <c:v>17.060869565217391</c:v>
                </c:pt>
                <c:pt idx="2">
                  <c:v>217.99999999999997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64C-4535-98D5-2D2E36E11745}"/>
            </c:ext>
          </c:extLst>
        </c:ser>
        <c:ser>
          <c:idx val="4"/>
          <c:order val="4"/>
          <c:tx>
            <c:strRef>
              <c:f>Design1!$AF$13</c:f>
              <c:strCache>
                <c:ptCount val="1"/>
                <c:pt idx="0">
                  <c:v>accidentali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Design1!$AG$5:$AI$5</c:f>
              <c:strCache>
                <c:ptCount val="3"/>
                <c:pt idx="0">
                  <c:v>zignoli</c:v>
                </c:pt>
                <c:pt idx="1">
                  <c:v>fig 29.4</c:v>
                </c:pt>
                <c:pt idx="2">
                  <c:v>costruttore</c:v>
                </c:pt>
              </c:strCache>
            </c:strRef>
          </c:cat>
          <c:val>
            <c:numRef>
              <c:f>Design1!$AG$13:$AI$13</c:f>
              <c:numCache>
                <c:formatCode>0</c:formatCode>
                <c:ptCount val="3"/>
                <c:pt idx="0">
                  <c:v>992.0735963067541</c:v>
                </c:pt>
                <c:pt idx="1">
                  <c:v>1467.7497762985636</c:v>
                </c:pt>
                <c:pt idx="2">
                  <c:v>7982.050921017867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64C-4535-98D5-2D2E36E11745}"/>
            </c:ext>
          </c:extLst>
        </c:ser>
        <c:ser>
          <c:idx val="5"/>
          <c:order val="5"/>
          <c:tx>
            <c:strRef>
              <c:f>Design1!$AF$14</c:f>
              <c:strCache>
                <c:ptCount val="1"/>
                <c:pt idx="0">
                  <c:v>ciclone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Design1!$AG$5:$AI$5</c:f>
              <c:strCache>
                <c:ptCount val="3"/>
                <c:pt idx="0">
                  <c:v>zignoli</c:v>
                </c:pt>
                <c:pt idx="1">
                  <c:v>fig 29.4</c:v>
                </c:pt>
                <c:pt idx="2">
                  <c:v>costruttore</c:v>
                </c:pt>
              </c:strCache>
            </c:strRef>
          </c:cat>
          <c:val>
            <c:numRef>
              <c:f>Design1!$AG$14:$AI$14</c:f>
              <c:numCache>
                <c:formatCode>0</c:formatCode>
                <c:ptCount val="3"/>
                <c:pt idx="0">
                  <c:v>4032.4669779951105</c:v>
                </c:pt>
                <c:pt idx="1">
                  <c:v>6791.9625551718309</c:v>
                </c:pt>
                <c:pt idx="2">
                  <c:v>9103.1401527304824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64C-4535-98D5-2D2E36E11745}"/>
            </c:ext>
          </c:extLst>
        </c:ser>
        <c:ser>
          <c:idx val="6"/>
          <c:order val="6"/>
          <c:tx>
            <c:strRef>
              <c:f>Design1!$AF$15</c:f>
              <c:strCache>
                <c:ptCount val="1"/>
                <c:pt idx="0">
                  <c:v>filtro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Design1!$AG$5:$AI$5</c:f>
              <c:strCache>
                <c:ptCount val="3"/>
                <c:pt idx="0">
                  <c:v>zignoli</c:v>
                </c:pt>
                <c:pt idx="1">
                  <c:v>fig 29.4</c:v>
                </c:pt>
                <c:pt idx="2">
                  <c:v>costruttore</c:v>
                </c:pt>
              </c:strCache>
            </c:strRef>
          </c:cat>
          <c:val>
            <c:numRef>
              <c:f>Design1!$AG$15:$AI$15</c:f>
              <c:numCache>
                <c:formatCode>0</c:formatCode>
                <c:ptCount val="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64C-4535-98D5-2D2E36E117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2105984"/>
        <c:axId val="62098912"/>
        <c:axId val="0"/>
      </c:bar3DChart>
      <c:catAx>
        <c:axId val="62105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98912"/>
        <c:crosses val="autoZero"/>
        <c:auto val="1"/>
        <c:lblAlgn val="ctr"/>
        <c:lblOffset val="100"/>
        <c:noMultiLvlLbl val="0"/>
      </c:catAx>
      <c:valAx>
        <c:axId val="6209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05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54664</xdr:colOff>
      <xdr:row>21</xdr:row>
      <xdr:rowOff>182218</xdr:rowOff>
    </xdr:from>
    <xdr:to>
      <xdr:col>16</xdr:col>
      <xdr:colOff>571499</xdr:colOff>
      <xdr:row>37</xdr:row>
      <xdr:rowOff>101254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80F06A9B-E7E1-4E18-A0AD-CEA88E8E89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ABF7C-F85F-4D3F-BF5C-441A2CA8C12E}">
  <dimension ref="B2:AI56"/>
  <sheetViews>
    <sheetView tabSelected="1" topLeftCell="A25" zoomScale="112" zoomScaleNormal="112" workbookViewId="0">
      <selection activeCell="H45" sqref="H45"/>
    </sheetView>
  </sheetViews>
  <sheetFormatPr defaultRowHeight="15" x14ac:dyDescent="0.25"/>
  <cols>
    <col min="1" max="1" width="3" customWidth="1"/>
    <col min="2" max="2" width="17.7109375" bestFit="1" customWidth="1"/>
    <col min="3" max="8" width="13.7109375" customWidth="1"/>
    <col min="9" max="9" width="12.42578125" customWidth="1"/>
    <col min="13" max="13" width="9.5703125" bestFit="1" customWidth="1"/>
    <col min="14" max="14" width="23" bestFit="1" customWidth="1"/>
    <col min="15" max="15" width="3.140625" customWidth="1"/>
  </cols>
  <sheetData>
    <row r="2" spans="3:35" ht="15.75" thickBot="1" x14ac:dyDescent="0.3"/>
    <row r="3" spans="3:35" x14ac:dyDescent="0.25">
      <c r="C3" s="40" t="s">
        <v>0</v>
      </c>
      <c r="D3" s="41"/>
      <c r="E3" s="42"/>
      <c r="J3" s="59" t="s">
        <v>49</v>
      </c>
      <c r="K3" s="60"/>
      <c r="M3" s="51" t="s">
        <v>56</v>
      </c>
      <c r="N3" s="52"/>
      <c r="O3" s="53"/>
    </row>
    <row r="4" spans="3:35" ht="18.75" x14ac:dyDescent="0.35">
      <c r="C4" s="5" t="s">
        <v>30</v>
      </c>
      <c r="D4" s="30">
        <v>650</v>
      </c>
      <c r="E4" s="7" t="s">
        <v>38</v>
      </c>
      <c r="J4" s="61"/>
      <c r="K4" s="62"/>
      <c r="M4" s="54"/>
      <c r="N4" s="55"/>
      <c r="O4" s="56"/>
    </row>
    <row r="5" spans="3:35" ht="18.75" x14ac:dyDescent="0.35">
      <c r="C5" s="5" t="s">
        <v>31</v>
      </c>
      <c r="D5" s="30">
        <v>1.24</v>
      </c>
      <c r="E5" s="7" t="s">
        <v>38</v>
      </c>
      <c r="J5" s="63" t="s">
        <v>50</v>
      </c>
      <c r="K5" s="64"/>
      <c r="M5" s="57" t="s">
        <v>11</v>
      </c>
      <c r="N5" s="6" t="s">
        <v>54</v>
      </c>
      <c r="O5" s="28">
        <v>3</v>
      </c>
      <c r="AG5" t="s">
        <v>2</v>
      </c>
      <c r="AH5" t="s">
        <v>3</v>
      </c>
      <c r="AI5" t="s">
        <v>4</v>
      </c>
    </row>
    <row r="6" spans="3:35" ht="15" customHeight="1" x14ac:dyDescent="0.25">
      <c r="C6" s="47" t="s">
        <v>29</v>
      </c>
      <c r="D6" s="30">
        <v>2543</v>
      </c>
      <c r="E6" s="7" t="s">
        <v>19</v>
      </c>
      <c r="J6" s="63" t="s">
        <v>51</v>
      </c>
      <c r="K6" s="64"/>
      <c r="M6" s="57"/>
      <c r="N6" s="6" t="s">
        <v>48</v>
      </c>
      <c r="O6" s="28">
        <v>4</v>
      </c>
      <c r="AF6" t="s">
        <v>17</v>
      </c>
      <c r="AG6" s="1">
        <f>C31+F31</f>
        <v>620.04599769172125</v>
      </c>
      <c r="AH6" s="1">
        <f>D31+G31</f>
        <v>917.34361018660206</v>
      </c>
      <c r="AI6" s="1">
        <f>E31+H31</f>
        <v>4988.7818256361661</v>
      </c>
    </row>
    <row r="7" spans="3:35" x14ac:dyDescent="0.25">
      <c r="C7" s="47"/>
      <c r="D7" s="6">
        <f>D6/60</f>
        <v>42.383333333333333</v>
      </c>
      <c r="E7" s="7" t="s">
        <v>45</v>
      </c>
      <c r="G7" s="2"/>
      <c r="J7" s="63" t="s">
        <v>52</v>
      </c>
      <c r="K7" s="64"/>
      <c r="M7" s="57" t="s">
        <v>12</v>
      </c>
      <c r="N7" s="6" t="s">
        <v>54</v>
      </c>
      <c r="O7" s="28">
        <v>3</v>
      </c>
      <c r="AG7" s="1"/>
      <c r="AH7" s="1"/>
      <c r="AI7" s="1"/>
    </row>
    <row r="8" spans="3:35" ht="15.75" thickBot="1" x14ac:dyDescent="0.3">
      <c r="C8" s="47"/>
      <c r="D8" s="6">
        <f>D6/3600</f>
        <v>0.70638888888888884</v>
      </c>
      <c r="E8" s="7" t="s">
        <v>46</v>
      </c>
      <c r="J8" s="65" t="s">
        <v>53</v>
      </c>
      <c r="K8" s="66"/>
      <c r="M8" s="58"/>
      <c r="N8" s="8" t="s">
        <v>48</v>
      </c>
      <c r="O8" s="29">
        <v>2</v>
      </c>
      <c r="AG8" s="1"/>
      <c r="AH8" s="1"/>
      <c r="AI8" s="1"/>
    </row>
    <row r="9" spans="3:35" ht="18" thickBot="1" x14ac:dyDescent="0.3">
      <c r="C9" s="48"/>
      <c r="D9" s="8">
        <f>D8/D4</f>
        <v>1.0867521367521366E-3</v>
      </c>
      <c r="E9" s="9" t="s">
        <v>39</v>
      </c>
      <c r="AG9" s="1"/>
      <c r="AH9" s="1"/>
      <c r="AI9" s="1"/>
    </row>
    <row r="10" spans="3:35" ht="15.75" thickBot="1" x14ac:dyDescent="0.3">
      <c r="AF10" t="s">
        <v>14</v>
      </c>
      <c r="AG10" s="1">
        <f t="shared" ref="AG10:AI16" si="0">C32+F32</f>
        <v>2263.3846908746746</v>
      </c>
      <c r="AH10" s="1">
        <f t="shared" si="0"/>
        <v>3431.2270860769895</v>
      </c>
      <c r="AI10" s="1">
        <f t="shared" si="0"/>
        <v>15876.659492181549</v>
      </c>
    </row>
    <row r="11" spans="3:35" x14ac:dyDescent="0.25">
      <c r="C11" s="3"/>
      <c r="D11" s="10" t="s">
        <v>2</v>
      </c>
      <c r="E11" s="10" t="s">
        <v>3</v>
      </c>
      <c r="F11" s="10" t="s">
        <v>4</v>
      </c>
      <c r="G11" s="4"/>
      <c r="AF11" t="s">
        <v>15</v>
      </c>
      <c r="AG11" s="1">
        <f t="shared" si="0"/>
        <v>339.12303686237613</v>
      </c>
      <c r="AH11" s="1">
        <f t="shared" si="0"/>
        <v>510.04203329764027</v>
      </c>
      <c r="AI11" s="1">
        <f t="shared" si="0"/>
        <v>3948.0399353004791</v>
      </c>
    </row>
    <row r="12" spans="3:35" ht="17.25" x14ac:dyDescent="0.25">
      <c r="C12" s="11" t="s">
        <v>1</v>
      </c>
      <c r="D12" s="31">
        <v>1.5</v>
      </c>
      <c r="E12" s="31">
        <v>2.2999999999999998</v>
      </c>
      <c r="F12" s="31">
        <v>0.18</v>
      </c>
      <c r="G12" s="7" t="s">
        <v>62</v>
      </c>
      <c r="AF12" t="s">
        <v>16</v>
      </c>
      <c r="AG12" s="1">
        <f t="shared" si="0"/>
        <v>26.16</v>
      </c>
      <c r="AH12" s="1">
        <f t="shared" si="0"/>
        <v>17.060869565217391</v>
      </c>
      <c r="AI12" s="1">
        <f t="shared" si="0"/>
        <v>217.99999999999997</v>
      </c>
    </row>
    <row r="13" spans="3:35" ht="18" x14ac:dyDescent="0.35">
      <c r="C13" s="11" t="s">
        <v>32</v>
      </c>
      <c r="D13" s="12">
        <f>0.9*D4^0.5</f>
        <v>22.945587811167531</v>
      </c>
      <c r="E13" s="31">
        <v>29.7</v>
      </c>
      <c r="F13" s="31">
        <v>28</v>
      </c>
      <c r="G13" s="7" t="s">
        <v>5</v>
      </c>
      <c r="AF13" t="s">
        <v>21</v>
      </c>
      <c r="AG13" s="1">
        <f t="shared" si="0"/>
        <v>992.0735963067541</v>
      </c>
      <c r="AH13" s="1">
        <f t="shared" si="0"/>
        <v>1467.7497762985636</v>
      </c>
      <c r="AI13" s="1">
        <f t="shared" si="0"/>
        <v>7982.050921017867</v>
      </c>
    </row>
    <row r="14" spans="3:35" ht="18.75" x14ac:dyDescent="0.35">
      <c r="C14" s="11" t="s">
        <v>34</v>
      </c>
      <c r="D14" s="12">
        <f>D12*$D$6/3600</f>
        <v>1.0595833333333333</v>
      </c>
      <c r="E14" s="12">
        <f>E12*$D$6/3600</f>
        <v>1.6246944444444444</v>
      </c>
      <c r="F14" s="12">
        <f>F12*$D$6/3600</f>
        <v>0.12715000000000001</v>
      </c>
      <c r="G14" s="7" t="s">
        <v>39</v>
      </c>
      <c r="AF14" t="s">
        <v>17</v>
      </c>
      <c r="AG14" s="1">
        <f t="shared" si="0"/>
        <v>4032.4669779951105</v>
      </c>
      <c r="AH14" s="1">
        <f t="shared" si="0"/>
        <v>6791.9625551718309</v>
      </c>
      <c r="AI14" s="1">
        <f t="shared" si="0"/>
        <v>9103.1401527304824</v>
      </c>
    </row>
    <row r="15" spans="3:35" ht="18" x14ac:dyDescent="0.35">
      <c r="C15" s="11" t="s">
        <v>35</v>
      </c>
      <c r="D15" s="13">
        <f>(4*D14/(PI()*D13))^0.5</f>
        <v>0.24247838157685256</v>
      </c>
      <c r="E15" s="13">
        <f t="shared" ref="E15:F15" si="1">(4*E14/(PI()*E13))^0.5</f>
        <v>0.26391415390664891</v>
      </c>
      <c r="F15" s="13">
        <f t="shared" si="1"/>
        <v>7.6038619913331815E-2</v>
      </c>
      <c r="G15" s="7" t="s">
        <v>6</v>
      </c>
      <c r="AF15" t="s">
        <v>18</v>
      </c>
      <c r="AG15" s="1">
        <f t="shared" si="0"/>
        <v>2000</v>
      </c>
      <c r="AH15" s="1">
        <f t="shared" si="0"/>
        <v>2001</v>
      </c>
      <c r="AI15" s="1">
        <f t="shared" si="0"/>
        <v>2002</v>
      </c>
    </row>
    <row r="16" spans="3:35" ht="18" x14ac:dyDescent="0.35">
      <c r="C16" s="14" t="s">
        <v>33</v>
      </c>
      <c r="D16" s="30">
        <v>0.24</v>
      </c>
      <c r="E16" s="30">
        <v>0.26</v>
      </c>
      <c r="F16" s="30">
        <v>7.4999999999999997E-2</v>
      </c>
      <c r="G16" s="15" t="s">
        <v>6</v>
      </c>
      <c r="H16" s="49"/>
      <c r="I16" s="50"/>
      <c r="AF16" t="s">
        <v>23</v>
      </c>
      <c r="AG16" s="1">
        <f t="shared" si="0"/>
        <v>10273.254299730637</v>
      </c>
      <c r="AH16" s="1">
        <f t="shared" si="0"/>
        <v>15136.385930596844</v>
      </c>
      <c r="AI16" s="1">
        <f t="shared" si="0"/>
        <v>44118.672326866545</v>
      </c>
    </row>
    <row r="17" spans="2:9" x14ac:dyDescent="0.25">
      <c r="C17" s="14" t="s">
        <v>9</v>
      </c>
      <c r="D17" s="30">
        <v>5.0000000000000001E-3</v>
      </c>
      <c r="E17" s="30">
        <v>5.0000000000000001E-3</v>
      </c>
      <c r="F17" s="30">
        <v>5.0000000000000001E-3</v>
      </c>
      <c r="G17" s="15" t="s">
        <v>6</v>
      </c>
      <c r="H17" s="49"/>
      <c r="I17" s="50"/>
    </row>
    <row r="18" spans="2:9" x14ac:dyDescent="0.25">
      <c r="C18" s="14" t="s">
        <v>8</v>
      </c>
      <c r="D18" s="37">
        <f>4*D14/(PI()*(D16-2*D17)^2)</f>
        <v>25.502899828776936</v>
      </c>
      <c r="E18" s="37">
        <f t="shared" ref="E18:F18" si="2">4*E14/(PI()*(E16-2*E17)^2)</f>
        <v>33.09800343645108</v>
      </c>
      <c r="F18" s="37">
        <f t="shared" si="2"/>
        <v>38.317729730905548</v>
      </c>
      <c r="G18" s="15" t="s">
        <v>5</v>
      </c>
      <c r="H18" s="46" t="s">
        <v>7</v>
      </c>
      <c r="I18" s="46"/>
    </row>
    <row r="19" spans="2:9" x14ac:dyDescent="0.25">
      <c r="C19" s="38" t="s">
        <v>58</v>
      </c>
      <c r="D19" s="37">
        <f>$D$8/($D$5*D14)</f>
        <v>0.5376344086021505</v>
      </c>
      <c r="E19" s="37">
        <f t="shared" ref="E19:F19" si="3">$D$8/($D$5*E14)</f>
        <v>0.35063113604488078</v>
      </c>
      <c r="F19" s="37">
        <f t="shared" si="3"/>
        <v>4.4802867383512535</v>
      </c>
      <c r="G19" s="15"/>
      <c r="H19" s="34"/>
      <c r="I19" s="34"/>
    </row>
    <row r="20" spans="2:9" ht="15.75" thickBot="1" x14ac:dyDescent="0.3">
      <c r="C20" s="16"/>
      <c r="D20" s="39" t="str">
        <f>IF(D19&lt;1,"Flusso sospeso",IF(D19&gt;40,"Fase densa","Valutare"))</f>
        <v>Flusso sospeso</v>
      </c>
      <c r="E20" s="39" t="str">
        <f t="shared" ref="E20:F20" si="4">IF(E19&lt;1,"Flusso sospeso",IF(E19&gt;40,"Fase densa","Valutare"))</f>
        <v>Flusso sospeso</v>
      </c>
      <c r="F20" s="39" t="str">
        <f t="shared" si="4"/>
        <v>Valutare</v>
      </c>
      <c r="G20" s="17"/>
      <c r="H20" s="34"/>
      <c r="I20" s="34"/>
    </row>
    <row r="21" spans="2:9" ht="15.75" thickBot="1" x14ac:dyDescent="0.3"/>
    <row r="22" spans="2:9" x14ac:dyDescent="0.25">
      <c r="B22" s="67" t="s">
        <v>10</v>
      </c>
      <c r="C22" s="68"/>
      <c r="D22" s="68"/>
      <c r="E22" s="68"/>
      <c r="F22" s="68"/>
      <c r="G22" s="68"/>
      <c r="H22" s="68"/>
      <c r="I22" s="69"/>
    </row>
    <row r="23" spans="2:9" ht="18" x14ac:dyDescent="0.35">
      <c r="B23" s="11"/>
      <c r="C23" s="6" t="s">
        <v>43</v>
      </c>
      <c r="D23" s="30">
        <v>8</v>
      </c>
      <c r="E23" s="6" t="s">
        <v>11</v>
      </c>
      <c r="F23" s="6"/>
      <c r="G23" s="6"/>
      <c r="H23" s="6"/>
      <c r="I23" s="7"/>
    </row>
    <row r="24" spans="2:9" ht="18" x14ac:dyDescent="0.35">
      <c r="B24" s="11"/>
      <c r="C24" s="6" t="s">
        <v>44</v>
      </c>
      <c r="D24" s="30">
        <v>4</v>
      </c>
      <c r="E24" s="6" t="s">
        <v>12</v>
      </c>
      <c r="F24" s="23"/>
      <c r="G24" s="6"/>
      <c r="H24" s="6"/>
      <c r="I24" s="7"/>
    </row>
    <row r="25" spans="2:9" x14ac:dyDescent="0.25">
      <c r="B25" s="11"/>
      <c r="C25" s="6" t="s">
        <v>36</v>
      </c>
      <c r="D25" s="30">
        <v>4</v>
      </c>
      <c r="E25" s="6" t="s">
        <v>16</v>
      </c>
      <c r="F25" s="6"/>
      <c r="G25" s="6"/>
      <c r="H25" s="6"/>
      <c r="I25" s="7"/>
    </row>
    <row r="26" spans="2:9" x14ac:dyDescent="0.25">
      <c r="B26" s="11"/>
      <c r="C26" s="6" t="s">
        <v>42</v>
      </c>
      <c r="D26" s="30">
        <v>0.55000000000000004</v>
      </c>
      <c r="E26" s="24" t="s">
        <v>47</v>
      </c>
      <c r="F26" s="6"/>
      <c r="G26" s="6"/>
      <c r="H26" s="6"/>
      <c r="I26" s="7"/>
    </row>
    <row r="27" spans="2:9" x14ac:dyDescent="0.25">
      <c r="B27" s="11"/>
      <c r="C27" s="6" t="s">
        <v>22</v>
      </c>
      <c r="D27" s="30">
        <v>1.6</v>
      </c>
      <c r="E27" s="43" t="s">
        <v>57</v>
      </c>
      <c r="F27" s="43"/>
      <c r="G27" s="43"/>
      <c r="H27" s="43"/>
      <c r="I27" s="7"/>
    </row>
    <row r="28" spans="2:9" x14ac:dyDescent="0.25">
      <c r="B28" s="11"/>
      <c r="C28" s="6"/>
      <c r="D28" s="6"/>
      <c r="E28" s="6"/>
      <c r="F28" s="6"/>
      <c r="G28" s="6"/>
      <c r="H28" s="6"/>
      <c r="I28" s="7"/>
    </row>
    <row r="29" spans="2:9" x14ac:dyDescent="0.25">
      <c r="B29" s="11"/>
      <c r="C29" s="43" t="s">
        <v>11</v>
      </c>
      <c r="D29" s="43"/>
      <c r="E29" s="43"/>
      <c r="F29" s="44" t="s">
        <v>12</v>
      </c>
      <c r="G29" s="45"/>
      <c r="H29" s="45"/>
      <c r="I29" s="7"/>
    </row>
    <row r="30" spans="2:9" x14ac:dyDescent="0.25">
      <c r="B30" s="11"/>
      <c r="C30" s="6" t="s">
        <v>2</v>
      </c>
      <c r="D30" s="6" t="s">
        <v>3</v>
      </c>
      <c r="E30" s="6" t="s">
        <v>4</v>
      </c>
      <c r="F30" s="25" t="s">
        <v>2</v>
      </c>
      <c r="G30" s="6" t="s">
        <v>3</v>
      </c>
      <c r="H30" s="6" t="s">
        <v>4</v>
      </c>
      <c r="I30" s="7"/>
    </row>
    <row r="31" spans="2:9" x14ac:dyDescent="0.25">
      <c r="B31" s="11" t="s">
        <v>13</v>
      </c>
      <c r="C31" s="18">
        <f>$D$5*D18^2/2</f>
        <v>403.24669779951103</v>
      </c>
      <c r="D31" s="18">
        <f t="shared" ref="D31:E31" si="5">$D$5*E18^2/2</f>
        <v>679.19625551718309</v>
      </c>
      <c r="E31" s="18">
        <f t="shared" si="5"/>
        <v>910.3140152730482</v>
      </c>
      <c r="F31" s="26">
        <f>$D$6/3600/D14*D18^2/2</f>
        <v>216.79929989221023</v>
      </c>
      <c r="G31" s="18">
        <f t="shared" ref="G31:H31" si="6">$D$6/3600/E14*E18^2/2</f>
        <v>238.14735466941903</v>
      </c>
      <c r="H31" s="18">
        <f t="shared" si="6"/>
        <v>4078.4678103631181</v>
      </c>
      <c r="I31" s="7" t="s">
        <v>20</v>
      </c>
    </row>
    <row r="32" spans="2:9" x14ac:dyDescent="0.25">
      <c r="B32" s="11" t="s">
        <v>55</v>
      </c>
      <c r="C32" s="35">
        <f>4*C31</f>
        <v>1612.9867911980441</v>
      </c>
      <c r="D32" s="35">
        <f t="shared" ref="D32:E32" si="7">4*D31</f>
        <v>2716.7850220687324</v>
      </c>
      <c r="E32" s="35">
        <f t="shared" si="7"/>
        <v>3641.2560610921928</v>
      </c>
      <c r="F32" s="36">
        <f>3*F31</f>
        <v>650.39789967663069</v>
      </c>
      <c r="G32" s="35">
        <f t="shared" ref="G32:H32" si="8">3*G31</f>
        <v>714.44206400825715</v>
      </c>
      <c r="H32" s="35">
        <f t="shared" si="8"/>
        <v>12235.403431089355</v>
      </c>
      <c r="I32" s="7" t="s">
        <v>20</v>
      </c>
    </row>
    <row r="33" spans="2:9" x14ac:dyDescent="0.25">
      <c r="B33" s="11" t="s">
        <v>15</v>
      </c>
      <c r="C33" s="18">
        <f>0.000812*$D$5^0.85*D18^2/(D16-2*D17)^1.3*$D$23*9.81</f>
        <v>336.24543686237615</v>
      </c>
      <c r="D33" s="18">
        <f t="shared" ref="D33:E33" si="9">0.000812*$D$5^0.85*E18^2/(E16-2*E17)^1.3*$D$23*9.81</f>
        <v>508.16533764546637</v>
      </c>
      <c r="E33" s="18">
        <f t="shared" si="9"/>
        <v>3924.0599353004791</v>
      </c>
      <c r="F33" s="26">
        <f>0.2*$D$26*$D$6/3600/D14*$D$24*9.81</f>
        <v>2.8776000000000006</v>
      </c>
      <c r="G33" s="18">
        <f t="shared" ref="G33:H33" si="10">0.2*$D$26*$D$6/3600/E14*$D$24*9.81</f>
        <v>1.8766956521739135</v>
      </c>
      <c r="H33" s="18">
        <f t="shared" si="10"/>
        <v>23.980000000000004</v>
      </c>
      <c r="I33" s="7" t="s">
        <v>20</v>
      </c>
    </row>
    <row r="34" spans="2:9" x14ac:dyDescent="0.25">
      <c r="B34" s="11" t="s">
        <v>16</v>
      </c>
      <c r="C34" s="32">
        <v>0</v>
      </c>
      <c r="D34" s="18">
        <v>0</v>
      </c>
      <c r="E34" s="18">
        <v>0</v>
      </c>
      <c r="F34" s="26">
        <f>$D$6/3600/D14*$D$25*9.81</f>
        <v>26.16</v>
      </c>
      <c r="G34" s="18">
        <f>$D$6/3600/E14*$D$25*9.81</f>
        <v>17.060869565217391</v>
      </c>
      <c r="H34" s="18">
        <f>$D$6/3600/F14*$D$25*9.81</f>
        <v>217.99999999999997</v>
      </c>
      <c r="I34" s="7" t="s">
        <v>20</v>
      </c>
    </row>
    <row r="35" spans="2:9" x14ac:dyDescent="0.25">
      <c r="B35" s="11" t="s">
        <v>21</v>
      </c>
      <c r="C35" s="18">
        <f>$D$27*$D$5*D18^2/2</f>
        <v>645.19471647921762</v>
      </c>
      <c r="D35" s="18">
        <f t="shared" ref="D35:E35" si="11">$D$27*$D$5*E18^2/2</f>
        <v>1086.714008827493</v>
      </c>
      <c r="E35" s="18">
        <f t="shared" si="11"/>
        <v>1456.5024244368772</v>
      </c>
      <c r="F35" s="26">
        <f>C35*$D$6/(3600*$D$5*D14)</f>
        <v>346.87887982753642</v>
      </c>
      <c r="G35" s="18">
        <f t="shared" ref="G35:H35" si="12">D35*$D$6/(3600*$D$5*E14)</f>
        <v>381.03576747107047</v>
      </c>
      <c r="H35" s="18">
        <f t="shared" si="12"/>
        <v>6525.5484965809901</v>
      </c>
      <c r="I35" s="7" t="s">
        <v>20</v>
      </c>
    </row>
    <row r="36" spans="2:9" x14ac:dyDescent="0.25">
      <c r="B36" s="11" t="s">
        <v>17</v>
      </c>
      <c r="C36" s="18">
        <f>10*$D$5*D18^2/2</f>
        <v>4032.4669779951105</v>
      </c>
      <c r="D36" s="18">
        <f t="shared" ref="D36:E36" si="13">10*$D$5*E18^2/2</f>
        <v>6791.9625551718309</v>
      </c>
      <c r="E36" s="18">
        <f t="shared" si="13"/>
        <v>9103.1401527304824</v>
      </c>
      <c r="F36" s="26">
        <v>0</v>
      </c>
      <c r="G36" s="18">
        <v>0</v>
      </c>
      <c r="H36" s="18">
        <v>0</v>
      </c>
      <c r="I36" s="7" t="s">
        <v>20</v>
      </c>
    </row>
    <row r="37" spans="2:9" x14ac:dyDescent="0.25">
      <c r="B37" s="11" t="s">
        <v>18</v>
      </c>
      <c r="C37" s="6">
        <v>2000</v>
      </c>
      <c r="D37" s="6">
        <v>2001</v>
      </c>
      <c r="E37" s="6">
        <v>2002</v>
      </c>
      <c r="F37" s="25">
        <v>0</v>
      </c>
      <c r="G37" s="6">
        <v>0</v>
      </c>
      <c r="H37" s="6">
        <v>0</v>
      </c>
      <c r="I37" s="7" t="s">
        <v>20</v>
      </c>
    </row>
    <row r="38" spans="2:9" ht="15.75" thickBot="1" x14ac:dyDescent="0.3">
      <c r="B38" s="19" t="s">
        <v>23</v>
      </c>
      <c r="C38" s="20">
        <f>SUM(C31:C37)</f>
        <v>9030.1406203342594</v>
      </c>
      <c r="D38" s="20">
        <f t="shared" ref="D38:E38" si="14">SUM(D31:D37)</f>
        <v>13783.823179230705</v>
      </c>
      <c r="E38" s="20">
        <f t="shared" si="14"/>
        <v>21037.272588833082</v>
      </c>
      <c r="F38" s="27">
        <f>SUM(F31:F37)</f>
        <v>1243.1136793963774</v>
      </c>
      <c r="G38" s="20">
        <f t="shared" ref="G38:H38" si="15">SUM(G31:G37)</f>
        <v>1352.5627513661379</v>
      </c>
      <c r="H38" s="20">
        <f t="shared" si="15"/>
        <v>23081.399738033462</v>
      </c>
      <c r="I38" s="9" t="s">
        <v>20</v>
      </c>
    </row>
    <row r="39" spans="2:9" ht="15.75" thickBot="1" x14ac:dyDescent="0.3"/>
    <row r="40" spans="2:9" x14ac:dyDescent="0.25">
      <c r="C40" s="3"/>
      <c r="D40" s="10" t="s">
        <v>2</v>
      </c>
      <c r="E40" s="10" t="s">
        <v>3</v>
      </c>
      <c r="F40" s="10" t="s">
        <v>4</v>
      </c>
      <c r="G40" s="4"/>
    </row>
    <row r="41" spans="2:9" ht="15.75" thickBot="1" x14ac:dyDescent="0.3">
      <c r="C41" s="19" t="s">
        <v>40</v>
      </c>
      <c r="D41" s="20">
        <f>C38+F38</f>
        <v>10273.254299730637</v>
      </c>
      <c r="E41" s="20">
        <f>D38+G38</f>
        <v>15136.385930596844</v>
      </c>
      <c r="F41" s="20">
        <f>E38+H38</f>
        <v>44118.672326866545</v>
      </c>
      <c r="G41" s="9" t="s">
        <v>20</v>
      </c>
    </row>
    <row r="44" spans="2:9" ht="15.75" thickBot="1" x14ac:dyDescent="0.3">
      <c r="H44" s="22"/>
    </row>
    <row r="45" spans="2:9" x14ac:dyDescent="0.25">
      <c r="C45" s="40" t="s">
        <v>41</v>
      </c>
      <c r="D45" s="41"/>
      <c r="E45" s="41"/>
      <c r="F45" s="41"/>
      <c r="G45" s="42"/>
    </row>
    <row r="46" spans="2:9" x14ac:dyDescent="0.25">
      <c r="C46" s="11" t="s">
        <v>25</v>
      </c>
      <c r="D46" s="33">
        <v>0.76</v>
      </c>
      <c r="E46" s="6"/>
      <c r="F46" s="6"/>
      <c r="G46" s="7"/>
    </row>
    <row r="47" spans="2:9" x14ac:dyDescent="0.25">
      <c r="C47" s="11" t="s">
        <v>26</v>
      </c>
      <c r="D47" s="33">
        <v>0.9</v>
      </c>
      <c r="E47" s="6"/>
      <c r="F47" s="6"/>
      <c r="G47" s="7"/>
    </row>
    <row r="48" spans="2:9" x14ac:dyDescent="0.25">
      <c r="C48" s="11" t="s">
        <v>27</v>
      </c>
      <c r="D48" s="33">
        <v>0.8</v>
      </c>
      <c r="E48" s="6"/>
      <c r="F48" s="6"/>
      <c r="G48" s="7"/>
    </row>
    <row r="49" spans="3:7" x14ac:dyDescent="0.25">
      <c r="C49" s="11" t="s">
        <v>24</v>
      </c>
      <c r="D49" s="12">
        <f>D41*D14*0.001</f>
        <v>10.885369035089587</v>
      </c>
      <c r="E49" s="12">
        <f>E41*E14*0.001</f>
        <v>24.592002130407746</v>
      </c>
      <c r="F49" s="12">
        <f>F41*F14*0.001</f>
        <v>5.6096891863610816</v>
      </c>
      <c r="G49" s="7" t="s">
        <v>28</v>
      </c>
    </row>
    <row r="50" spans="3:7" ht="18.75" thickBot="1" x14ac:dyDescent="0.4">
      <c r="C50" s="19" t="s">
        <v>37</v>
      </c>
      <c r="D50" s="21">
        <f>D49/($D$46*$D$47*$D$48)</f>
        <v>19.892852768804069</v>
      </c>
      <c r="E50" s="21">
        <f>E49/($D$46*$D$47*$D$48)</f>
        <v>44.941524361125268</v>
      </c>
      <c r="F50" s="21">
        <f>F49/($D$46*$D$47*$D$48)</f>
        <v>10.251624975075076</v>
      </c>
      <c r="G50" s="9" t="s">
        <v>28</v>
      </c>
    </row>
    <row r="51" spans="3:7" ht="15.75" thickBot="1" x14ac:dyDescent="0.3"/>
    <row r="52" spans="3:7" x14ac:dyDescent="0.25">
      <c r="C52" s="40" t="s">
        <v>59</v>
      </c>
      <c r="D52" s="41"/>
      <c r="E52" s="41"/>
      <c r="F52" s="41"/>
      <c r="G52" s="42"/>
    </row>
    <row r="53" spans="3:7" ht="18" x14ac:dyDescent="0.35">
      <c r="C53" s="11" t="s">
        <v>60</v>
      </c>
      <c r="D53" s="6">
        <v>220</v>
      </c>
      <c r="E53" s="6">
        <v>220</v>
      </c>
      <c r="F53" s="6">
        <v>220</v>
      </c>
      <c r="G53" s="7" t="s">
        <v>63</v>
      </c>
    </row>
    <row r="54" spans="3:7" ht="18.75" thickBot="1" x14ac:dyDescent="0.4">
      <c r="C54" s="19" t="s">
        <v>61</v>
      </c>
      <c r="D54" s="70">
        <f>(8*(D53*0.000001)^2*D14*$D$4/(0.15^2))^(1/3)</f>
        <v>0.22799943382248666</v>
      </c>
      <c r="E54" s="70">
        <f t="shared" ref="E54:F54" si="16">(8*(E53*0.000001)^2*E14*$D$4/(0.15^2))^(1/3)</f>
        <v>0.26291334310681713</v>
      </c>
      <c r="F54" s="70">
        <f t="shared" si="16"/>
        <v>0.11245899132670555</v>
      </c>
      <c r="G54" s="9" t="s">
        <v>6</v>
      </c>
    </row>
    <row r="56" spans="3:7" x14ac:dyDescent="0.25">
      <c r="C56" s="1"/>
      <c r="D56" s="1"/>
      <c r="E56" s="1"/>
    </row>
  </sheetData>
  <mergeCells count="18">
    <mergeCell ref="C52:G52"/>
    <mergeCell ref="C45:G45"/>
    <mergeCell ref="M3:O4"/>
    <mergeCell ref="M5:M6"/>
    <mergeCell ref="M7:M8"/>
    <mergeCell ref="E27:H27"/>
    <mergeCell ref="J3:K4"/>
    <mergeCell ref="J5:K5"/>
    <mergeCell ref="J6:K6"/>
    <mergeCell ref="J7:K7"/>
    <mergeCell ref="J8:K8"/>
    <mergeCell ref="C3:E3"/>
    <mergeCell ref="B22:I22"/>
    <mergeCell ref="C29:E29"/>
    <mergeCell ref="F29:H29"/>
    <mergeCell ref="H18:I18"/>
    <mergeCell ref="C6:C9"/>
    <mergeCell ref="H16:I17"/>
  </mergeCells>
  <phoneticPr fontId="5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Design1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Davide Armenante</dc:creator>
  <cp:lastModifiedBy>Davide Armenante</cp:lastModifiedBy>
  <dcterms:created xsi:type="dcterms:W3CDTF">2021-02-11T07:59:42Z</dcterms:created>
  <dcterms:modified xsi:type="dcterms:W3CDTF">2021-02-14T15:51:27Z</dcterms:modified>
</cp:coreProperties>
</file>