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Carroponte\"/>
    </mc:Choice>
  </mc:AlternateContent>
  <xr:revisionPtr revIDLastSave="0" documentId="13_ncr:1_{29D3EB4D-CE8A-4B5F-B435-6B4549E9813D}" xr6:coauthVersionLast="46" xr6:coauthVersionMax="46" xr10:uidLastSave="{00000000-0000-0000-0000-000000000000}"/>
  <bookViews>
    <workbookView xWindow="-120" yWindow="-120" windowWidth="29040" windowHeight="15840" activeTab="2" xr2:uid="{E9B711B3-B55F-4B67-A8D5-AE95E1EE28CB}"/>
  </bookViews>
  <sheets>
    <sheet name="Dati" sheetId="1" r:id="rId1"/>
    <sheet name="Reazioni vincolari" sheetId="2" r:id="rId2"/>
    <sheet name="Sollecitazio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" l="1"/>
  <c r="C45" i="3"/>
  <c r="C21" i="3"/>
  <c r="C22" i="3"/>
  <c r="C34" i="3"/>
  <c r="C33" i="3"/>
  <c r="C42" i="3"/>
  <c r="C8" i="3"/>
  <c r="C19" i="3"/>
  <c r="C5" i="3"/>
  <c r="C4" i="3"/>
  <c r="C12" i="3"/>
  <c r="D11" i="2"/>
  <c r="D10" i="2"/>
  <c r="D16" i="2" s="1"/>
  <c r="E49" i="1"/>
  <c r="E47" i="1"/>
  <c r="E46" i="1"/>
  <c r="E48" i="1"/>
  <c r="C16" i="1"/>
  <c r="C6" i="3" s="1"/>
  <c r="C11" i="1"/>
  <c r="D6" i="2" s="1"/>
  <c r="C7" i="1"/>
  <c r="D5" i="2" s="1"/>
  <c r="D8" i="2" l="1"/>
  <c r="C31" i="3"/>
  <c r="C37" i="3"/>
  <c r="C43" i="3"/>
  <c r="C44" i="3" s="1"/>
  <c r="C46" i="3" s="1"/>
  <c r="D15" i="2"/>
  <c r="C3" i="3" l="1"/>
  <c r="C19" i="2"/>
  <c r="C20" i="2" s="1"/>
  <c r="C11" i="3" l="1"/>
  <c r="C14" i="3" s="1"/>
  <c r="C15" i="3" s="1"/>
  <c r="C25" i="3"/>
  <c r="C27" i="3" s="1"/>
  <c r="C36" i="3"/>
  <c r="C38" i="3" s="1"/>
</calcChain>
</file>

<file path=xl/sharedStrings.xml><?xml version="1.0" encoding="utf-8"?>
<sst xmlns="http://schemas.openxmlformats.org/spreadsheetml/2006/main" count="152" uniqueCount="114">
  <si>
    <t>P</t>
  </si>
  <si>
    <t>sp</t>
  </si>
  <si>
    <t>sc</t>
  </si>
  <si>
    <t>sx</t>
  </si>
  <si>
    <t>dx</t>
  </si>
  <si>
    <t>R</t>
  </si>
  <si>
    <t>Fp</t>
  </si>
  <si>
    <t>daN*mm</t>
  </si>
  <si>
    <t>Portata bozzello</t>
  </si>
  <si>
    <t>Peso bozzello</t>
  </si>
  <si>
    <t>carico di servizio</t>
  </si>
  <si>
    <t>Peso carpenteria carrello</t>
  </si>
  <si>
    <t>peso paranco di sollevamento</t>
  </si>
  <si>
    <t>peso complessivo carrello</t>
  </si>
  <si>
    <t>Peso singola trave del ponte</t>
  </si>
  <si>
    <t>Peso singola controventatura</t>
  </si>
  <si>
    <t>Peso singola testata portaruote</t>
  </si>
  <si>
    <t>[daN]</t>
  </si>
  <si>
    <t>CARROPONTE</t>
  </si>
  <si>
    <t>Numero di cicli di carico</t>
  </si>
  <si>
    <t>Regime di carico</t>
  </si>
  <si>
    <t>Q1</t>
  </si>
  <si>
    <t>U2</t>
  </si>
  <si>
    <t>kp</t>
  </si>
  <si>
    <t>Classe</t>
  </si>
  <si>
    <t>A1</t>
  </si>
  <si>
    <t>Materiale Fe 360 B UNI 7070</t>
  </si>
  <si>
    <t>Tensioni ammissibili</t>
  </si>
  <si>
    <r>
      <t>daN/mm</t>
    </r>
    <r>
      <rPr>
        <vertAlign val="superscript"/>
        <sz val="11"/>
        <color theme="1"/>
        <rFont val="Calibri"/>
        <family val="2"/>
        <scheme val="minor"/>
      </rPr>
      <t>2</t>
    </r>
  </si>
  <si>
    <t>condizione I</t>
  </si>
  <si>
    <t>condizione II</t>
  </si>
  <si>
    <t>condizione III</t>
  </si>
  <si>
    <r>
      <t>σ</t>
    </r>
    <r>
      <rPr>
        <vertAlign val="subscript"/>
        <sz val="11"/>
        <color theme="1"/>
        <rFont val="Calibri"/>
        <family val="2"/>
      </rPr>
      <t>amm</t>
    </r>
  </si>
  <si>
    <r>
      <t>τ</t>
    </r>
    <r>
      <rPr>
        <vertAlign val="subscript"/>
        <sz val="11"/>
        <color theme="1"/>
        <rFont val="Calibri"/>
        <family val="2"/>
      </rPr>
      <t>amm</t>
    </r>
  </si>
  <si>
    <t>M</t>
  </si>
  <si>
    <r>
      <t>velocità di sollevamento 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[m/min]</t>
    </r>
  </si>
  <si>
    <t>PORTATA</t>
  </si>
  <si>
    <t>DIMENSIONI</t>
  </si>
  <si>
    <t>scartamento del ponte sp</t>
  </si>
  <si>
    <t xml:space="preserve">scartamento del carrello </t>
  </si>
  <si>
    <t>passo ruote carrello</t>
  </si>
  <si>
    <t>accostamento massimo filo A</t>
  </si>
  <si>
    <t>accostamento massimo filo B</t>
  </si>
  <si>
    <t>diametro ruote ponte</t>
  </si>
  <si>
    <t>diametro ruote carrello</t>
  </si>
  <si>
    <t>[mm]</t>
  </si>
  <si>
    <t>Profilo IPN 300 UNI 5679</t>
  </si>
  <si>
    <t>Jxx</t>
  </si>
  <si>
    <t>Wxx</t>
  </si>
  <si>
    <t>ixx</t>
  </si>
  <si>
    <t>Jyy</t>
  </si>
  <si>
    <t>Wyy</t>
  </si>
  <si>
    <t>iyy</t>
  </si>
  <si>
    <t>Area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</si>
  <si>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</si>
  <si>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</si>
  <si>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</si>
  <si>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</si>
  <si>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Coefficiente dinamico</t>
  </si>
  <si>
    <t>Coefficiente di maggiorazione</t>
  </si>
  <si>
    <t>ψ</t>
  </si>
  <si>
    <t>daN</t>
  </si>
  <si>
    <t>k</t>
  </si>
  <si>
    <t>Forza sulla singola ruota</t>
  </si>
  <si>
    <t xml:space="preserve">Carico di servizio </t>
  </si>
  <si>
    <t>Sq</t>
  </si>
  <si>
    <t xml:space="preserve">Peso del carrello </t>
  </si>
  <si>
    <t>Pc</t>
  </si>
  <si>
    <t>Distanza di massima sollecitazione</t>
  </si>
  <si>
    <t xml:space="preserve">d </t>
  </si>
  <si>
    <t>scartamento del ponte</t>
  </si>
  <si>
    <t>scartamento del carrello</t>
  </si>
  <si>
    <t>mm</t>
  </si>
  <si>
    <t>Reazioni vincolari</t>
  </si>
  <si>
    <t>Peso del ponte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</si>
  <si>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</si>
  <si>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Sollecitazione a flessione in mezzeria</t>
  </si>
  <si>
    <t>Sollecitazioni locali</t>
  </si>
  <si>
    <t>hr</t>
  </si>
  <si>
    <t xml:space="preserve">tp </t>
  </si>
  <si>
    <t>ta</t>
  </si>
  <si>
    <t xml:space="preserve">sigma amm </t>
  </si>
  <si>
    <t>c</t>
  </si>
  <si>
    <t>Verifica</t>
  </si>
  <si>
    <r>
      <t>σ</t>
    </r>
    <r>
      <rPr>
        <vertAlign val="subscript"/>
        <sz val="11"/>
        <color theme="1"/>
        <rFont val="Calibri"/>
        <family val="2"/>
      </rPr>
      <t>max</t>
    </r>
  </si>
  <si>
    <r>
      <t>σ</t>
    </r>
    <r>
      <rPr>
        <vertAlign val="subscript"/>
        <sz val="11"/>
        <color theme="1"/>
        <rFont val="Calibri"/>
        <family val="2"/>
      </rPr>
      <t>y</t>
    </r>
  </si>
  <si>
    <r>
      <t>σ</t>
    </r>
    <r>
      <rPr>
        <vertAlign val="subscript"/>
        <sz val="11"/>
        <color theme="1"/>
        <rFont val="Calibri"/>
        <family val="2"/>
      </rPr>
      <t xml:space="preserve">y </t>
    </r>
    <r>
      <rPr>
        <sz val="11"/>
        <color theme="1"/>
        <rFont val="Calibri"/>
        <family val="2"/>
      </rPr>
      <t>&lt;1.15 σ</t>
    </r>
    <r>
      <rPr>
        <vertAlign val="subscript"/>
        <sz val="11"/>
        <color theme="1"/>
        <rFont val="Calibri"/>
        <family val="2"/>
      </rPr>
      <t>amm</t>
    </r>
  </si>
  <si>
    <t>Verifica carichi concentrati</t>
  </si>
  <si>
    <t>beff</t>
  </si>
  <si>
    <t>tw</t>
  </si>
  <si>
    <t>hw</t>
  </si>
  <si>
    <t>v</t>
  </si>
  <si>
    <t>Verifica freccia massima</t>
  </si>
  <si>
    <t>fp</t>
  </si>
  <si>
    <t>E</t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</si>
  <si>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</si>
  <si>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 xml:space="preserve">Verifica </t>
  </si>
  <si>
    <t>fp/sp</t>
  </si>
  <si>
    <t>Dati verifiche</t>
  </si>
  <si>
    <t>Dati reazioni vincolari</t>
  </si>
  <si>
    <t>Fonte</t>
  </si>
  <si>
    <t>https://www.cad-steel.net/steel-sections/ipn-european-standard-beams</t>
  </si>
  <si>
    <t>hw (d)</t>
  </si>
  <si>
    <t>ta (TW)</t>
  </si>
  <si>
    <t>t1 (TF)</t>
  </si>
  <si>
    <t>b (B)</t>
  </si>
  <si>
    <t>h (H)</t>
  </si>
  <si>
    <t>Confronto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</si>
  <si>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</si>
  <si>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</si>
  <si>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</si>
  <si>
    <r>
      <t>W</t>
    </r>
    <r>
      <rPr>
        <vertAlign val="subscript"/>
        <sz val="11"/>
        <color theme="1"/>
        <rFont val="Calibri"/>
        <family val="2"/>
        <scheme val="minor"/>
      </rPr>
      <t>xx</t>
    </r>
  </si>
  <si>
    <r>
      <rPr>
        <sz val="11"/>
        <color theme="1"/>
        <rFont val="Calibri"/>
        <family val="2"/>
      </rPr>
      <t>τ</t>
    </r>
    <r>
      <rPr>
        <vertAlign val="subscript"/>
        <sz val="11"/>
        <color theme="1"/>
        <rFont val="Calibri"/>
        <family val="2"/>
        <scheme val="minor"/>
      </rPr>
      <t>max</t>
    </r>
  </si>
  <si>
    <t>spasso ruote testata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</si>
</sst>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3" fillId="0" borderId="0" xfId="0" applyFont="1" applyBorder="1"/>
    <xf numFmtId="0" fontId="2" fillId="0" borderId="5" xfId="0" applyFont="1" applyBorder="1" applyAlignment="1">
      <alignment horizontal="center" vertical="center"/>
    </xf>
    <xf numFmtId="0" fontId="3" fillId="0" borderId="8" xfId="0" applyFont="1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8" xfId="0" applyBorder="1"/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0" xfId="0" applyNumberFormat="1" applyBorder="1"/>
    <xf numFmtId="0" fontId="3" fillId="0" borderId="3" xfId="0" applyFont="1" applyBorder="1"/>
    <xf numFmtId="2" fontId="0" fillId="0" borderId="8" xfId="0" applyNumberFormat="1" applyBorder="1"/>
    <xf numFmtId="0" fontId="10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9" fontId="0" fillId="0" borderId="0" xfId="1" applyFont="1" applyBorder="1"/>
    <xf numFmtId="164" fontId="0" fillId="0" borderId="0" xfId="0" applyNumberFormat="1" applyBorder="1"/>
    <xf numFmtId="0" fontId="10" fillId="0" borderId="0" xfId="0" applyFont="1" applyBorder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5" fontId="0" fillId="0" borderId="0" xfId="0" applyNumberFormat="1" applyBorder="1"/>
    <xf numFmtId="10" fontId="0" fillId="0" borderId="0" xfId="1" applyNumberFormat="1" applyFont="1" applyBorder="1"/>
    <xf numFmtId="9" fontId="0" fillId="0" borderId="8" xfId="1" applyFont="1" applyBorder="1"/>
    <xf numFmtId="0" fontId="3" fillId="0" borderId="6" xfId="0" applyFont="1" applyBorder="1"/>
    <xf numFmtId="9" fontId="0" fillId="0" borderId="8" xfId="0" applyNumberFormat="1" applyBorder="1"/>
    <xf numFmtId="10" fontId="0" fillId="0" borderId="8" xfId="0" applyNumberFormat="1" applyBorder="1"/>
    <xf numFmtId="0" fontId="0" fillId="0" borderId="0" xfId="0" applyFont="1" applyBorder="1"/>
  </cellXfs>
  <cellStyles count="3">
    <cellStyle name="Collegamento ipertestuale" xfId="2" builtinId="8"/>
    <cellStyle name="Normale" xfId="0" builtinId="0"/>
    <cellStyle name="Percentuale" xfId="1" builtinId="5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171451</xdr:colOff>
      <xdr:row>29</xdr:row>
      <xdr:rowOff>20343</xdr:rowOff>
    </xdr:from>
    <xdr:to>
      <xdr:col>13</xdr:col>
      <xdr:colOff>314326</xdr:colOff>
      <xdr:row>37</xdr:row>
      <xdr:rowOff>180975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333D49C-6EA1-46CC-B844-BAC390F9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526" y="5963943"/>
          <a:ext cx="5257800" cy="16846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9307</xdr:rowOff>
    </xdr:from>
    <xdr:to>
      <xdr:col>13</xdr:col>
      <xdr:colOff>581025</xdr:colOff>
      <xdr:row>24</xdr:row>
      <xdr:rowOff>123588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976F6DC-0539-4C28-82E5-AD08CBD73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0" y="3943132"/>
          <a:ext cx="5457825" cy="1066781"/>
        </a:xfrm>
        <a:prstGeom prst="rect">
          <a:avLst/>
        </a:prstGeom>
      </xdr:spPr>
    </xdr:pic>
    <xdr:clientData/>
  </xdr:twoCellAnchor>
  <xdr:twoCellAnchor editAs="oneCell">
    <xdr:from>
      <xdr:col>6</xdr:col>
      <xdr:colOff>112431</xdr:colOff>
      <xdr:row>11</xdr:row>
      <xdr:rowOff>97654</xdr:rowOff>
    </xdr:from>
    <xdr:to>
      <xdr:col>7</xdr:col>
      <xdr:colOff>325431</xdr:colOff>
      <xdr:row>13</xdr:row>
      <xdr:rowOff>149190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14:cNvPr>
            <xdr14:cNvContentPartPr/>
          </xdr14:nvContentPartPr>
          <xdr14:nvPr macro=""/>
          <xdr14:xfrm>
            <a:off x="4167360" y="2280240"/>
            <a:ext cx="822600" cy="478800"/>
          </xdr14:xfrm>
        </xdr:contentPart>
      </mc:Choice>
      <mc:Fallback xmlns="">
        <xdr:pic>
          <xdr:nvPicPr>
            <xdr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58356" y="2271240"/>
              <a:ext cx="840248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266091</xdr:colOff>
      <xdr:row>41</xdr:row>
      <xdr:rowOff>117233</xdr:rowOff>
    </xdr:from>
    <xdr:to>
      <xdr:col>6</xdr:col>
      <xdr:colOff>578091</xdr:colOff>
      <xdr:row>43</xdr:row>
      <xdr:rowOff>161393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14:cNvPr>
            <xdr14:cNvContentPartPr/>
          </xdr14:nvContentPartPr>
          <xdr14:nvPr macro=""/>
          <xdr14:xfrm>
            <a:off x="3771291" y="8365883"/>
            <a:ext cx="921600" cy="425160"/>
          </xdr14:xfrm>
        </xdr:contentPart>
      </mc:Choice>
      <mc:Fallback xmlns="">
        <xdr:pic>
          <xdr:nvPicPr>
            <xdr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17080" y="8306897"/>
              <a:ext cx="939240" cy="442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7:39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1659 413 2979,'2'-2'10495,"-2"-9"-6656,-3-18-4885,2 17 2091,-2-31-929,5-82 0,0 104-307,1 0 0,1 1 1,1-1-1,0 1 0,18-38 1,-78 106-476,48-42 653,-1 0 0,0-1-1,-1 0 1,1 0 0,-1-1 0,0 0-1,0 0 1,0-1 0,0 0-1,-12 1 1,17-3-85,0-1 1,0 0-1,0 1 1,0-2-1,0 1 0,1 0 1,-1-1-1,0 1 0,0-1 1,0 0-1,1-1 1,-5-1-1,6 2-25,0-1 1,1 0-1,-1 0 1,1 0-1,-1 0 0,1 0 1,0 0-1,0 0 1,0 0-1,0 0 0,0-1 1,1 1-1,-1 0 1,1 0-1,-1-1 0,1 1 1,0-1-1,0 1 1,0 0-1,1-5 0,-1-3-890,0-26-931,0 35 1872,0 0 0,0-1-1,0 1 1,0 0-1,0 0 1,0-1-1,-1 1 1,1 0-1,0 0 1,-1-1-1,1 1 1,-1 0-1,0 0 1,1 0-1,-1 0 1,0 0-1,0 0 1,1 0-1,-1 0 1,-1-1 0,1 2 119,1 0 1,-1 0 0,1 0 0,-1 1-1,1-1 1,0 0 0,-1 0-1,1 0 1,-1 0 0,1 1 0,0-1-1,-1 0 1,1 1 0,0-1 0,-1 0-1,1 0 1,0 1 0,-1-1 0,1 1-1,0-1 1,0 0 0,0 1 0,-1-1-1,1 0 1,0 1 0,0-1 0,0 1-1,0-1 1,0 1 0,-1-1 0,1 1-1,0-1 1,0 0 0,0 1 0,0-1-1,1 1 1,-4 23 476,3-22-369,-35 340 6929,35-336-7186,-1 2-1515</inkml:trace>
  <inkml:trace contextRef="#ctx0" brushRef="#br0" timeOffset="-2317.02">399 346 6342,'-6'-3'1146,"0"0"1,0 1-1,-1 0 0,1 0 0,0 0 1,-8 0-1,-42 0 1474,22 6-2958,-46 12-1,47-9 947,26-6-576,0 0 0,0 1 0,0 0 0,0 0 0,1 0 1,-1 1-1,1 0 0,-1 0 0,1 1 0,0 0 0,1 0 0,-1 0 0,0 0 0,1 1 0,0 0 0,0 0 0,1 1 0,0-1 0,0 1 0,0 0 0,0 0 0,1 0 0,0 1 0,0-1 0,1 1 0,0 0 0,0 0 0,0-1 0,1 1 0,0 0 0,0 0 0,1 15 0,0-21-51,1 1 0,-1 0 0,0 0-1,0 0 1,1 0 0,-1 0 0,1-1-1,0 1 1,0 0 0,-1 0 0,1-1-1,0 1 1,0-1 0,0 1 0,1-1-1,-1 1 1,0-1 0,1 0 0,-1 1-1,3 1 1,1 0-21,-1-1-1,1 1 0,0-1 0,0 0 1,0 0-1,1-1 0,5 2 1,10 1 5,-1-2 1,36 0 0,-55-2 39,13 0-24,5 1 70,1-2 0,-1 0 1,0-1-1,32-7 1,-47 8-39,0 0-1,0 0 1,-1 0 0,1-1 0,-1 1 0,1-1 0,-1 0-1,0 0 1,0 0 0,0-1 0,0 1 0,0-1-1,0 0 1,-1 1 0,1-1 0,-1 0 0,0-1-1,0 1 1,0 0 0,0-1 0,0 1 0,-1-1 0,1 1-1,-1-1 1,0 0 0,-1 1 0,1-1 0,0 0-1,-1 0 1,0-4 0,0 4 11,0-1-1,-1 1 0,1 0 1,-1 0-1,0-1 0,0 1 1,-1 0-1,1 0 0,-1 0 1,0 0-1,0 1 0,0-1 1,0 0-1,-1 1 1,0-1-1,1 1 0,-1 0 1,-1 0-1,1 0 0,0 1 1,-1-1-1,1 1 0,-1-1 1,0 1-1,1 0 1,-1 1-1,-6-3 0,0 1 29,1 0 0,-1 1-1,0 0 1,-1 0 0,1 1-1,0 1 1,0 0 0,0 0-1,-1 1 1,-18 4 0,22-3-50,1 0 1,-1 1-1,1 0 1,-1 0-1,1 0 1,0 1-1,0 0 0,-8 8 1,-10 9-4257,22-19 3500</inkml:trace>
  <inkml:trace contextRef="#ctx0" brushRef="#br0" timeOffset="-1366.99">880 351 7591,'18'13'4869,"-12"-8"-1634,-16-5-2274,-14 0-64,-8 0-641,-1 0-192,1 0-64,3 0-128,7 0-545,2 0-1377,11 3-1857,1-1-1122</inkml:trace>
  <inkml:trace contextRef="#ctx0" brushRef="#br0" timeOffset="-982">878 458 4644,'0'5'6310,"-6"0"-4868,-18-3-1250,-7-2 737,-1 0-641,1 0-288,1 0-641,6-3-1152,9 1-2179,5 2-2178</inkml:trace>
  <inkml:trace contextRef="#ctx0" brushRef="#br0" timeOffset="8015.46">1826 536 1185,'6'0'520,"22"-1"2374,-27 1-2629,0 0 0,-1 0 0,1 0 0,0 0 0,13 10 11801,-196 2-8888,1 0-3382,82-17-210,1 0-5151</inkml:trace>
  <inkml:trace contextRef="#ctx0" brushRef="#br0" timeOffset="11134.58">1738 907 6054,'-20'13'7765,"-15"30"-5031,-17 36-2818,18-15 335,20-36-13,-26 39-1,31-59-392,5-15 111,4-21 53,1 22-43,1-161-772,-2 167 779,-12 4-102,11-4 122,0 0 1,0 0-1,0 1 0,0-1 0,0 0 0,0 1 1,0-1-1,0 1 0,1-1 0,-1 1 1,0-1-1,0 1 0,1 0 0,-1-1 0,0 1 1,1 0-1,-2 1 0,-15 21 135,2 1-1,-19 36 1,29-50-72,0 0 0,1 0 0,0 1 0,0-1-1,1 1 1,-3 17 0,9-98 311,-1 44-307,-1 0 0,-1 0 0,-2 0 0,-6-36 0,8 61-57,0-1 1,-1 0-1,0 0 0,1 0 0,-1 0 0,0 1 0,0-1 0,0 0 0,0 1 0,0-1 0,-1 1 1,1-1-1,0 1 0,-1-1 0,1 1 0,-1 0 0,0 0 0,1 0 0,-1 0 0,0 0 0,1 0 1,-1 0-1,0 1 0,0-1 0,0 0 0,0 1 0,0 0 0,0-1 0,1 1 0,-1 0 0,-4 0 1,-6 1 25,0 1 1,0 0-1,0 0 1,-16 6 0,-25 4-956,71-10-11880</inkml:trace>
  <inkml:trace contextRef="#ctx0" brushRef="#br0" timeOffset="11504.58">1811 894 5797,'6'0'6663,"-8"0"-5158,-24 0-160,-6 0-255,-1 2-578,-1 3-288,11 1-32,-1-3 33,6-1-129,8-2-64,3 0-96</inkml:trace>
  <inkml:trace contextRef="#ctx0" brushRef="#br0" timeOffset="11889.58">1750 1196 9321,'18'-4'5871,"-1"-5"-3938,-15 7-1856,1 1 0,-1-1 0,1 1 0,0-1 0,0 1 0,-1 0 0,1 0 0,0 0 0,0 1 0,0-1 0,5 0 0,-6 1-27,0 0 1,0 0-1,1 0 0,-1 1 1,0-1-1,0 0 0,0 1 1,0-1-1,0 1 0,0 0 1,0 0-1,0 0 0,0 0 1,0 0-1,0 0 0,0 0 1,-1 1-1,1-1 1,2 3-1,-1 1-40,0 0 1,0 1 0,0-1-1,-1 1 1,4 10-1,-3-9-2,17 29 0,-3-25-2673,-17-11 2373,1 0 0,0 0 0,0 0 0,-1 0 0,1 0 0,0 0 0,-1 0 0,1 0 0,0-1 1,-1 1-1,1 0 0,0 0 0,-1-1 0,1 1 0,-1-1 0,1 1 0,-1 0 0,1-1 0,-1 1 0,1-1 0,-1 1 0,1-1 0,-1 1 1,1-1-1,-1 0 0,0 1 0,1-2 0,7-15-3936</inkml:trace>
  <inkml:trace contextRef="#ctx0" brushRef="#br0" timeOffset="12306.58">1986 1139 9321,'0'0'2594,"-8"0"-2145,-13 11 640,-7 5 833,-2 2-994,-1 3-543,-1-2-257,1 1-128,3-4 32,4 0-64,7-7-224,5-2-1026,6-2-1696</inkml:trace>
  <inkml:trace contextRef="#ctx0" brushRef="#br0" timeOffset="12752.57">2083 1199 320,'1'0'788,"0"0"0,0 1-1,0-1 1,0 0-1,1 0 1,-1 0 0,0 1-1,0-1 1,0 0 0,0 1-1,0-1 1,0 1 0,0-1-1,0 1 1,0 0-1,2 1 1,10 27 2471,-13-27-3310,1 1 0,-1-1 1,1 1-1,0-1 0,-1 0 0,2 1 1,-1-1-1,0 0 0,0 1 0,1-1 1,-1 0-1,1 0 0,-1 0 0,1-1 1,0 1-1,0 0 0,0 0 0,4 2 0,42 14-684,-15-13-5768,-25-5 2702</inkml:trace>
  <inkml:trace contextRef="#ctx0" brushRef="#br0" timeOffset="12753.57">2284 1192 9769,'0'0'2178,"-14"0"-1921,-8 0 1056,-1 7 224,-3 4-832,-2 5-417,-1 0-192,1 2-64,3-2 32,5-2-128,4 0-64,6-5-192,4-2-481,6-3-704,0 1-2948</inkml:trace>
  <inkml:trace contextRef="#ctx0" brushRef="#br0" timeOffset="13140.57">2031 1269 11307,'0'0'1761,"0"-2"-1408,-13-2 544,-5 3-385,-2 1-448,4-2-32,7 2-256,1 0-737,4 0-1922</inkml:trace>
  <inkml:trace contextRef="#ctx0" brushRef="#br0" timeOffset="15787.08">426 777 5317,'14'-6'5132,"-8"-19"-3932,-6 22-1145,0 0 0,1 1-1,-1-1 1,0 0 0,1 1 0,0-1 0,-1 0 0,1 1 0,0-1 0,0 1-1,1-1 1,-1 1 0,2-3 0,7-9-231,-14 9-200,-25 8-343,3 1 880,4-10-156,20 5-18,1 0 0,-1 0 1,0 0-1,0 0 0,1 1 1,-1-1-1,0 1 0,0-1 0,0 1 1,0 0-1,0-1 0,-2 1 1,3 1-14,0-1 1,0 0 0,0 1 0,0-1 0,0 1 0,0-1-1,1 1 1,-1 0 0,0-1 0,0 1 0,0 0 0,1 0 0,-1-1-1,0 1 1,1 0 0,-1 0 0,1 0 0,-1 0 0,1 0 0,-1 0-1,1 0 1,0 0 0,0 0 0,-1 0 0,1 0 0,0 0-1,0 0 1,0 0 0,0 0 0,0 0 0,0 1 0,1 47 390,-1-33-700,-1 18-4795,1-25 112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8:02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243 366 7175,'8'-1'232,"-1"-1"1,-1 0 0,1-1-1,0 0 1,-1 0 0,1 0-1,-1-1 1,0 1-1,0-2 1,0 1 0,-1-1-1,1 0 1,-1 0 0,0 0-1,-1-1 1,1 1-1,-1-1 1,0 0 0,5-12-1,-1 3-213,0 0-1,-1-1 0,-1 1 1,-1-1-1,0 0 0,-1-1 1,3-27-1,-6 33 62,0 1 62,0-1-1,-1 0 1,0 0 0,-3-14-1,3 23-97,0 0-1,-1 0 0,1 1 0,-1-1 1,1 0-1,-1 0 0,1 1 0,-1-1 1,0 1-1,0-1 0,0 1 0,0-1 1,0 1-1,0-1 0,-1 1 0,1 0 1,0 0-1,-1-1 0,1 1 0,-1 0 1,1 0-1,-1 0 0,0 1 0,1-1 0,-1 0 1,0 1-1,1-1 0,-1 1 0,0-1 1,0 1-1,1 0 0,-4 0 0,3 0-25,1 0-1,-1 1 0,1-1 0,0 1 1,-1 0-1,1-1 0,0 1 0,0 0 0,-1 0 1,1 0-1,0 0 0,0 0 0,0 0 0,0 0 1,0 0-1,0 0 0,0 0 0,1 1 1,-1-1-1,0 0 0,1 1 0,-1-1 0,1 0 1,-1 1-1,0 2 0,-9 42-5,9-41 9,-21 244 50,18-164 11,-21 119 0,24-197-98,0 0 0,-1 0 0,0 0 0,0 0 1,0-1-1,-1 1 0,0-1 0,0 1 0,0-1 0,-1 0 0,0 0 1,0-1-1,-1 1 0,0-1 0,0 0 0,0 0 0,0-1 0,-1 1 1,0-1-1,1 0 0,-2-1 0,1 0 0,0 0 0,-1 0 0,1 0 1,-1-1-1,0 0 0,0-1 0,0 1 0,0-1 0,0-1 0,-10 1 1,10-1-174,0 0 0,0 0 0,0-1 0,0 0 0,0 0 0,1 0 0,-1-1 0,0 0 0,-9-4 0,13 4-24,1 1-1,-1-1 0,1 0 1,0 0-1,0 0 1,-1 0-1,1 0 1,1 0-1,-1-1 1,0 1-1,0-1 1,1 1-1,0-1 0,-1 0 1,1 0-1,0 1 1,0-1-1,1 0 1,-1 0-1,0 0 1,1 0-1,0 0 1,0 0-1,0-4 0,0-16-2551</inkml:trace>
  <inkml:trace contextRef="#ctx0" brushRef="#br0" timeOffset="399.01">423 359 6983,'-8'-3'5349,"-22"3"-5061,-5 0 609,-3 0 768,3 0-992,-1 0-289,3 0-256,-1 0-128,9 1 33,7 3-130,6 0-543,8-4-1378</inkml:trace>
  <inkml:trace contextRef="#ctx0" brushRef="#br0" timeOffset="798.99">486 375 2851,'-4'11'4324,"4"1"-3876,-2 6 577,-4 3 513,4 2-674,-4 2-127,0 2-385,2-1-191,0-2 63,3-7-128,-1-4-96,0-8-192</inkml:trace>
  <inkml:trace contextRef="#ctx0" brushRef="#br0" timeOffset="1214.99">383 365 1345,'8'-10'9764,"8"3"-6764,18 1-2076,-17 5-1135,60-1-448,-73 2 651,-1 0 0,1 1-1,0-1 1,0 1 0,-1 0 0,1 0 0,-1 0 0,1 0-1,-1 0 1,1 1 0,-1 0 0,0 0 0,1 0-1,-1 0 1,0 0 0,4 5 0,-7-7 17,1 0 1,-1 1-1,0-1 1,1 1-1,-1-1 0,0 1 1,0-1-1,1 1 1,-1-1-1,0 1 0,0-1 1,0 1-1,0 0 1,0-1-1,1 1 0,-1-1 1,0 1-1,0-1 1,0 1-1,-1 0 0,1-1 1,0 1-1,0-1 1,0 1-1,0-1 0,0 1 1,-1-1-1,1 1 1,0-1-1,0 1 0,-1-1 1,1 1-1,-1 0 1,-22 11 109,-26-4-131,9-7-1957,25-1-1496,4 0-2093</inkml:trace>
  <inkml:trace contextRef="#ctx0" brushRef="#br0" timeOffset="1698.99">654 673 4837,'0'4'6374,"-10"-1"-5798,-24 1 705,-9 1 865,-8-3-1249,-5 3-192,-1-1-385,2-2-224,8 1-128,5-1 128,7 0-192,9-2-128,4 0-705,7 0-768,11 0-1506</inkml:trace>
  <inkml:trace contextRef="#ctx0" brushRef="#br0" timeOffset="2564.15">423 890 7271,'-15'-2'8199,"-60"0"-7302,65 3-861,-1 1 0,1 0-1,0 0 1,-15 7-1,23-9-39,-1 1 1,1 0-1,0 0 0,0 0 0,0 0 1,0 1-1,0-1 0,0 1 0,0-1 1,0 1-1,1-1 0,-1 1 0,1 0 1,-1 0-1,1 0 0,-1 0 0,1 0 1,0 0-1,0 0 0,0 0 0,0 0 1,1 1-1,-1-1 0,1 0 0,-1 4 1,1-4-89,1-1 0,0 1 0,-1-1 0,1 0 0,0 1 0,0-1 1,0 0-1,0 1 0,0-1 0,0 0 0,0 0 0,1 0 0,-1 0 1,0 0-1,1 0 0,-1 0 0,1 0 0,-1-1 0,1 1 0,-1 0 1,1-1-1,-1 0 0,1 1 0,0-1 0,-1 0 0,1 0 0,1 1 1,50 4-1854,-8-6 554,-30 0 1336,0 0 0,1 2-1,22 2 1,-37-2 99,1 0 0,-1 0 0,1 0 0,-1 1 0,1-1 0,-1 0 0,0 0 0,0 1 0,0-1 0,0 1 0,0-1-1,0 1 1,0 0 0,0-1 0,0 1 0,-1 0 0,1 0 0,-1-1 0,1 1 0,-1 0 0,0 0 0,1 0 0,-1 0 0,0-1 0,0 1 0,-1 0 0,1 0 0,0 0 0,-1 0 0,1-1 0,-1 1-1,1 0 1,-1 0 0,0-1 0,0 1 0,1-1 0,-1 1 0,-1 0 0,1-1 0,0 0 0,0 1 0,-3 1 0,-12 5 333,-1 0 0,0-1 0,0-1 1,-1-1-1,0-1 0,-20 3 0,-4-2-152,-65 0 1,105-5-246,1 1 0,0-1 0,0 0 0,0 0 0,-1-1 0,1 1 0,0 0 0,0 0-1,0 0 1,0-1 0,0 1 0,-1-1 0,1 1 0,0-1 0,0 1 0,0-1 0,0 0 0,0 1 0,0-1 0,1 0 0,-1 0 0,0 0 0,0 0 0,0 0 0,1 0 0,-2-2 0,-2-30-6152,4 29 4397</inkml:trace>
  <inkml:trace contextRef="#ctx0" brushRef="#br0" timeOffset="2995.37">512 1057 961,'8'12'6214,"-5"6"-5894,-3 0-224,0-1 353,0-3 287,0 1-63,0-3-193,0-5-319,0 0-161,0-3-961,-5-4-3812</inkml:trace>
  <inkml:trace contextRef="#ctx0" brushRef="#br0" timeOffset="3363.14">512 1057 1634,'-1'-3'348,"1"1"0,0-1 0,0 1 0,0-1 0,0 1 0,0 0 0,1-1 0,-1 1 0,1-1 0,0 1 0,-1 0 0,1-1 0,0 1 0,0 0 0,1 0 0,-1 0 0,0 0 1,1 0-1,2-4 0,0 4-63,-1 0 0,1 1 1,-1-1-1,1 0 1,0 1-1,0 0 1,0 0-1,0 0 0,0 0 1,0 1-1,0-1 1,6 1-1,1 0-221,-7-1 209,1 1 1,-1 0-1,0 0 1,1 0-1,-1 0 1,1 1-1,7 2 1,-11-3-240,0 1 1,0 0-1,0 0 0,0-1 1,0 1-1,0 0 0,0 0 1,0 0-1,0 0 0,-1 0 0,1 0 1,0 1-1,-1-1 0,1 0 1,-1 0-1,1 0 0,-1 0 1,0 1-1,0-1 0,1 0 1,-1 1-1,0-1 0,0 0 1,0 0-1,0 1 0,0-1 1,-1 0-1,1 0 0,0 1 1,0-1-1,-1 0 0,0 2 1,0-2-38,1 0 0,-1 1 0,0-1 0,1 0 0,-1 0 0,0 0 0,0 0 0,0 0 1,0 0-1,0 0 0,0 0 0,-1 0 0,1 0 0,0-1 0,0 1 0,-1 0 1,1-1-1,0 1 0,-1-1 0,1 1 0,0-1 0,-1 0 0,1 0 0,-1 1 1,-2-1-1,-44 1-670,36-2-21,-37 0-5370,29-3-166</inkml:trace>
  <inkml:trace contextRef="#ctx0" brushRef="#br0" timeOffset="3880.14">1066 343 3555,'49'-2'10896,"-50"6"-10781,-1-1-1,1 0 0,-1 0 1,1-1-1,-1 1 1,0 0-1,0 0 1,-1-1-1,1 0 1,0 1-1,-1-1 1,1 0-1,-1 0 1,-5 3-1,-3 3 400,-94 95 1481,51-47-1940,54-56-54,0 0-1,0 0 0,0 0 1,-1 1-1,1-1 0,0 0 1,0 0-1,0 0 0,0 0 1,0 0-1,-1 1 0,1-1 1,0 0-1,0 0 0,0 0 1,0 0-1,0 1 0,0-1 1,0 0-1,0 0 0,0 0 1,0 1-1,0-1 0,0 0 1,0 0-1,0 1 0,0-1 1,0 0-1,0 0 0,0 0 1,0 1-1,0-1 0,0 0 1,0 0-1,0 0 0,0 0 1,0 1-1,1-1 0,-1 0 1,0 0-1,0 0 1,0 0-1,0 1 0,0-1 1,0 0-1,1 0 0,13 4-1,28-1-13,-32-3 19,1 0-171,-1 1 0,1 0 0,-1 0 0,1 1 0,-1 1 0,1-1 0,-1 2 0,0-1 0,-1 2 0,1-1 0,15 11 1</inkml:trace>
  <inkml:trace contextRef="#ctx0" brushRef="#br0" timeOffset="4646.14">1975 329 3619,'0'0'11606,"0"-24"-8387,0 6-2864,-1 3-303,1 0 1,0 0-1,1 1 1,1-1-1,0 0 1,1 1-1,1-1 1,6-16 0,18-44-294,-28 75 241,-2 6 198,-17 21-164,-2-2 0,0 0-1,-35 31 1,18-18-62,26-25-532,-39 35-7,31-37-2781,0-3-3473</inkml:trace>
  <inkml:trace contextRef="#ctx0" brushRef="#br0" timeOffset="4998.14">2148 393 2787,'6'3'6854,"-4"-1"-5380,-12-2-930,-19 0 929,-9 0-255,-5 0-290,-2 0-127,1 0-320,1 0-289,5 0-160,3 0 32,7 0-160,11 0-417,7 0-2081</inkml:trace>
  <inkml:trace contextRef="#ctx0" brushRef="#br0" timeOffset="5495.44">2428 510 961,'0'0'9737,"-2"0"-8167,-33 0-962,-16 0 1346,-7 5-737,-13 2-480,-5 1-257,-5-1-63,-8-2-129,2 2-192,4-2-64,8 1 0,10-1-32,10-1-224,12-1-737,9-1-1665,11-2-1346,7 0-2626</inkml:trace>
  <inkml:trace contextRef="#ctx0" brushRef="#br0" timeOffset="6307.09">1695 1094 10346,'0'-11'817,"1"0"1,0 1-1,1-1 1,0 1-1,1-1 1,0 1-1,6-14 1,-2 10-643,-1 1 0,2 1 0,0-1 0,0 2 1,13-15-1,-11 15-251,1 0 0,0 1 0,1 0-1,0 1 1,0 0 0,1 1 0,1 0 0,-1 1 0,1 0 0,0 1 0,28-7 0,-42 13 80,0 0-1,0 0 1,0 0 0,0 0-1,0 1 1,0-1 0,0 0-1,0 0 1,0 0-1,0 0 1,1 0 0,-1 0-1,0 1 1,0-1 0,0 0-1,0 0 1,0 0 0,0 0-1,0 0 1,0 0 0,0 0-1,0 0 1,0 1-1,0-1 1,1 0 0,-1 0-1,0 0 1,0 0 0,0 0-1,0 0 1,0 0 0,0 0-1,0 0 1,1 0-1,-1 0 1,0 0 0,0 0-1,0 0 1,0 0 0,0 0-1,0 0 1,0 0 0,1 0-1,-1 0 1,0 0-1,0 0 1,0 0 0,0 0-1,0 0 1,0 0 0,1 0-1,-1 0 1,0 0 0,0 0-1,0 0 1,0 0 0,0 0-1,0-1 1,0 1-1,0 0 1,0 0 0,1 0-1,-1 0 1,0 0 0,0 0-1,-11 9 57,-22 10-18,16-12 29,-1 0 1,0-2 0,0 0-1,0 0 1,-29 2-1,-95-2-238,127-5 44,10-2-1801,11-2-85,12-3-1505,17 7-2156,-19 0 1923</inkml:trace>
  <inkml:trace contextRef="#ctx0" brushRef="#br0" timeOffset="6711.09">1927 968 3331,'0'0'6310,"-13"0"-3940,-23 0 225,-5 0-1186,-5 0-416,1 0-384,2 0-449,3 0-160,9 2 0,5-1-160,8 1-769,8-2-1185</inkml:trace>
  <inkml:trace contextRef="#ctx0" brushRef="#br0" timeOffset="7324.1">2235 847 12172,'-3'-1'243,"1"0"0,-1 1 0,0-1 1,0 0-1,0 1 0,1 0 1,-1-1-1,0 1 0,0 1 1,-5 0-1,2-1 81,-122 0 818,125 1-1134,1-1 1,0 1-1,0 0 1,0 0-1,-1 0 0,1 0 1,0 1-1,0-1 0,1 0 1,-1 1-1,0 0 1,0-1-1,1 1 0,-1 0 1,1 0-1,0 0 0,-1 0 1,1 0-1,0 0 1,0 0-1,0 0 0,0 0 1,1 0-1,-1 1 0,0 2 1,-2 5-733,1 1 1,0-1-1,1 1 0,-1 14 1,19-22-3258,19-6 3072,15-20 386,-45 20 588,0-1 0,0 1 0,0 0 0,0 1 0,1-1 0,-1 1 0,1 0 0,-1 1 1,10-1-1,-15 4 8,0 0 0,0 0 0,0 0 0,0 0 0,-1 0 0,1 0 0,-1 1-1,1-1 1,-1 0 0,0 1 0,0-1 0,0 0 0,0 1 0,0-1 0,0 0 0,-1 3 0,1 0 240,0 4 215,0 0-1,0-1 1,-1 1-1,0 0 1,0-1-1,-4 13 1,3-17-403,0-1 0,0 0-1,0 1 1,0-1 0,-1 0-1,1-1 1,-1 1 0,0 0 0,0-1-1,0 1 1,0-1 0,0 0 0,0 0-1,-1 0 1,1-1 0,-7 3 0,-6 2-92,1 0 1,0-1 0,-1-1 0,0-1 0,0 0 0,0-1-1,0-1 1,-17 0 0,32-2-169,1 1 0,-1-1 0,1 1 0,-1-1 0,1 1 0,-1-1 0,1 0 0,-1 1 0,1-1 0,0 0 0,0 1 0,-1-1 0,1 0-1,0 0 1,0 1 0,0-1 0,-1 0 0,1 0 0,0 1 0,0-1 0,0 0 0,0 0 0,1 1 0,-1-1 0,0 0 0,0 1 0,0-1 0,1-1 0,-1-1-882,2-14-2922</inkml:trace>
  <inkml:trace contextRef="#ctx0" brushRef="#br0" timeOffset="7740.09">2365 886 9129,'-2'-1'342,"0"1"1,0-1 0,0 1-1,0-1 1,-1 1 0,1 0-1,0 0 1,0 0 0,-1 0-1,1 0 1,0 0 0,0 1-1,0-1 1,-1 1 0,-1 0-1,-1 1-250,0 0 0,0 0 0,0 0 0,0 1 0,1-1-1,-1 1 1,1 0 0,0 1 0,0-1 0,0 1 0,0-1 0,1 1 0,-1 1 0,1-1-1,0 0 1,0 1 0,1-1 0,-1 1 0,1 0 0,0 0 0,1 0 0,-1 0 0,1 0-1,0 0 1,0 0 0,0 1 0,1-1 0,0 0 0,0 1 0,0-1 0,0 0-1,3 11 1,-1-14-98,0 1-1,0 0 1,0-1-1,0 1 0,0-1 1,0 0-1,0 0 0,1 0 1,-1 0-1,1 0 1,0 0-1,0-1 0,-1 0 1,1 1-1,0-1 1,0 0-1,0 0 0,0 0 1,1-1-1,-1 1 0,3-1 1,74 5-345,-73-5 319,4 0 4,1 0 1,0-1-1,-1 0 0,1-1 1,-1-1-1,0 0 0,0 0 1,14-7-1,-22 8 24,1 1 1,-1-1-1,0 0 0,0 0 1,0 0-1,0-1 0,0 1 1,-1-1-1,1 1 0,-1-1 1,1 0-1,-1 0 0,0 0 1,0-1-1,-1 1 0,1 0 0,-1-1 1,1 1-1,-1-1 0,0 1 1,-1-1-1,1 1 0,0-1 1,-1 0-1,0 1 0,0-1 1,0 0-1,0 1 0,-1-1 1,0-4-1,-1 3 47,1 0 0,-1 1 0,0-1 1,0 0-1,-1 0 0,1 1 0,-1 0 1,0-1-1,0 1 0,0 0 0,-1 0 0,0 1 1,1-1-1,-1 1 0,-1 0 0,1 0 0,0 0 1,-1 0-1,1 1 0,-1 0 0,-9-3 0,1 0 20,0 1 0,-1 1-1,1 0 1,-1 1 0,0 0 0,0 1-1,-15 1 1,23 0-107,-1 1 0,0-1 1,0 2-1,1-1 0,-1 1 0,1 0 0,-1 0 1,-11 6-1,-23 24-3139,15-5-2764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d-steel.net/steel-sections/ipn-european-standard-beam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B5F4-5670-417E-B5E4-D8B1C648A572}">
  <dimension ref="B1:J49"/>
  <sheetViews>
    <sheetView zoomScaleNormal="100" workbookViewId="0">
      <selection activeCell="E7" sqref="E7"/>
    </sheetView>
  </sheetViews>
  <sheetFormatPr defaultRowHeight="15" x14ac:dyDescent="0.25"/>
  <cols>
    <col min="2" max="2" width="34.140625" customWidth="1"/>
    <col min="3" max="3" width="15.28515625" customWidth="1"/>
    <col min="4" max="4" width="5.140625" customWidth="1"/>
    <col min="5" max="5" width="30" customWidth="1"/>
  </cols>
  <sheetData>
    <row r="1" spans="2:10" ht="15.75" thickBot="1" x14ac:dyDescent="0.3"/>
    <row r="2" spans="2:10" x14ac:dyDescent="0.25">
      <c r="B2" s="35" t="s">
        <v>18</v>
      </c>
      <c r="C2" s="36"/>
      <c r="D2" s="36"/>
      <c r="E2" s="36"/>
      <c r="F2" s="37"/>
    </row>
    <row r="3" spans="2:10" x14ac:dyDescent="0.25">
      <c r="B3" s="46" t="s">
        <v>36</v>
      </c>
      <c r="C3" s="47"/>
      <c r="D3" s="15"/>
      <c r="E3" s="47" t="s">
        <v>37</v>
      </c>
      <c r="F3" s="48"/>
    </row>
    <row r="4" spans="2:10" x14ac:dyDescent="0.25">
      <c r="B4" s="1"/>
      <c r="C4" s="14" t="s">
        <v>17</v>
      </c>
      <c r="D4" s="14"/>
      <c r="E4" s="9"/>
      <c r="F4" s="2" t="s">
        <v>45</v>
      </c>
    </row>
    <row r="5" spans="2:10" x14ac:dyDescent="0.25">
      <c r="B5" s="1" t="s">
        <v>8</v>
      </c>
      <c r="C5" s="9">
        <v>3000</v>
      </c>
      <c r="D5" s="9"/>
      <c r="E5" s="9" t="s">
        <v>38</v>
      </c>
      <c r="F5" s="2">
        <v>8730</v>
      </c>
    </row>
    <row r="6" spans="2:10" x14ac:dyDescent="0.25">
      <c r="B6" s="1" t="s">
        <v>9</v>
      </c>
      <c r="C6" s="55">
        <v>100</v>
      </c>
      <c r="D6" s="9"/>
      <c r="E6" s="9" t="s">
        <v>113</v>
      </c>
      <c r="F6" s="2">
        <v>2100</v>
      </c>
    </row>
    <row r="7" spans="2:10" x14ac:dyDescent="0.25">
      <c r="B7" s="3" t="s">
        <v>10</v>
      </c>
      <c r="C7" s="9">
        <f>SUM(C5:C6)</f>
        <v>3100</v>
      </c>
      <c r="D7" s="9"/>
      <c r="E7" s="33"/>
      <c r="F7" s="2"/>
    </row>
    <row r="8" spans="2:10" x14ac:dyDescent="0.25">
      <c r="B8" s="1"/>
      <c r="C8" s="9"/>
      <c r="D8" s="9"/>
      <c r="E8" s="9" t="s">
        <v>39</v>
      </c>
      <c r="F8" s="2">
        <v>700</v>
      </c>
    </row>
    <row r="9" spans="2:10" x14ac:dyDescent="0.25">
      <c r="B9" s="1" t="s">
        <v>11</v>
      </c>
      <c r="C9" s="9">
        <v>200</v>
      </c>
      <c r="D9" s="9"/>
      <c r="E9" s="16" t="s">
        <v>40</v>
      </c>
      <c r="F9" s="17">
        <v>800</v>
      </c>
    </row>
    <row r="10" spans="2:10" x14ac:dyDescent="0.25">
      <c r="B10" s="1" t="s">
        <v>12</v>
      </c>
      <c r="C10" s="9">
        <v>800</v>
      </c>
      <c r="D10" s="9"/>
      <c r="E10" s="9"/>
      <c r="F10" s="2"/>
    </row>
    <row r="11" spans="2:10" x14ac:dyDescent="0.25">
      <c r="B11" s="3" t="s">
        <v>13</v>
      </c>
      <c r="C11" s="9">
        <f>SUM(C9:C10)</f>
        <v>1000</v>
      </c>
      <c r="D11" s="9"/>
      <c r="E11" s="16" t="s">
        <v>41</v>
      </c>
      <c r="F11" s="17">
        <v>720</v>
      </c>
    </row>
    <row r="12" spans="2:10" x14ac:dyDescent="0.25">
      <c r="B12" s="1"/>
      <c r="C12" s="9"/>
      <c r="D12" s="9"/>
      <c r="E12" s="16" t="s">
        <v>42</v>
      </c>
      <c r="F12" s="17">
        <v>880</v>
      </c>
    </row>
    <row r="13" spans="2:10" x14ac:dyDescent="0.25">
      <c r="B13" s="1" t="s">
        <v>14</v>
      </c>
      <c r="C13" s="9">
        <v>600</v>
      </c>
      <c r="D13" s="9"/>
      <c r="E13" s="9"/>
      <c r="F13" s="2"/>
      <c r="J13" s="25"/>
    </row>
    <row r="14" spans="2:10" x14ac:dyDescent="0.25">
      <c r="B14" s="1" t="s">
        <v>15</v>
      </c>
      <c r="C14" s="9">
        <v>250</v>
      </c>
      <c r="D14" s="9"/>
      <c r="E14" s="16" t="s">
        <v>43</v>
      </c>
      <c r="F14" s="17">
        <v>400</v>
      </c>
    </row>
    <row r="15" spans="2:10" x14ac:dyDescent="0.25">
      <c r="B15" s="1" t="s">
        <v>16</v>
      </c>
      <c r="C15" s="9">
        <v>120</v>
      </c>
      <c r="D15" s="9"/>
      <c r="E15" s="16" t="s">
        <v>44</v>
      </c>
      <c r="F15" s="17">
        <v>220</v>
      </c>
    </row>
    <row r="16" spans="2:10" x14ac:dyDescent="0.25">
      <c r="B16" s="1"/>
      <c r="C16" s="9">
        <f>SUM(C13:C15)</f>
        <v>970</v>
      </c>
      <c r="D16" s="9"/>
      <c r="E16" s="9"/>
      <c r="F16" s="2"/>
    </row>
    <row r="17" spans="2:9" x14ac:dyDescent="0.25">
      <c r="B17" s="1"/>
      <c r="C17" s="9"/>
      <c r="D17" s="9"/>
      <c r="E17" s="9"/>
      <c r="F17" s="2"/>
    </row>
    <row r="18" spans="2:9" ht="18" x14ac:dyDescent="0.35">
      <c r="B18" s="1" t="s">
        <v>35</v>
      </c>
      <c r="C18" s="9">
        <v>2.5</v>
      </c>
      <c r="D18" s="9"/>
      <c r="E18" s="9"/>
      <c r="F18" s="2"/>
    </row>
    <row r="19" spans="2:9" x14ac:dyDescent="0.25">
      <c r="B19" s="1" t="s">
        <v>19</v>
      </c>
      <c r="C19" s="9" t="s">
        <v>22</v>
      </c>
      <c r="D19" s="9"/>
      <c r="E19" s="9"/>
      <c r="F19" s="2"/>
    </row>
    <row r="20" spans="2:9" x14ac:dyDescent="0.25">
      <c r="B20" s="1" t="s">
        <v>20</v>
      </c>
      <c r="C20" s="9" t="s">
        <v>21</v>
      </c>
      <c r="D20" s="9"/>
      <c r="E20" s="9"/>
      <c r="F20" s="2"/>
    </row>
    <row r="21" spans="2:9" x14ac:dyDescent="0.25">
      <c r="B21" s="1" t="s">
        <v>23</v>
      </c>
      <c r="C21" s="9">
        <v>0.1</v>
      </c>
      <c r="D21" s="9"/>
      <c r="E21" s="9"/>
      <c r="F21" s="2"/>
    </row>
    <row r="22" spans="2:9" ht="15.75" thickBot="1" x14ac:dyDescent="0.3">
      <c r="B22" s="4" t="s">
        <v>24</v>
      </c>
      <c r="C22" s="18" t="s">
        <v>25</v>
      </c>
      <c r="D22" s="18"/>
      <c r="E22" s="18"/>
      <c r="F22" s="5"/>
    </row>
    <row r="24" spans="2:9" ht="15.75" thickBot="1" x14ac:dyDescent="0.3"/>
    <row r="25" spans="2:9" x14ac:dyDescent="0.25">
      <c r="B25" s="35" t="s">
        <v>46</v>
      </c>
      <c r="C25" s="36"/>
      <c r="D25" s="36"/>
      <c r="E25" s="37"/>
    </row>
    <row r="26" spans="2:9" x14ac:dyDescent="0.25">
      <c r="B26" s="1" t="s">
        <v>100</v>
      </c>
      <c r="C26" s="38" t="s">
        <v>101</v>
      </c>
      <c r="D26" s="39"/>
      <c r="E26" s="40"/>
      <c r="I26" s="34"/>
    </row>
    <row r="27" spans="2:9" ht="17.25" x14ac:dyDescent="0.25">
      <c r="B27" s="1" t="s">
        <v>47</v>
      </c>
      <c r="C27" s="9">
        <v>9800</v>
      </c>
      <c r="D27" s="9"/>
      <c r="E27" s="2" t="s">
        <v>54</v>
      </c>
    </row>
    <row r="28" spans="2:9" ht="17.25" x14ac:dyDescent="0.25">
      <c r="B28" s="1" t="s">
        <v>48</v>
      </c>
      <c r="C28" s="9">
        <v>653</v>
      </c>
      <c r="D28" s="9"/>
      <c r="E28" s="2" t="s">
        <v>55</v>
      </c>
    </row>
    <row r="29" spans="2:9" x14ac:dyDescent="0.25">
      <c r="B29" s="1" t="s">
        <v>49</v>
      </c>
      <c r="C29" s="9">
        <v>11.9</v>
      </c>
      <c r="D29" s="9"/>
      <c r="E29" s="2" t="s">
        <v>56</v>
      </c>
    </row>
    <row r="30" spans="2:9" ht="17.25" x14ac:dyDescent="0.25">
      <c r="B30" s="1" t="s">
        <v>50</v>
      </c>
      <c r="C30" s="9">
        <v>451</v>
      </c>
      <c r="D30" s="9"/>
      <c r="E30" s="2" t="s">
        <v>54</v>
      </c>
    </row>
    <row r="31" spans="2:9" ht="17.25" x14ac:dyDescent="0.25">
      <c r="B31" s="1" t="s">
        <v>51</v>
      </c>
      <c r="C31" s="9">
        <v>72.2</v>
      </c>
      <c r="D31" s="9"/>
      <c r="E31" s="2" t="s">
        <v>55</v>
      </c>
    </row>
    <row r="32" spans="2:9" x14ac:dyDescent="0.25">
      <c r="B32" s="1" t="s">
        <v>52</v>
      </c>
      <c r="C32" s="9">
        <v>2.56</v>
      </c>
      <c r="D32" s="9"/>
      <c r="E32" s="2" t="s">
        <v>56</v>
      </c>
    </row>
    <row r="33" spans="2:5" x14ac:dyDescent="0.25">
      <c r="B33" s="1"/>
      <c r="C33" s="9"/>
      <c r="D33" s="9"/>
      <c r="E33" s="2"/>
    </row>
    <row r="34" spans="2:5" ht="17.25" x14ac:dyDescent="0.25">
      <c r="B34" s="1" t="s">
        <v>53</v>
      </c>
      <c r="C34" s="9">
        <v>69</v>
      </c>
      <c r="D34" s="9"/>
      <c r="E34" s="2" t="s">
        <v>57</v>
      </c>
    </row>
    <row r="35" spans="2:5" x14ac:dyDescent="0.25">
      <c r="B35" s="28" t="s">
        <v>106</v>
      </c>
      <c r="C35" s="16">
        <v>300</v>
      </c>
      <c r="D35" s="9"/>
      <c r="E35" s="17" t="s">
        <v>72</v>
      </c>
    </row>
    <row r="36" spans="2:5" x14ac:dyDescent="0.25">
      <c r="B36" s="28" t="s">
        <v>105</v>
      </c>
      <c r="C36" s="16">
        <v>125</v>
      </c>
      <c r="D36" s="9"/>
      <c r="E36" s="17" t="s">
        <v>72</v>
      </c>
    </row>
    <row r="37" spans="2:5" x14ac:dyDescent="0.25">
      <c r="B37" s="28" t="s">
        <v>104</v>
      </c>
      <c r="C37" s="16">
        <v>16.2</v>
      </c>
      <c r="D37" s="9"/>
      <c r="E37" s="17" t="s">
        <v>72</v>
      </c>
    </row>
    <row r="38" spans="2:5" x14ac:dyDescent="0.25">
      <c r="B38" s="28" t="s">
        <v>103</v>
      </c>
      <c r="C38" s="9">
        <v>10.8</v>
      </c>
      <c r="D38" s="9"/>
      <c r="E38" s="17" t="s">
        <v>72</v>
      </c>
    </row>
    <row r="39" spans="2:5" ht="15.75" thickBot="1" x14ac:dyDescent="0.3">
      <c r="B39" s="29" t="s">
        <v>102</v>
      </c>
      <c r="C39" s="18">
        <v>241.6</v>
      </c>
      <c r="D39" s="18"/>
      <c r="E39" s="30" t="s">
        <v>72</v>
      </c>
    </row>
    <row r="41" spans="2:5" ht="15.75" thickBot="1" x14ac:dyDescent="0.3"/>
    <row r="42" spans="2:5" ht="15.75" thickBot="1" x14ac:dyDescent="0.3">
      <c r="B42" s="43" t="s">
        <v>26</v>
      </c>
      <c r="C42" s="44"/>
      <c r="D42" s="44"/>
      <c r="E42" s="45"/>
    </row>
    <row r="43" spans="2:5" ht="17.25" x14ac:dyDescent="0.25">
      <c r="B43" s="1"/>
      <c r="C43" s="9"/>
      <c r="D43" s="9"/>
      <c r="E43" s="2" t="s">
        <v>28</v>
      </c>
    </row>
    <row r="44" spans="2:5" ht="18" x14ac:dyDescent="0.35">
      <c r="B44" s="10"/>
      <c r="C44" s="41" t="s">
        <v>29</v>
      </c>
      <c r="D44" s="11" t="s">
        <v>32</v>
      </c>
      <c r="E44" s="19">
        <v>16</v>
      </c>
    </row>
    <row r="45" spans="2:5" ht="18" x14ac:dyDescent="0.35">
      <c r="B45" s="10"/>
      <c r="C45" s="41"/>
      <c r="D45" s="11" t="s">
        <v>33</v>
      </c>
      <c r="E45" s="20">
        <v>9.1999999999999993</v>
      </c>
    </row>
    <row r="46" spans="2:5" ht="18" x14ac:dyDescent="0.35">
      <c r="B46" s="42" t="s">
        <v>27</v>
      </c>
      <c r="C46" s="41" t="s">
        <v>30</v>
      </c>
      <c r="D46" s="11" t="s">
        <v>32</v>
      </c>
      <c r="E46" s="19">
        <f>E44*1.125</f>
        <v>18</v>
      </c>
    </row>
    <row r="47" spans="2:5" ht="18" x14ac:dyDescent="0.35">
      <c r="B47" s="42"/>
      <c r="C47" s="41"/>
      <c r="D47" s="11" t="s">
        <v>33</v>
      </c>
      <c r="E47" s="20">
        <f>E45*1.125</f>
        <v>10.35</v>
      </c>
    </row>
    <row r="48" spans="2:5" ht="18" x14ac:dyDescent="0.35">
      <c r="B48" s="10"/>
      <c r="C48" s="26" t="s">
        <v>31</v>
      </c>
      <c r="D48" s="11" t="s">
        <v>32</v>
      </c>
      <c r="E48" s="19">
        <f>E44*1.25</f>
        <v>20</v>
      </c>
    </row>
    <row r="49" spans="2:5" ht="18.75" thickBot="1" x14ac:dyDescent="0.4">
      <c r="B49" s="12"/>
      <c r="C49" s="27"/>
      <c r="D49" s="13" t="s">
        <v>33</v>
      </c>
      <c r="E49" s="21">
        <f>E45*1.25</f>
        <v>11.5</v>
      </c>
    </row>
  </sheetData>
  <mergeCells count="9">
    <mergeCell ref="B3:C3"/>
    <mergeCell ref="B2:F2"/>
    <mergeCell ref="E3:F3"/>
    <mergeCell ref="B25:E25"/>
    <mergeCell ref="C26:E26"/>
    <mergeCell ref="C44:C45"/>
    <mergeCell ref="C46:C47"/>
    <mergeCell ref="B46:B47"/>
    <mergeCell ref="B42:E42"/>
  </mergeCells>
  <phoneticPr fontId="6" type="noConversion"/>
  <hyperlinks>
    <hyperlink ref="C26" r:id="rId1" xr:uid="{843FD520-FDF1-471C-AF32-C4FF5150CE8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8365-5A36-409D-BD2C-D173369840BA}">
  <dimension ref="B1:E20"/>
  <sheetViews>
    <sheetView zoomScale="130" zoomScaleNormal="130" workbookViewId="0">
      <selection activeCell="C12" sqref="C12"/>
    </sheetView>
  </sheetViews>
  <sheetFormatPr defaultRowHeight="15" x14ac:dyDescent="0.25"/>
  <cols>
    <col min="2" max="2" width="31.5703125" customWidth="1"/>
  </cols>
  <sheetData>
    <row r="1" spans="2:5" ht="15.75" thickBot="1" x14ac:dyDescent="0.3"/>
    <row r="2" spans="2:5" x14ac:dyDescent="0.25">
      <c r="B2" s="35" t="s">
        <v>99</v>
      </c>
      <c r="C2" s="36"/>
      <c r="D2" s="36"/>
      <c r="E2" s="37"/>
    </row>
    <row r="3" spans="2:5" x14ac:dyDescent="0.25">
      <c r="B3" s="1" t="s">
        <v>58</v>
      </c>
      <c r="C3" s="11" t="s">
        <v>62</v>
      </c>
      <c r="D3" s="9">
        <v>0.6</v>
      </c>
      <c r="E3" s="2"/>
    </row>
    <row r="4" spans="2:5" x14ac:dyDescent="0.25">
      <c r="B4" s="1" t="s">
        <v>59</v>
      </c>
      <c r="C4" s="9" t="s">
        <v>34</v>
      </c>
      <c r="D4" s="9">
        <v>1</v>
      </c>
      <c r="E4" s="2"/>
    </row>
    <row r="5" spans="2:5" x14ac:dyDescent="0.25">
      <c r="B5" s="1" t="s">
        <v>64</v>
      </c>
      <c r="C5" s="9" t="s">
        <v>65</v>
      </c>
      <c r="D5" s="9">
        <f>Dati!C7</f>
        <v>3100</v>
      </c>
      <c r="E5" s="2" t="s">
        <v>61</v>
      </c>
    </row>
    <row r="6" spans="2:5" x14ac:dyDescent="0.25">
      <c r="B6" s="1" t="s">
        <v>66</v>
      </c>
      <c r="C6" s="9" t="s">
        <v>67</v>
      </c>
      <c r="D6" s="9">
        <f>Dati!C11</f>
        <v>1000</v>
      </c>
      <c r="E6" s="2" t="s">
        <v>61</v>
      </c>
    </row>
    <row r="7" spans="2:5" x14ac:dyDescent="0.25">
      <c r="B7" s="1" t="s">
        <v>58</v>
      </c>
      <c r="C7" s="11" t="s">
        <v>60</v>
      </c>
      <c r="D7" s="9">
        <v>1.1499999999999999</v>
      </c>
      <c r="E7" s="2"/>
    </row>
    <row r="8" spans="2:5" x14ac:dyDescent="0.25">
      <c r="B8" s="1" t="s">
        <v>74</v>
      </c>
      <c r="C8" s="11" t="s">
        <v>6</v>
      </c>
      <c r="D8" s="9">
        <f>Dati!C16</f>
        <v>970</v>
      </c>
      <c r="E8" s="2" t="s">
        <v>61</v>
      </c>
    </row>
    <row r="9" spans="2:5" x14ac:dyDescent="0.25">
      <c r="B9" s="1"/>
      <c r="C9" s="9"/>
      <c r="D9" s="9"/>
      <c r="E9" s="2"/>
    </row>
    <row r="10" spans="2:5" x14ac:dyDescent="0.25">
      <c r="B10" s="1" t="s">
        <v>70</v>
      </c>
      <c r="C10" s="9" t="s">
        <v>1</v>
      </c>
      <c r="D10" s="9">
        <f>Dati!F5</f>
        <v>8730</v>
      </c>
      <c r="E10" s="2"/>
    </row>
    <row r="11" spans="2:5" ht="15.75" thickBot="1" x14ac:dyDescent="0.3">
      <c r="B11" s="4" t="s">
        <v>71</v>
      </c>
      <c r="C11" s="18" t="s">
        <v>2</v>
      </c>
      <c r="D11" s="18">
        <f>Dati!F9</f>
        <v>800</v>
      </c>
      <c r="E11" s="5"/>
    </row>
    <row r="14" spans="2:5" ht="15.75" thickBot="1" x14ac:dyDescent="0.3"/>
    <row r="15" spans="2:5" x14ac:dyDescent="0.25">
      <c r="B15" s="6" t="s">
        <v>63</v>
      </c>
      <c r="C15" s="7" t="s">
        <v>5</v>
      </c>
      <c r="D15" s="7">
        <f>D4*(D6+D7*D5)/4</f>
        <v>1141.25</v>
      </c>
      <c r="E15" s="8" t="s">
        <v>61</v>
      </c>
    </row>
    <row r="16" spans="2:5" x14ac:dyDescent="0.25">
      <c r="B16" s="1" t="s">
        <v>68</v>
      </c>
      <c r="C16" s="9" t="s">
        <v>69</v>
      </c>
      <c r="D16" s="9">
        <f>(D10-D11/2)/2</f>
        <v>4165</v>
      </c>
      <c r="E16" s="2" t="s">
        <v>72</v>
      </c>
    </row>
    <row r="17" spans="2:5" x14ac:dyDescent="0.25">
      <c r="B17" s="1"/>
      <c r="C17" s="9"/>
      <c r="D17" s="9"/>
      <c r="E17" s="2"/>
    </row>
    <row r="18" spans="2:5" x14ac:dyDescent="0.25">
      <c r="B18" s="1" t="s">
        <v>73</v>
      </c>
      <c r="C18" s="9"/>
      <c r="D18" s="9"/>
      <c r="E18" s="2"/>
    </row>
    <row r="19" spans="2:5" ht="18" x14ac:dyDescent="0.35">
      <c r="B19" s="1" t="s">
        <v>109</v>
      </c>
      <c r="C19" s="9">
        <f>1/D10*(D15*D16+D8*D10/2+D15*(D16+D11))</f>
        <v>1678.540950744559</v>
      </c>
      <c r="D19" s="9" t="s">
        <v>61</v>
      </c>
      <c r="E19" s="2"/>
    </row>
    <row r="20" spans="2:5" ht="18.75" thickBot="1" x14ac:dyDescent="0.4">
      <c r="B20" s="4" t="s">
        <v>108</v>
      </c>
      <c r="C20" s="18">
        <f>(2*D15+D8)-C19</f>
        <v>1573.959049255441</v>
      </c>
      <c r="D20" s="18" t="s">
        <v>61</v>
      </c>
      <c r="E20" s="5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A8AE-8251-4649-A49B-9AFD42A1CDF4}">
  <dimension ref="B1:I47"/>
  <sheetViews>
    <sheetView tabSelected="1" topLeftCell="A16" zoomScaleNormal="100" workbookViewId="0">
      <selection activeCell="I42" sqref="I42"/>
    </sheetView>
  </sheetViews>
  <sheetFormatPr defaultRowHeight="15" x14ac:dyDescent="0.25"/>
  <cols>
    <col min="2" max="2" width="14.5703125" customWidth="1"/>
    <col min="3" max="3" width="12" bestFit="1" customWidth="1"/>
    <col min="4" max="4" width="13.28515625" customWidth="1"/>
    <col min="5" max="5" width="3.5703125" customWidth="1"/>
  </cols>
  <sheetData>
    <row r="1" spans="2:9" ht="15.75" thickBot="1" x14ac:dyDescent="0.3"/>
    <row r="2" spans="2:9" x14ac:dyDescent="0.25">
      <c r="B2" s="35" t="s">
        <v>98</v>
      </c>
      <c r="C2" s="36"/>
      <c r="D2" s="37"/>
    </row>
    <row r="3" spans="2:9" x14ac:dyDescent="0.25">
      <c r="B3" s="1" t="s">
        <v>5</v>
      </c>
      <c r="C3" s="9">
        <f>'Reazioni vincolari'!D15</f>
        <v>1141.25</v>
      </c>
      <c r="D3" s="2"/>
    </row>
    <row r="4" spans="2:9" x14ac:dyDescent="0.25">
      <c r="B4" s="1" t="s">
        <v>1</v>
      </c>
      <c r="C4" s="9">
        <f>Dati!F5</f>
        <v>8730</v>
      </c>
      <c r="D4" s="2"/>
    </row>
    <row r="5" spans="2:9" x14ac:dyDescent="0.25">
      <c r="B5" s="1" t="s">
        <v>2</v>
      </c>
      <c r="C5" s="9">
        <f>Dati!F9</f>
        <v>800</v>
      </c>
      <c r="D5" s="2"/>
    </row>
    <row r="6" spans="2:9" x14ac:dyDescent="0.25">
      <c r="B6" s="1" t="s">
        <v>6</v>
      </c>
      <c r="C6" s="9">
        <f>Dati!C16</f>
        <v>970</v>
      </c>
      <c r="D6" s="2"/>
    </row>
    <row r="7" spans="2:9" ht="17.25" x14ac:dyDescent="0.25">
      <c r="B7" s="1" t="s">
        <v>94</v>
      </c>
      <c r="C7" s="9">
        <v>21000</v>
      </c>
      <c r="D7" s="2" t="s">
        <v>28</v>
      </c>
    </row>
    <row r="8" spans="2:9" ht="18" thickBot="1" x14ac:dyDescent="0.3">
      <c r="B8" s="4" t="s">
        <v>47</v>
      </c>
      <c r="C8" s="18">
        <f>Dati!C27*10000</f>
        <v>98000000</v>
      </c>
      <c r="D8" s="5" t="s">
        <v>95</v>
      </c>
    </row>
    <row r="9" spans="2:9" ht="15.75" thickBot="1" x14ac:dyDescent="0.3"/>
    <row r="10" spans="2:9" x14ac:dyDescent="0.25">
      <c r="B10" s="35" t="s">
        <v>76</v>
      </c>
      <c r="C10" s="36"/>
      <c r="D10" s="36"/>
      <c r="E10" s="37"/>
    </row>
    <row r="11" spans="2:9" ht="18" x14ac:dyDescent="0.35">
      <c r="B11" s="1" t="s">
        <v>110</v>
      </c>
      <c r="C11" s="9">
        <f>C3/(2*C4)*(C4-C5/2)^2 + 1/8*C6*C4</f>
        <v>5594026.9401489124</v>
      </c>
      <c r="D11" s="9" t="s">
        <v>7</v>
      </c>
      <c r="E11" s="2"/>
    </row>
    <row r="12" spans="2:9" ht="18.75" x14ac:dyDescent="0.35">
      <c r="B12" s="1" t="s">
        <v>111</v>
      </c>
      <c r="C12" s="9">
        <f>Dati!C28*1000</f>
        <v>653000</v>
      </c>
      <c r="D12" s="9" t="s">
        <v>75</v>
      </c>
      <c r="E12" s="2"/>
    </row>
    <row r="13" spans="2:9" x14ac:dyDescent="0.25">
      <c r="B13" s="1"/>
      <c r="C13" s="9"/>
      <c r="D13" s="9"/>
      <c r="E13" s="2"/>
      <c r="I13" s="25"/>
    </row>
    <row r="14" spans="2:9" ht="18.75" x14ac:dyDescent="0.35">
      <c r="B14" s="23" t="s">
        <v>84</v>
      </c>
      <c r="C14" s="22">
        <f>C11/C12</f>
        <v>8.5666568761851636</v>
      </c>
      <c r="D14" s="9" t="s">
        <v>28</v>
      </c>
      <c r="E14" s="2"/>
    </row>
    <row r="15" spans="2:9" ht="19.5" thickBot="1" x14ac:dyDescent="0.4">
      <c r="B15" s="4" t="s">
        <v>112</v>
      </c>
      <c r="C15" s="24">
        <f>C14/3^0.5</f>
        <v>4.945961653520663</v>
      </c>
      <c r="D15" s="18" t="s">
        <v>28</v>
      </c>
      <c r="E15" s="5"/>
    </row>
    <row r="17" spans="2:4" ht="15.75" thickBot="1" x14ac:dyDescent="0.3"/>
    <row r="18" spans="2:4" x14ac:dyDescent="0.25">
      <c r="B18" s="35" t="s">
        <v>77</v>
      </c>
      <c r="C18" s="36"/>
      <c r="D18" s="37"/>
    </row>
    <row r="19" spans="2:4" ht="17.25" x14ac:dyDescent="0.25">
      <c r="B19" s="1" t="s">
        <v>81</v>
      </c>
      <c r="C19" s="22">
        <f>Dati!E44</f>
        <v>16</v>
      </c>
      <c r="D19" s="2" t="s">
        <v>28</v>
      </c>
    </row>
    <row r="20" spans="2:4" x14ac:dyDescent="0.25">
      <c r="B20" s="1" t="s">
        <v>78</v>
      </c>
      <c r="C20" s="9">
        <v>35</v>
      </c>
      <c r="D20" s="2" t="s">
        <v>72</v>
      </c>
    </row>
    <row r="21" spans="2:4" x14ac:dyDescent="0.25">
      <c r="B21" s="1" t="s">
        <v>79</v>
      </c>
      <c r="C21" s="9">
        <f>(Dati!C35-Dati!C39)/2</f>
        <v>29.200000000000003</v>
      </c>
      <c r="D21" s="2" t="s">
        <v>72</v>
      </c>
    </row>
    <row r="22" spans="2:4" x14ac:dyDescent="0.25">
      <c r="B22" s="1" t="s">
        <v>80</v>
      </c>
      <c r="C22" s="9">
        <f>Dati!C38</f>
        <v>10.8</v>
      </c>
      <c r="D22" s="2" t="s">
        <v>72</v>
      </c>
    </row>
    <row r="23" spans="2:4" x14ac:dyDescent="0.25">
      <c r="B23" s="1" t="s">
        <v>82</v>
      </c>
      <c r="C23" s="9">
        <f>TRUNC(Dati!F15/100)*100/4</f>
        <v>50</v>
      </c>
      <c r="D23" s="2" t="s">
        <v>72</v>
      </c>
    </row>
    <row r="24" spans="2:4" x14ac:dyDescent="0.25">
      <c r="B24" s="1"/>
      <c r="C24" s="9"/>
      <c r="D24" s="2"/>
    </row>
    <row r="25" spans="2:4" ht="18.75" x14ac:dyDescent="0.35">
      <c r="B25" s="23" t="s">
        <v>85</v>
      </c>
      <c r="C25" s="22">
        <f>C3/(C23+2*(C20+C21)*C22)</f>
        <v>0.79434406147335579</v>
      </c>
      <c r="D25" s="2" t="s">
        <v>28</v>
      </c>
    </row>
    <row r="26" spans="2:4" x14ac:dyDescent="0.25">
      <c r="B26" s="1"/>
      <c r="C26" s="9"/>
      <c r="D26" s="2"/>
    </row>
    <row r="27" spans="2:4" ht="18.75" thickBot="1" x14ac:dyDescent="0.4">
      <c r="B27" s="4" t="s">
        <v>83</v>
      </c>
      <c r="C27" s="51">
        <f>ABS(C25-1.15*Dati!E44)/C25</f>
        <v>22.163766046002195</v>
      </c>
      <c r="D27" s="52" t="s">
        <v>86</v>
      </c>
    </row>
    <row r="28" spans="2:4" x14ac:dyDescent="0.25">
      <c r="B28" s="9"/>
      <c r="C28" s="9"/>
      <c r="D28" s="50"/>
    </row>
    <row r="29" spans="2:4" ht="15.75" thickBot="1" x14ac:dyDescent="0.3">
      <c r="B29" s="9"/>
      <c r="C29" s="9"/>
      <c r="D29" s="9"/>
    </row>
    <row r="30" spans="2:4" x14ac:dyDescent="0.25">
      <c r="B30" s="35" t="s">
        <v>87</v>
      </c>
      <c r="C30" s="36"/>
      <c r="D30" s="37"/>
    </row>
    <row r="31" spans="2:4" x14ac:dyDescent="0.25">
      <c r="B31" s="1" t="s">
        <v>88</v>
      </c>
      <c r="C31" s="9">
        <f>IF(C33&lt;C5,C33,C5)</f>
        <v>241.6</v>
      </c>
      <c r="D31" s="2" t="s">
        <v>72</v>
      </c>
    </row>
    <row r="32" spans="2:4" x14ac:dyDescent="0.25">
      <c r="B32" s="1" t="s">
        <v>91</v>
      </c>
      <c r="C32" s="9">
        <v>1.5</v>
      </c>
      <c r="D32" s="2"/>
    </row>
    <row r="33" spans="2:4" x14ac:dyDescent="0.25">
      <c r="B33" s="1" t="s">
        <v>90</v>
      </c>
      <c r="C33" s="9">
        <f>Dati!C39</f>
        <v>241.6</v>
      </c>
      <c r="D33" s="2" t="s">
        <v>72</v>
      </c>
    </row>
    <row r="34" spans="2:4" x14ac:dyDescent="0.25">
      <c r="B34" s="1" t="s">
        <v>89</v>
      </c>
      <c r="C34" s="9">
        <f>Dati!C38</f>
        <v>10.8</v>
      </c>
      <c r="D34" s="2" t="s">
        <v>72</v>
      </c>
    </row>
    <row r="35" spans="2:4" x14ac:dyDescent="0.25">
      <c r="B35" s="1"/>
      <c r="C35" s="9"/>
      <c r="D35" s="2"/>
    </row>
    <row r="36" spans="2:4" x14ac:dyDescent="0.25">
      <c r="B36" s="1" t="s">
        <v>3</v>
      </c>
      <c r="C36" s="49">
        <f>C3/(C31*C34)</f>
        <v>0.43738119327937203</v>
      </c>
      <c r="D36" s="2"/>
    </row>
    <row r="37" spans="2:4" x14ac:dyDescent="0.25">
      <c r="B37" s="1" t="s">
        <v>4</v>
      </c>
      <c r="C37" s="22">
        <f>230000/C32*(1+2*(C33/C4)^2)*(C34/C33)^2</f>
        <v>306.87037291032152</v>
      </c>
      <c r="D37" s="2"/>
    </row>
    <row r="38" spans="2:4" ht="15.75" thickBot="1" x14ac:dyDescent="0.3">
      <c r="B38" s="4" t="s">
        <v>83</v>
      </c>
      <c r="C38" s="53">
        <f>ABS(C37-C36)/C36</f>
        <v>700.60852278417872</v>
      </c>
      <c r="D38" s="5"/>
    </row>
    <row r="39" spans="2:4" x14ac:dyDescent="0.25">
      <c r="B39" s="9"/>
      <c r="C39" s="31"/>
      <c r="D39" s="9"/>
    </row>
    <row r="40" spans="2:4" ht="15.75" thickBot="1" x14ac:dyDescent="0.3">
      <c r="B40" s="9"/>
      <c r="C40" s="9"/>
      <c r="D40" s="9"/>
    </row>
    <row r="41" spans="2:4" x14ac:dyDescent="0.25">
      <c r="B41" s="35" t="s">
        <v>92</v>
      </c>
      <c r="C41" s="36"/>
      <c r="D41" s="37"/>
    </row>
    <row r="42" spans="2:4" x14ac:dyDescent="0.25">
      <c r="B42" s="1" t="s">
        <v>0</v>
      </c>
      <c r="C42" s="9">
        <f>Dati!C5*1.1</f>
        <v>3300.0000000000005</v>
      </c>
      <c r="D42" s="2" t="s">
        <v>61</v>
      </c>
    </row>
    <row r="43" spans="2:4" x14ac:dyDescent="0.25">
      <c r="B43" s="1" t="s">
        <v>93</v>
      </c>
      <c r="C43" s="22">
        <f>C42/4*(C4-C5)*(3*C4^2-(C4-C5)^2)/(48*C7*C8)</f>
        <v>10.977514557519438</v>
      </c>
      <c r="D43" s="2" t="s">
        <v>72</v>
      </c>
    </row>
    <row r="44" spans="2:4" x14ac:dyDescent="0.25">
      <c r="B44" s="1" t="s">
        <v>97</v>
      </c>
      <c r="C44" s="49">
        <f>C43/C4</f>
        <v>1.2574472574478164E-3</v>
      </c>
      <c r="D44" s="2"/>
    </row>
    <row r="45" spans="2:4" x14ac:dyDescent="0.25">
      <c r="B45" s="28" t="s">
        <v>107</v>
      </c>
      <c r="C45" s="32">
        <f>1/750</f>
        <v>1.3333333333333333E-3</v>
      </c>
      <c r="D45" s="2"/>
    </row>
    <row r="46" spans="2:4" ht="15.75" thickBot="1" x14ac:dyDescent="0.3">
      <c r="B46" s="4" t="s">
        <v>96</v>
      </c>
      <c r="C46" s="54">
        <f>ABS(C44-C45)/C44</f>
        <v>6.034931122243601E-2</v>
      </c>
      <c r="D46" s="5"/>
    </row>
    <row r="47" spans="2:4" x14ac:dyDescent="0.25">
      <c r="B47" s="16"/>
      <c r="C47" s="50"/>
      <c r="D47" s="9"/>
    </row>
  </sheetData>
  <mergeCells count="5">
    <mergeCell ref="B10:E10"/>
    <mergeCell ref="B18:D18"/>
    <mergeCell ref="B30:D30"/>
    <mergeCell ref="B2:D2"/>
    <mergeCell ref="B41:D41"/>
  </mergeCells>
  <conditionalFormatting sqref="C27">
    <cfRule type="expression" dxfId="5" priority="5">
      <formula>$C$25&gt;$C$19*1.15</formula>
    </cfRule>
    <cfRule type="expression" dxfId="4" priority="6">
      <formula>$C$25&lt;$C$19*1.15</formula>
    </cfRule>
  </conditionalFormatting>
  <conditionalFormatting sqref="C38">
    <cfRule type="expression" dxfId="3" priority="3">
      <formula>$C$36&gt;$C$37</formula>
    </cfRule>
    <cfRule type="expression" dxfId="2" priority="4">
      <formula>$C$36&lt;$C$37</formula>
    </cfRule>
  </conditionalFormatting>
  <conditionalFormatting sqref="C46">
    <cfRule type="expression" dxfId="1" priority="1">
      <formula>$C$44&gt;$C$45</formula>
    </cfRule>
    <cfRule type="expression" dxfId="0" priority="2">
      <formula>$C$44&lt;$C$45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Reazioni vincolari</vt:lpstr>
      <vt:lpstr>Sollecitazioni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2021-02-06T09:14:40Z</dcterms:created>
  <dcterms:modified xsi:type="dcterms:W3CDTF">2021-02-12T09:14:56Z</dcterms:modified>
</cp:coreProperties>
</file>