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\Impianti meccanici\MaterialeEsame\FogliCalcolo\ImpiantoPneumatico\"/>
    </mc:Choice>
  </mc:AlternateContent>
  <xr:revisionPtr revIDLastSave="0" documentId="13_ncr:1_{F41E8280-93B4-4B62-A4C4-F91B68603CBB}" xr6:coauthVersionLast="46" xr6:coauthVersionMax="46" xr10:uidLastSave="{00000000-0000-0000-0000-000000000000}"/>
  <bookViews>
    <workbookView xWindow="-120" yWindow="-120" windowWidth="29040" windowHeight="15840" xr2:uid="{FAE0CB82-2983-476A-B252-1B601C3CAAB3}"/>
  </bookViews>
  <sheets>
    <sheet name="Desig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AI14" i="1"/>
  <c r="AH14" i="1"/>
  <c r="AG14" i="1"/>
  <c r="E13" i="1"/>
  <c r="G31" i="1" s="1"/>
  <c r="AH11" i="1" s="1"/>
  <c r="F13" i="1"/>
  <c r="H31" i="1" s="1"/>
  <c r="AI11" i="1" s="1"/>
  <c r="D13" i="1"/>
  <c r="D17" i="1" s="1"/>
  <c r="C30" i="1" s="1"/>
  <c r="D12" i="1"/>
  <c r="C32" i="1" l="1"/>
  <c r="C33" i="1"/>
  <c r="AG13" i="1" s="1"/>
  <c r="F14" i="1"/>
  <c r="F17" i="1"/>
  <c r="E28" i="1" s="1"/>
  <c r="E17" i="1"/>
  <c r="F30" i="1"/>
  <c r="AG10" i="1" s="1"/>
  <c r="C28" i="1"/>
  <c r="G30" i="1"/>
  <c r="H30" i="1"/>
  <c r="F31" i="1"/>
  <c r="AG11" i="1" s="1"/>
  <c r="F28" i="1"/>
  <c r="D14" i="1"/>
  <c r="E30" i="1" l="1"/>
  <c r="AI10" i="1" s="1"/>
  <c r="AG6" i="1"/>
  <c r="F32" i="1"/>
  <c r="AG12" i="1" s="1"/>
  <c r="C29" i="1"/>
  <c r="F29" i="1"/>
  <c r="F35" i="1" s="1"/>
  <c r="E29" i="1"/>
  <c r="H28" i="1"/>
  <c r="AI6" i="1" s="1"/>
  <c r="E33" i="1"/>
  <c r="AI13" i="1" s="1"/>
  <c r="E32" i="1"/>
  <c r="D33" i="1"/>
  <c r="AH13" i="1" s="1"/>
  <c r="D32" i="1"/>
  <c r="D28" i="1"/>
  <c r="D30" i="1"/>
  <c r="AH10" i="1" s="1"/>
  <c r="G28" i="1"/>
  <c r="AG9" i="1" l="1"/>
  <c r="AH6" i="1"/>
  <c r="H32" i="1"/>
  <c r="AI12" i="1" s="1"/>
  <c r="G32" i="1"/>
  <c r="AH12" i="1" s="1"/>
  <c r="C35" i="1"/>
  <c r="AG15" i="1" s="1"/>
  <c r="E35" i="1"/>
  <c r="H29" i="1"/>
  <c r="AI9" i="1" s="1"/>
  <c r="D29" i="1"/>
  <c r="G29" i="1"/>
  <c r="G35" i="1" s="1"/>
  <c r="D38" i="1" l="1"/>
  <c r="C46" i="1" s="1"/>
  <c r="C47" i="1" s="1"/>
  <c r="D35" i="1"/>
  <c r="AH15" i="1" s="1"/>
  <c r="AH9" i="1"/>
  <c r="H35" i="1"/>
  <c r="AI15" i="1" s="1"/>
  <c r="E38" i="1" l="1"/>
  <c r="D46" i="1" s="1"/>
  <c r="D47" i="1" s="1"/>
  <c r="F38" i="1"/>
  <c r="E46" i="1" s="1"/>
  <c r="E47" i="1" s="1"/>
</calcChain>
</file>

<file path=xl/sharedStrings.xml><?xml version="1.0" encoding="utf-8"?>
<sst xmlns="http://schemas.openxmlformats.org/spreadsheetml/2006/main" count="82" uniqueCount="49">
  <si>
    <t>Dati</t>
  </si>
  <si>
    <t>rv</t>
  </si>
  <si>
    <t>zignoli</t>
  </si>
  <si>
    <t>fig 29.4</t>
  </si>
  <si>
    <t>costruttore</t>
  </si>
  <si>
    <t>m3/kg</t>
  </si>
  <si>
    <t>m/s</t>
  </si>
  <si>
    <t>m3/s</t>
  </si>
  <si>
    <t>m</t>
  </si>
  <si>
    <t>&lt;--- scelta da catalogo</t>
  </si>
  <si>
    <t>velocità effettiva</t>
  </si>
  <si>
    <t>v</t>
  </si>
  <si>
    <t>s</t>
  </si>
  <si>
    <t>Perdite</t>
  </si>
  <si>
    <t>aria</t>
  </si>
  <si>
    <t>materiale</t>
  </si>
  <si>
    <t>avviamento</t>
  </si>
  <si>
    <t>ingresso</t>
  </si>
  <si>
    <t>attrito</t>
  </si>
  <si>
    <t>dislivello</t>
  </si>
  <si>
    <t>ciclone</t>
  </si>
  <si>
    <t>filtro</t>
  </si>
  <si>
    <t>kg/h</t>
  </si>
  <si>
    <t>Pa</t>
  </si>
  <si>
    <t>accidentali</t>
  </si>
  <si>
    <t>j</t>
  </si>
  <si>
    <t>totale</t>
  </si>
  <si>
    <t>Potenza trasmessa</t>
  </si>
  <si>
    <t>eta v</t>
  </si>
  <si>
    <t>eta el</t>
  </si>
  <si>
    <t>eta m</t>
  </si>
  <si>
    <t>kW</t>
  </si>
  <si>
    <r>
      <t>Q</t>
    </r>
    <r>
      <rPr>
        <vertAlign val="subscript"/>
        <sz val="11"/>
        <color theme="1"/>
        <rFont val="Calibri"/>
        <family val="2"/>
        <scheme val="minor"/>
      </rPr>
      <t>m</t>
    </r>
  </si>
  <si>
    <r>
      <t>γ</t>
    </r>
    <r>
      <rPr>
        <vertAlign val="subscript"/>
        <sz val="12.65"/>
        <color theme="1"/>
        <rFont val="Calibri"/>
        <family val="2"/>
      </rPr>
      <t>m</t>
    </r>
  </si>
  <si>
    <r>
      <t>γ</t>
    </r>
    <r>
      <rPr>
        <vertAlign val="subscript"/>
        <sz val="12.65"/>
        <color theme="1"/>
        <rFont val="Calibri"/>
        <family val="2"/>
      </rPr>
      <t>a</t>
    </r>
  </si>
  <si>
    <r>
      <t>v</t>
    </r>
    <r>
      <rPr>
        <vertAlign val="subscript"/>
        <sz val="11"/>
        <color theme="1"/>
        <rFont val="Calibri"/>
        <family val="2"/>
        <scheme val="minor"/>
      </rPr>
      <t>min,a</t>
    </r>
  </si>
  <si>
    <r>
      <t>D</t>
    </r>
    <r>
      <rPr>
        <vertAlign val="subscript"/>
        <sz val="11"/>
        <color theme="1"/>
        <rFont val="Calibri"/>
        <family val="2"/>
        <scheme val="minor"/>
      </rPr>
      <t>est</t>
    </r>
  </si>
  <si>
    <r>
      <t>Q</t>
    </r>
    <r>
      <rPr>
        <vertAlign val="subscript"/>
        <sz val="11"/>
        <color theme="1"/>
        <rFont val="Calibri"/>
        <family val="2"/>
        <scheme val="minor"/>
      </rPr>
      <t>a</t>
    </r>
  </si>
  <si>
    <r>
      <t>D</t>
    </r>
    <r>
      <rPr>
        <vertAlign val="subscript"/>
        <sz val="11"/>
        <color theme="1"/>
        <rFont val="Calibri"/>
        <family val="2"/>
        <scheme val="minor"/>
      </rPr>
      <t>th</t>
    </r>
  </si>
  <si>
    <t>DH</t>
  </si>
  <si>
    <r>
      <t>P</t>
    </r>
    <r>
      <rPr>
        <vertAlign val="subscript"/>
        <sz val="11"/>
        <color theme="1"/>
        <rFont val="Calibri"/>
        <family val="2"/>
        <scheme val="minor"/>
      </rPr>
      <t>el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</si>
  <si>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</si>
  <si>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</si>
  <si>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/min</t>
    </r>
  </si>
  <si>
    <t>perdite tot</t>
  </si>
  <si>
    <t>Potenze</t>
  </si>
  <si>
    <r>
      <t xml:space="preserve">tan </t>
    </r>
    <r>
      <rPr>
        <sz val="11"/>
        <color theme="1"/>
        <rFont val="Calibri"/>
        <family val="2"/>
      </rPr>
      <t>φ</t>
    </r>
  </si>
  <si>
    <r>
      <t>L</t>
    </r>
    <r>
      <rPr>
        <vertAlign val="subscript"/>
        <sz val="11"/>
        <color theme="1"/>
        <rFont val="Calibri"/>
        <family val="2"/>
        <scheme val="minor"/>
      </rPr>
      <t>a</t>
    </r>
  </si>
  <si>
    <r>
      <t>L</t>
    </r>
    <r>
      <rPr>
        <vertAlign val="subscript"/>
        <sz val="11"/>
        <color theme="1"/>
        <rFont val="Calibri"/>
        <family val="2"/>
        <scheme val="minor"/>
      </rPr>
      <t>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</si>
</sst>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2.65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" fontId="0" fillId="0" borderId="0" xfId="0" applyNumberFormat="1"/>
    <xf numFmtId="0" fontId="6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4" xfId="0" applyBorder="1"/>
    <xf numFmtId="2" fontId="0" fillId="0" borderId="0" xfId="0" applyNumberFormat="1" applyBorder="1"/>
    <xf numFmtId="164" fontId="0" fillId="0" borderId="0" xfId="0" applyNumberFormat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2" fontId="0" fillId="2" borderId="7" xfId="0" applyNumberFormat="1" applyFill="1" applyBorder="1"/>
    <xf numFmtId="0" fontId="0" fillId="2" borderId="8" xfId="0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6" xfId="0" applyBorder="1"/>
    <xf numFmtId="1" fontId="0" fillId="0" borderId="7" xfId="0" applyNumberFormat="1" applyBorder="1"/>
    <xf numFmtId="9" fontId="0" fillId="0" borderId="0" xfId="1" applyFont="1" applyBorder="1"/>
    <xf numFmtId="2" fontId="0" fillId="0" borderId="7" xfId="0" applyNumberFormat="1" applyBorder="1"/>
    <xf numFmtId="0" fontId="0" fillId="0" borderId="0" xfId="0" applyFont="1"/>
    <xf numFmtId="0" fontId="6" fillId="0" borderId="0" xfId="0" applyFont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Perdite</a:t>
            </a:r>
            <a:r>
              <a:rPr lang="en-US" baseline="0"/>
              <a:t> di carico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Design1!$AF$6</c:f>
              <c:strCache>
                <c:ptCount val="1"/>
                <c:pt idx="0">
                  <c:v>ciclone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Design1!$AG$6:$AI$6</c:f>
              <c:numCache>
                <c:formatCode>0</c:formatCode>
                <c:ptCount val="3"/>
                <c:pt idx="0">
                  <c:v>378.15073131044704</c:v>
                </c:pt>
                <c:pt idx="1">
                  <c:v>634.38817308267312</c:v>
                </c:pt>
                <c:pt idx="2">
                  <c:v>768.56350161415617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C-4535-98D5-2D2E36E11745}"/>
            </c:ext>
          </c:extLst>
        </c:ser>
        <c:ser>
          <c:idx val="1"/>
          <c:order val="1"/>
          <c:tx>
            <c:strRef>
              <c:f>Design1!$AF$9</c:f>
              <c:strCache>
                <c:ptCount val="1"/>
                <c:pt idx="0">
                  <c:v>ingresso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Design1!$AG$9:$AI$9</c:f>
              <c:numCache>
                <c:formatCode>0</c:formatCode>
                <c:ptCount val="3"/>
                <c:pt idx="0">
                  <c:v>1504.4598535596256</c:v>
                </c:pt>
                <c:pt idx="1">
                  <c:v>2530.6368732819046</c:v>
                </c:pt>
                <c:pt idx="2">
                  <c:v>2982.478264895924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C-4535-98D5-2D2E36E11745}"/>
            </c:ext>
          </c:extLst>
        </c:ser>
        <c:ser>
          <c:idx val="2"/>
          <c:order val="2"/>
          <c:tx>
            <c:strRef>
              <c:f>Design1!$AF$10</c:f>
              <c:strCache>
                <c:ptCount val="1"/>
                <c:pt idx="0">
                  <c:v>attrito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Design1!$AG$10:$AI$10</c:f>
              <c:numCache>
                <c:formatCode>0</c:formatCode>
                <c:ptCount val="3"/>
                <c:pt idx="0">
                  <c:v>65.72462071607336</c:v>
                </c:pt>
                <c:pt idx="1">
                  <c:v>75.113606225150278</c:v>
                </c:pt>
                <c:pt idx="2">
                  <c:v>566.08775889349545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C-4535-98D5-2D2E36E11745}"/>
            </c:ext>
          </c:extLst>
        </c:ser>
        <c:ser>
          <c:idx val="3"/>
          <c:order val="3"/>
          <c:tx>
            <c:strRef>
              <c:f>Design1!$AF$11</c:f>
              <c:strCache>
                <c:ptCount val="1"/>
                <c:pt idx="0">
                  <c:v>dislivello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Design1!$AG$11:$AI$11</c:f>
              <c:numCache>
                <c:formatCode>0</c:formatCode>
                <c:ptCount val="3"/>
                <c:pt idx="0">
                  <c:v>26.16</c:v>
                </c:pt>
                <c:pt idx="1">
                  <c:v>17.060869565217391</c:v>
                </c:pt>
                <c:pt idx="2">
                  <c:v>217.99999999999997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4C-4535-98D5-2D2E36E11745}"/>
            </c:ext>
          </c:extLst>
        </c:ser>
        <c:ser>
          <c:idx val="4"/>
          <c:order val="4"/>
          <c:tx>
            <c:strRef>
              <c:f>Design1!$AF$12</c:f>
              <c:strCache>
                <c:ptCount val="1"/>
                <c:pt idx="0">
                  <c:v>accidentali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Design1!$AG$12:$AI$12</c:f>
              <c:numCache>
                <c:formatCode>0</c:formatCode>
                <c:ptCount val="3"/>
                <c:pt idx="0">
                  <c:v>910.29841422528466</c:v>
                </c:pt>
                <c:pt idx="1">
                  <c:v>1355.9739173848675</c:v>
                </c:pt>
                <c:pt idx="2">
                  <c:v>5934.3855777590434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4C-4535-98D5-2D2E36E11745}"/>
            </c:ext>
          </c:extLst>
        </c:ser>
        <c:ser>
          <c:idx val="5"/>
          <c:order val="5"/>
          <c:tx>
            <c:strRef>
              <c:f>Design1!$AF$13</c:f>
              <c:strCache>
                <c:ptCount val="1"/>
                <c:pt idx="0">
                  <c:v>ciclone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Design1!$AG$13:$AI$13</c:f>
              <c:numCache>
                <c:formatCode>0</c:formatCode>
                <c:ptCount val="3"/>
                <c:pt idx="0">
                  <c:v>3700.0765962828441</c:v>
                </c:pt>
                <c:pt idx="1">
                  <c:v>6274.7235403388531</c:v>
                </c:pt>
                <c:pt idx="2">
                  <c:v>6767.8776005345544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4C-4535-98D5-2D2E36E11745}"/>
            </c:ext>
          </c:extLst>
        </c:ser>
        <c:ser>
          <c:idx val="6"/>
          <c:order val="6"/>
          <c:tx>
            <c:strRef>
              <c:f>Design1!$AF$14</c:f>
              <c:strCache>
                <c:ptCount val="1"/>
                <c:pt idx="0">
                  <c:v>filtro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Design1!$AG$14:$AI$14</c:f>
              <c:numCache>
                <c:formatCode>0</c:formatCode>
                <c:ptCount val="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4C-4535-98D5-2D2E36E11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105984"/>
        <c:axId val="62098912"/>
        <c:axId val="0"/>
      </c:bar3DChart>
      <c:catAx>
        <c:axId val="621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8912"/>
        <c:crosses val="autoZero"/>
        <c:auto val="1"/>
        <c:lblAlgn val="ctr"/>
        <c:lblOffset val="100"/>
        <c:noMultiLvlLbl val="0"/>
      </c:catAx>
      <c:valAx>
        <c:axId val="620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54664</xdr:colOff>
      <xdr:row>18</xdr:row>
      <xdr:rowOff>182218</xdr:rowOff>
    </xdr:from>
    <xdr:to>
      <xdr:col>16</xdr:col>
      <xdr:colOff>571499</xdr:colOff>
      <xdr:row>34</xdr:row>
      <xdr:rowOff>101254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0F06A9B-E7E1-4E18-A0AD-CEA88E8E8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BF7C-F85F-4D3F-BF5C-441A2CA8C12E}">
  <dimension ref="B2:AI53"/>
  <sheetViews>
    <sheetView tabSelected="1" zoomScale="115" zoomScaleNormal="115" workbookViewId="0">
      <selection activeCell="F21" sqref="F21"/>
    </sheetView>
  </sheetViews>
  <sheetFormatPr defaultRowHeight="15" x14ac:dyDescent="0.25"/>
  <cols>
    <col min="1" max="1" width="3" customWidth="1"/>
    <col min="2" max="2" width="11.5703125" customWidth="1"/>
    <col min="3" max="8" width="10.7109375" customWidth="1"/>
    <col min="9" max="9" width="12.5703125" customWidth="1"/>
  </cols>
  <sheetData>
    <row r="2" spans="3:35" ht="15.75" thickBot="1" x14ac:dyDescent="0.3"/>
    <row r="3" spans="3:35" x14ac:dyDescent="0.25">
      <c r="C3" s="14" t="s">
        <v>0</v>
      </c>
      <c r="D3" s="15"/>
      <c r="E3" s="16"/>
    </row>
    <row r="4" spans="3:35" ht="18.75" x14ac:dyDescent="0.35">
      <c r="C4" s="6" t="s">
        <v>33</v>
      </c>
      <c r="D4" s="7">
        <v>650</v>
      </c>
      <c r="E4" s="8" t="s">
        <v>41</v>
      </c>
    </row>
    <row r="5" spans="3:35" ht="18.75" x14ac:dyDescent="0.35">
      <c r="C5" s="6" t="s">
        <v>34</v>
      </c>
      <c r="D5" s="7">
        <v>1.24</v>
      </c>
      <c r="E5" s="8" t="s">
        <v>41</v>
      </c>
      <c r="AG5" t="s">
        <v>2</v>
      </c>
      <c r="AH5" t="s">
        <v>3</v>
      </c>
      <c r="AI5" t="s">
        <v>4</v>
      </c>
    </row>
    <row r="6" spans="3:35" x14ac:dyDescent="0.25">
      <c r="C6" s="9" t="s">
        <v>32</v>
      </c>
      <c r="D6" s="7">
        <v>2543</v>
      </c>
      <c r="E6" s="8" t="s">
        <v>22</v>
      </c>
      <c r="AF6" t="s">
        <v>20</v>
      </c>
      <c r="AG6" s="1">
        <f>C28+F28</f>
        <v>378.15073131044704</v>
      </c>
      <c r="AH6" s="1">
        <f>D28+G28</f>
        <v>634.38817308267312</v>
      </c>
      <c r="AI6" s="1">
        <f>E28+H28</f>
        <v>768.56350161415617</v>
      </c>
    </row>
    <row r="7" spans="3:35" ht="17.25" x14ac:dyDescent="0.25">
      <c r="C7" s="9"/>
      <c r="D7" s="7">
        <f>D6/60</f>
        <v>42.383333333333333</v>
      </c>
      <c r="E7" s="8" t="s">
        <v>43</v>
      </c>
      <c r="G7" s="2"/>
      <c r="AG7" s="1"/>
      <c r="AH7" s="1"/>
      <c r="AI7" s="1"/>
    </row>
    <row r="8" spans="3:35" ht="18" thickBot="1" x14ac:dyDescent="0.3">
      <c r="C8" s="10"/>
      <c r="D8" s="11">
        <f>D6/3600</f>
        <v>0.70638888888888884</v>
      </c>
      <c r="E8" s="12" t="s">
        <v>42</v>
      </c>
      <c r="AG8" s="1"/>
      <c r="AH8" s="1"/>
      <c r="AI8" s="1"/>
    </row>
    <row r="9" spans="3:35" ht="15.75" thickBot="1" x14ac:dyDescent="0.3">
      <c r="AF9" t="s">
        <v>17</v>
      </c>
      <c r="AG9" s="1">
        <f t="shared" ref="AG9:AI15" si="0">C29+F29</f>
        <v>1504.4598535596256</v>
      </c>
      <c r="AH9" s="1">
        <f t="shared" si="0"/>
        <v>2530.6368732819046</v>
      </c>
      <c r="AI9" s="1">
        <f t="shared" si="0"/>
        <v>2982.478264895924</v>
      </c>
    </row>
    <row r="10" spans="3:35" x14ac:dyDescent="0.25">
      <c r="C10" s="4"/>
      <c r="D10" s="13" t="s">
        <v>2</v>
      </c>
      <c r="E10" s="13" t="s">
        <v>3</v>
      </c>
      <c r="F10" s="13" t="s">
        <v>4</v>
      </c>
      <c r="G10" s="5"/>
      <c r="AF10" t="s">
        <v>18</v>
      </c>
      <c r="AG10" s="1">
        <f t="shared" si="0"/>
        <v>65.72462071607336</v>
      </c>
      <c r="AH10" s="1">
        <f t="shared" si="0"/>
        <v>75.113606225150278</v>
      </c>
      <c r="AI10" s="1">
        <f t="shared" si="0"/>
        <v>566.08775889349545</v>
      </c>
    </row>
    <row r="11" spans="3:35" x14ac:dyDescent="0.25">
      <c r="C11" s="17" t="s">
        <v>1</v>
      </c>
      <c r="D11" s="18">
        <v>1.5</v>
      </c>
      <c r="E11" s="18">
        <v>2.2999999999999998</v>
      </c>
      <c r="F11" s="18">
        <v>0.18</v>
      </c>
      <c r="G11" s="8" t="s">
        <v>5</v>
      </c>
      <c r="AF11" t="s">
        <v>19</v>
      </c>
      <c r="AG11" s="1">
        <f t="shared" si="0"/>
        <v>26.16</v>
      </c>
      <c r="AH11" s="1">
        <f t="shared" si="0"/>
        <v>17.060869565217391</v>
      </c>
      <c r="AI11" s="1">
        <f t="shared" si="0"/>
        <v>217.99999999999997</v>
      </c>
    </row>
    <row r="12" spans="3:35" ht="18" x14ac:dyDescent="0.35">
      <c r="C12" s="17" t="s">
        <v>35</v>
      </c>
      <c r="D12" s="18">
        <f>0.9*D4^0.5</f>
        <v>22.945587811167531</v>
      </c>
      <c r="E12" s="18">
        <v>29.7</v>
      </c>
      <c r="F12" s="18">
        <v>28</v>
      </c>
      <c r="G12" s="8" t="s">
        <v>6</v>
      </c>
      <c r="AF12" t="s">
        <v>24</v>
      </c>
      <c r="AG12" s="1">
        <f t="shared" si="0"/>
        <v>910.29841422528466</v>
      </c>
      <c r="AH12" s="1">
        <f t="shared" si="0"/>
        <v>1355.9739173848675</v>
      </c>
      <c r="AI12" s="1">
        <f t="shared" si="0"/>
        <v>5934.3855777590434</v>
      </c>
    </row>
    <row r="13" spans="3:35" ht="18" x14ac:dyDescent="0.35">
      <c r="C13" s="17" t="s">
        <v>37</v>
      </c>
      <c r="D13" s="18">
        <f>D11*$D$6/3600</f>
        <v>1.0595833333333333</v>
      </c>
      <c r="E13" s="18">
        <f>E11*$D$6/3600</f>
        <v>1.6246944444444444</v>
      </c>
      <c r="F13" s="18">
        <f>F11*$D$6/3600</f>
        <v>0.12715000000000001</v>
      </c>
      <c r="G13" s="8" t="s">
        <v>7</v>
      </c>
      <c r="AF13" t="s">
        <v>20</v>
      </c>
      <c r="AG13" s="1">
        <f t="shared" si="0"/>
        <v>3700.0765962828441</v>
      </c>
      <c r="AH13" s="1">
        <f t="shared" si="0"/>
        <v>6274.7235403388531</v>
      </c>
      <c r="AI13" s="1">
        <f t="shared" si="0"/>
        <v>6767.8776005345544</v>
      </c>
    </row>
    <row r="14" spans="3:35" ht="18" x14ac:dyDescent="0.35">
      <c r="C14" s="17" t="s">
        <v>38</v>
      </c>
      <c r="D14" s="19">
        <f>(4*D13/(PI()*D12))^0.5</f>
        <v>0.24247838157685256</v>
      </c>
      <c r="E14" s="19">
        <v>0.26</v>
      </c>
      <c r="F14" s="19">
        <f t="shared" ref="F14" si="1">(4*F13/(PI()*F12))^0.5</f>
        <v>7.6038619913331815E-2</v>
      </c>
      <c r="G14" s="8" t="s">
        <v>8</v>
      </c>
      <c r="AF14" t="s">
        <v>21</v>
      </c>
      <c r="AG14" s="1">
        <f t="shared" si="0"/>
        <v>2000</v>
      </c>
      <c r="AH14" s="1">
        <f t="shared" si="0"/>
        <v>2000</v>
      </c>
      <c r="AI14" s="1">
        <f t="shared" si="0"/>
        <v>2000</v>
      </c>
    </row>
    <row r="15" spans="3:35" ht="18" x14ac:dyDescent="0.35">
      <c r="C15" s="20" t="s">
        <v>36</v>
      </c>
      <c r="D15" s="21">
        <v>0.24</v>
      </c>
      <c r="E15" s="21">
        <v>0.26</v>
      </c>
      <c r="F15" s="21">
        <v>7.4999999999999997E-2</v>
      </c>
      <c r="G15" s="22" t="s">
        <v>8</v>
      </c>
      <c r="H15" s="3" t="s">
        <v>9</v>
      </c>
      <c r="I15" s="3"/>
      <c r="AF15" t="s">
        <v>26</v>
      </c>
      <c r="AG15" s="1">
        <f t="shared" si="0"/>
        <v>8584.8702160942739</v>
      </c>
      <c r="AH15" s="1">
        <f t="shared" si="0"/>
        <v>12887.896979878666</v>
      </c>
      <c r="AI15" s="1">
        <f t="shared" si="0"/>
        <v>19237.392703697173</v>
      </c>
    </row>
    <row r="16" spans="3:35" x14ac:dyDescent="0.25">
      <c r="C16" s="20" t="s">
        <v>12</v>
      </c>
      <c r="D16" s="21">
        <v>5.0000000000000001E-3</v>
      </c>
      <c r="E16" s="21">
        <v>5.0000000000000001E-3</v>
      </c>
      <c r="F16" s="21">
        <v>5.0000000000000001E-3</v>
      </c>
      <c r="G16" s="22" t="s">
        <v>8</v>
      </c>
    </row>
    <row r="17" spans="2:9" ht="15.75" thickBot="1" x14ac:dyDescent="0.3">
      <c r="C17" s="23" t="s">
        <v>11</v>
      </c>
      <c r="D17" s="24">
        <f>4*D13/(PI()*(D15-D16)^2)</f>
        <v>24.429215046487997</v>
      </c>
      <c r="E17" s="24">
        <f t="shared" ref="E17:F17" si="2">4*E13/(PI()*(E15-E16)^2)</f>
        <v>31.812767624424339</v>
      </c>
      <c r="F17" s="24">
        <f t="shared" si="2"/>
        <v>33.039266961852242</v>
      </c>
      <c r="G17" s="25" t="s">
        <v>6</v>
      </c>
      <c r="H17" s="3" t="s">
        <v>10</v>
      </c>
      <c r="I17" s="3"/>
    </row>
    <row r="18" spans="2:9" ht="15.75" thickBot="1" x14ac:dyDescent="0.3"/>
    <row r="19" spans="2:9" x14ac:dyDescent="0.25">
      <c r="B19" s="26" t="s">
        <v>13</v>
      </c>
      <c r="C19" s="27"/>
      <c r="D19" s="27"/>
      <c r="E19" s="27"/>
      <c r="F19" s="27"/>
      <c r="G19" s="27"/>
      <c r="H19" s="27"/>
      <c r="I19" s="28"/>
    </row>
    <row r="20" spans="2:9" ht="18" x14ac:dyDescent="0.35">
      <c r="B20" s="17"/>
      <c r="C20" s="7" t="s">
        <v>47</v>
      </c>
      <c r="D20" s="7">
        <v>8</v>
      </c>
      <c r="E20" s="7"/>
      <c r="F20" s="7"/>
      <c r="G20" s="7"/>
      <c r="H20" s="7"/>
      <c r="I20" s="8"/>
    </row>
    <row r="21" spans="2:9" ht="18" x14ac:dyDescent="0.35">
      <c r="B21" s="17"/>
      <c r="C21" s="7" t="s">
        <v>48</v>
      </c>
      <c r="D21" s="7">
        <v>4</v>
      </c>
      <c r="E21" s="7"/>
      <c r="F21" s="37"/>
      <c r="G21" s="7"/>
      <c r="H21" s="7"/>
      <c r="I21" s="8"/>
    </row>
    <row r="22" spans="2:9" x14ac:dyDescent="0.25">
      <c r="B22" s="17"/>
      <c r="C22" s="7" t="s">
        <v>39</v>
      </c>
      <c r="D22" s="7">
        <v>4</v>
      </c>
      <c r="E22" s="7"/>
      <c r="F22" s="7"/>
      <c r="G22" s="7"/>
      <c r="H22" s="7"/>
      <c r="I22" s="8"/>
    </row>
    <row r="23" spans="2:9" x14ac:dyDescent="0.25">
      <c r="B23" s="17"/>
      <c r="C23" s="7" t="s">
        <v>46</v>
      </c>
      <c r="D23" s="7">
        <v>0.55000000000000004</v>
      </c>
      <c r="E23" s="7"/>
      <c r="F23" s="7"/>
      <c r="G23" s="7"/>
      <c r="H23" s="7"/>
      <c r="I23" s="8"/>
    </row>
    <row r="24" spans="2:9" x14ac:dyDescent="0.25">
      <c r="B24" s="17"/>
      <c r="C24" s="7" t="s">
        <v>25</v>
      </c>
      <c r="D24" s="7">
        <v>1.6</v>
      </c>
      <c r="E24" s="7"/>
      <c r="F24" s="7"/>
      <c r="G24" s="7"/>
      <c r="H24" s="7"/>
      <c r="I24" s="8"/>
    </row>
    <row r="25" spans="2:9" x14ac:dyDescent="0.25">
      <c r="B25" s="17"/>
      <c r="C25" s="7"/>
      <c r="D25" s="7"/>
      <c r="E25" s="7"/>
      <c r="F25" s="7"/>
      <c r="G25" s="7"/>
      <c r="H25" s="7"/>
      <c r="I25" s="8"/>
    </row>
    <row r="26" spans="2:9" x14ac:dyDescent="0.25">
      <c r="B26" s="17"/>
      <c r="C26" s="29" t="s">
        <v>14</v>
      </c>
      <c r="D26" s="29"/>
      <c r="E26" s="29"/>
      <c r="F26" s="30" t="s">
        <v>15</v>
      </c>
      <c r="G26" s="30"/>
      <c r="H26" s="30"/>
      <c r="I26" s="8"/>
    </row>
    <row r="27" spans="2:9" x14ac:dyDescent="0.25">
      <c r="B27" s="17"/>
      <c r="C27" s="7" t="s">
        <v>2</v>
      </c>
      <c r="D27" s="7" t="s">
        <v>3</v>
      </c>
      <c r="E27" s="7" t="s">
        <v>4</v>
      </c>
      <c r="F27" s="7" t="s">
        <v>2</v>
      </c>
      <c r="G27" s="7" t="s">
        <v>3</v>
      </c>
      <c r="H27" s="7" t="s">
        <v>4</v>
      </c>
      <c r="I27" s="8"/>
    </row>
    <row r="28" spans="2:9" x14ac:dyDescent="0.25">
      <c r="B28" s="17" t="s">
        <v>16</v>
      </c>
      <c r="C28" s="31">
        <f>$D$5*D17^2/2</f>
        <v>370.00765962828439</v>
      </c>
      <c r="D28" s="31">
        <f>$D$5*E17^2/2</f>
        <v>627.47235403388527</v>
      </c>
      <c r="E28" s="31">
        <f>$D$5*F17^2/2</f>
        <v>676.78776005345549</v>
      </c>
      <c r="F28" s="31">
        <f>$D$6/3600/D13*D17/2</f>
        <v>8.143071682162665</v>
      </c>
      <c r="G28" s="31">
        <f>$D$6/3600/E13*E17/2</f>
        <v>6.9158190487878999</v>
      </c>
      <c r="H28" s="31">
        <f>$D$6/3600/F13*F17/2</f>
        <v>91.775741560700652</v>
      </c>
      <c r="I28" s="8" t="s">
        <v>23</v>
      </c>
    </row>
    <row r="29" spans="2:9" x14ac:dyDescent="0.25">
      <c r="B29" s="17" t="s">
        <v>17</v>
      </c>
      <c r="C29" s="31">
        <f>4*C28</f>
        <v>1480.0306385131375</v>
      </c>
      <c r="D29" s="31">
        <f t="shared" ref="D29:E29" si="3">4*D28</f>
        <v>2509.8894161355411</v>
      </c>
      <c r="E29" s="31">
        <f t="shared" si="3"/>
        <v>2707.1510402138219</v>
      </c>
      <c r="F29" s="31">
        <f>3*F28</f>
        <v>24.429215046487997</v>
      </c>
      <c r="G29" s="31">
        <f t="shared" ref="G29:H29" si="4">3*G28</f>
        <v>20.747457146363701</v>
      </c>
      <c r="H29" s="31">
        <f t="shared" si="4"/>
        <v>275.32722468210193</v>
      </c>
      <c r="I29" s="8" t="s">
        <v>23</v>
      </c>
    </row>
    <row r="30" spans="2:9" x14ac:dyDescent="0.25">
      <c r="B30" s="17" t="s">
        <v>18</v>
      </c>
      <c r="C30" s="31">
        <f>0.0001*$D$5^0.85*D17^2/(D15-D16)^1.3*$D$20*9.81</f>
        <v>36.948620716073357</v>
      </c>
      <c r="D30" s="31">
        <f>0.0001*$D$5^0.85*E17^2/(E15-E16)^1.3*$D$20*9.81</f>
        <v>56.346649703411146</v>
      </c>
      <c r="E30" s="31">
        <f>0.0001*$D$5^0.85*F17^2/(F15-F16)^1.3*$D$20*9.81</f>
        <v>326.28775889349544</v>
      </c>
      <c r="F30" s="31">
        <f>2*$D$23*$D$6/3600/D13*$D$21*9.81</f>
        <v>28.776000000000003</v>
      </c>
      <c r="G30" s="31">
        <f>2*$D$23*$D$6/3600/E13*$D$21*9.81</f>
        <v>18.766956521739136</v>
      </c>
      <c r="H30" s="31">
        <f>2*$D$23*$D$6/3600/F13*$D$21*9.81</f>
        <v>239.80000000000004</v>
      </c>
      <c r="I30" s="8" t="s">
        <v>23</v>
      </c>
    </row>
    <row r="31" spans="2:9" x14ac:dyDescent="0.25">
      <c r="B31" s="17" t="s">
        <v>19</v>
      </c>
      <c r="C31" s="31">
        <v>0</v>
      </c>
      <c r="D31" s="31">
        <v>0</v>
      </c>
      <c r="E31" s="31">
        <v>0</v>
      </c>
      <c r="F31" s="31">
        <f>$D$6/3600/D13*$D$22*9.81</f>
        <v>26.16</v>
      </c>
      <c r="G31" s="31">
        <f>$D$6/3600/E13*$D$22*9.81</f>
        <v>17.060869565217391</v>
      </c>
      <c r="H31" s="31">
        <f>$D$6/3600/F13*$D$22*9.81</f>
        <v>217.99999999999997</v>
      </c>
      <c r="I31" s="8" t="s">
        <v>23</v>
      </c>
    </row>
    <row r="32" spans="2:9" x14ac:dyDescent="0.25">
      <c r="B32" s="17" t="s">
        <v>24</v>
      </c>
      <c r="C32" s="31">
        <f>$D$24*$D$5*D17^2/2</f>
        <v>592.01225540525502</v>
      </c>
      <c r="D32" s="31">
        <f>$D$24*$D$5*E17^2/2</f>
        <v>1003.9557664542165</v>
      </c>
      <c r="E32" s="31">
        <f>$D$24*$D$5*F17^2/2</f>
        <v>1082.8604160855286</v>
      </c>
      <c r="F32" s="31">
        <f>C32*$D$6/3600/$D$5/D13</f>
        <v>318.28615882002958</v>
      </c>
      <c r="G32" s="31">
        <f>D32*$D$6/3600/$D$5/E13</f>
        <v>352.01815093065096</v>
      </c>
      <c r="H32" s="31">
        <f>E32*$D$6/3600/$D$5/F13</f>
        <v>4851.525161673515</v>
      </c>
      <c r="I32" s="8" t="s">
        <v>23</v>
      </c>
    </row>
    <row r="33" spans="2:9" x14ac:dyDescent="0.25">
      <c r="B33" s="17" t="s">
        <v>20</v>
      </c>
      <c r="C33" s="31">
        <f>10*$D$5*D17^2/2</f>
        <v>3700.0765962828441</v>
      </c>
      <c r="D33" s="31">
        <f>10*$D$5*E17^2/2</f>
        <v>6274.7235403388531</v>
      </c>
      <c r="E33" s="31">
        <f>10*$D$5*F17^2/2</f>
        <v>6767.8776005345544</v>
      </c>
      <c r="F33" s="31">
        <v>0</v>
      </c>
      <c r="G33" s="31">
        <v>0</v>
      </c>
      <c r="H33" s="31">
        <v>0</v>
      </c>
      <c r="I33" s="8" t="s">
        <v>23</v>
      </c>
    </row>
    <row r="34" spans="2:9" x14ac:dyDescent="0.25">
      <c r="B34" s="17" t="s">
        <v>21</v>
      </c>
      <c r="C34" s="7">
        <v>2000</v>
      </c>
      <c r="D34" s="7">
        <v>2000</v>
      </c>
      <c r="E34" s="7">
        <v>2000</v>
      </c>
      <c r="F34" s="7">
        <v>0</v>
      </c>
      <c r="G34" s="7">
        <v>0</v>
      </c>
      <c r="H34" s="7">
        <v>0</v>
      </c>
      <c r="I34" s="8" t="s">
        <v>23</v>
      </c>
    </row>
    <row r="35" spans="2:9" ht="15.75" thickBot="1" x14ac:dyDescent="0.3">
      <c r="B35" s="32" t="s">
        <v>26</v>
      </c>
      <c r="C35" s="33">
        <f>SUM(C28:C34)</f>
        <v>8179.0757705455944</v>
      </c>
      <c r="D35" s="33">
        <f t="shared" ref="D35:H35" si="5">SUM(D28:D34)</f>
        <v>12472.387726665907</v>
      </c>
      <c r="E35" s="33">
        <f t="shared" si="5"/>
        <v>13560.964575780856</v>
      </c>
      <c r="F35" s="33">
        <f t="shared" si="5"/>
        <v>405.79444554868024</v>
      </c>
      <c r="G35" s="33">
        <f t="shared" si="5"/>
        <v>415.50925321275906</v>
      </c>
      <c r="H35" s="33">
        <f t="shared" si="5"/>
        <v>5676.4281279163179</v>
      </c>
      <c r="I35" s="12" t="s">
        <v>23</v>
      </c>
    </row>
    <row r="36" spans="2:9" ht="15.75" thickBot="1" x14ac:dyDescent="0.3"/>
    <row r="37" spans="2:9" x14ac:dyDescent="0.25">
      <c r="C37" s="4"/>
      <c r="D37" s="13" t="s">
        <v>2</v>
      </c>
      <c r="E37" s="13" t="s">
        <v>3</v>
      </c>
      <c r="F37" s="13" t="s">
        <v>4</v>
      </c>
      <c r="G37" s="5"/>
    </row>
    <row r="38" spans="2:9" ht="15.75" thickBot="1" x14ac:dyDescent="0.3">
      <c r="C38" s="32" t="s">
        <v>44</v>
      </c>
      <c r="D38" s="33">
        <f>C35+F35</f>
        <v>8584.8702160942739</v>
      </c>
      <c r="E38" s="33">
        <f>D35+G35</f>
        <v>12887.896979878666</v>
      </c>
      <c r="F38" s="33">
        <f>E35+H35</f>
        <v>19237.392703697173</v>
      </c>
      <c r="G38" s="12" t="s">
        <v>23</v>
      </c>
    </row>
    <row r="41" spans="2:9" ht="15.75" thickBot="1" x14ac:dyDescent="0.3">
      <c r="H41" s="36"/>
    </row>
    <row r="42" spans="2:9" x14ac:dyDescent="0.25">
      <c r="B42" s="14" t="s">
        <v>45</v>
      </c>
      <c r="C42" s="15"/>
      <c r="D42" s="15"/>
      <c r="E42" s="15"/>
      <c r="F42" s="16"/>
    </row>
    <row r="43" spans="2:9" x14ac:dyDescent="0.25">
      <c r="B43" s="17" t="s">
        <v>28</v>
      </c>
      <c r="C43" s="34">
        <v>0.76</v>
      </c>
      <c r="D43" s="7"/>
      <c r="E43" s="7"/>
      <c r="F43" s="8"/>
    </row>
    <row r="44" spans="2:9" x14ac:dyDescent="0.25">
      <c r="B44" s="17" t="s">
        <v>29</v>
      </c>
      <c r="C44" s="34">
        <v>0.9</v>
      </c>
      <c r="D44" s="7"/>
      <c r="E44" s="7"/>
      <c r="F44" s="8"/>
    </row>
    <row r="45" spans="2:9" x14ac:dyDescent="0.25">
      <c r="B45" s="17" t="s">
        <v>30</v>
      </c>
      <c r="C45" s="34">
        <v>0.8</v>
      </c>
      <c r="D45" s="7"/>
      <c r="E45" s="7"/>
      <c r="F45" s="8"/>
    </row>
    <row r="46" spans="2:9" x14ac:dyDescent="0.25">
      <c r="B46" s="17" t="s">
        <v>27</v>
      </c>
      <c r="C46" s="18">
        <f>D38*D13*0.001</f>
        <v>9.0963853998032249</v>
      </c>
      <c r="D46" s="18">
        <f>E38*E13*0.001</f>
        <v>20.938894623781202</v>
      </c>
      <c r="E46" s="18">
        <f>F38*F13*0.001</f>
        <v>2.4460344822750959</v>
      </c>
      <c r="F46" s="8" t="s">
        <v>31</v>
      </c>
    </row>
    <row r="47" spans="2:9" ht="18.75" thickBot="1" x14ac:dyDescent="0.4">
      <c r="B47" s="32" t="s">
        <v>40</v>
      </c>
      <c r="C47" s="35">
        <f>C46/($C$43*$C$44*$C$45)</f>
        <v>16.623511330049752</v>
      </c>
      <c r="D47" s="35">
        <f t="shared" ref="D47:E47" si="6">D46/($C$43*$C$44*$C$45)</f>
        <v>38.265523800769742</v>
      </c>
      <c r="E47" s="35">
        <f t="shared" si="6"/>
        <v>4.4700922556196927</v>
      </c>
      <c r="F47" s="12" t="s">
        <v>31</v>
      </c>
    </row>
    <row r="53" spans="3:5" x14ac:dyDescent="0.25">
      <c r="C53" s="1"/>
      <c r="D53" s="1"/>
      <c r="E53" s="1"/>
    </row>
  </sheetData>
  <mergeCells count="8">
    <mergeCell ref="C3:E3"/>
    <mergeCell ref="B19:I19"/>
    <mergeCell ref="B42:F42"/>
    <mergeCell ref="C26:E26"/>
    <mergeCell ref="F26:H26"/>
    <mergeCell ref="H15:I15"/>
    <mergeCell ref="H17:I17"/>
    <mergeCell ref="C6:C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Design1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Davide Armenante</cp:lastModifiedBy>
  <dcterms:created xsi:type="dcterms:W3CDTF">2021-02-11T07:59:42Z</dcterms:created>
  <dcterms:modified xsi:type="dcterms:W3CDTF">2021-02-12T09:27:20Z</dcterms:modified>
</cp:coreProperties>
</file>