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ni\Impianti meccanici\MaterialeEsame\FogliCalcolo\AntiIncendio\"/>
    </mc:Choice>
  </mc:AlternateContent>
  <xr:revisionPtr revIDLastSave="0" documentId="13_ncr:1_{3EB5D512-71F3-4736-B7DA-6A36104F6071}" xr6:coauthVersionLast="46" xr6:coauthVersionMax="46" xr10:uidLastSave="{00000000-0000-0000-0000-000000000000}"/>
  <bookViews>
    <workbookView xWindow="16590" yWindow="3120" windowWidth="21600" windowHeight="11385" activeTab="1" xr2:uid="{00000000-000D-0000-FFFF-FFFF00000000}"/>
  </bookViews>
  <sheets>
    <sheet name="Colebrook" sheetId="1" r:id="rId1"/>
    <sheet name="Impianto" sheetId="6" r:id="rId2"/>
  </sheets>
  <definedNames>
    <definedName name="solver_adj" localSheetId="0" hidden="1">Colebrook!$D$14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Colebrook!$D$15</definedName>
    <definedName name="solver_pre" localSheetId="0" hidden="1">0.000001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0.000001</definedName>
    <definedName name="solver_typ" localSheetId="0" hidden="1">3</definedName>
    <definedName name="solver_val" localSheetId="0" hidden="1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6" l="1"/>
  <c r="I8" i="6"/>
  <c r="I7" i="6"/>
  <c r="I4" i="6"/>
  <c r="I3" i="6"/>
  <c r="C40" i="6"/>
  <c r="C41" i="6" s="1"/>
  <c r="C31" i="6"/>
  <c r="C32" i="6" s="1"/>
  <c r="C22" i="6"/>
  <c r="C23" i="6" s="1"/>
  <c r="C35" i="6"/>
  <c r="C37" i="6"/>
  <c r="C28" i="6"/>
  <c r="C26" i="6"/>
  <c r="C17" i="6"/>
  <c r="C13" i="6"/>
  <c r="C10" i="6"/>
  <c r="C5" i="6"/>
  <c r="C4" i="6"/>
  <c r="C7" i="6" s="1"/>
  <c r="D10" i="1"/>
  <c r="D12" i="1"/>
  <c r="D6" i="1"/>
  <c r="D16" i="1" s="1"/>
  <c r="D17" i="1" s="1"/>
  <c r="C11" i="6" l="1"/>
  <c r="C14" i="6"/>
  <c r="C19" i="6"/>
  <c r="C20" i="6" s="1"/>
  <c r="C38" i="6"/>
  <c r="C29" i="6"/>
  <c r="D7" i="1"/>
  <c r="D11" i="1"/>
  <c r="D2" i="1" l="1"/>
  <c r="D3" i="1" s="1"/>
  <c r="D13" i="1" l="1"/>
  <c r="D15" i="1" s="1"/>
</calcChain>
</file>

<file path=xl/sharedStrings.xml><?xml version="1.0" encoding="utf-8"?>
<sst xmlns="http://schemas.openxmlformats.org/spreadsheetml/2006/main" count="120" uniqueCount="51">
  <si>
    <t>m</t>
  </si>
  <si>
    <t>diametro interno</t>
  </si>
  <si>
    <t>velocità</t>
  </si>
  <si>
    <t>m/s</t>
  </si>
  <si>
    <t>portata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</si>
  <si>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/s</t>
    </r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</si>
  <si>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</si>
  <si>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sezione utile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</si>
  <si>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</si>
  <si>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>scabrosità relativa</t>
  </si>
  <si>
    <t>scabrosità assoluta</t>
  </si>
  <si>
    <t>numero di Reynolds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</si>
  <si>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</t>
    </r>
  </si>
  <si>
    <t>cadente</t>
  </si>
  <si>
    <t>viscosità cinematica</t>
  </si>
  <si>
    <t>m/m</t>
  </si>
  <si>
    <t>perdita di carico</t>
  </si>
  <si>
    <t>n</t>
  </si>
  <si>
    <t>e</t>
  </si>
  <si>
    <t>D</t>
  </si>
  <si>
    <t>s</t>
  </si>
  <si>
    <t>Q</t>
  </si>
  <si>
    <t>v</t>
  </si>
  <si>
    <t>acciaio internamente bitumato</t>
  </si>
  <si>
    <r>
      <rPr>
        <sz val="14.3"/>
        <color theme="1"/>
        <rFont val="Symbol"/>
        <family val="1"/>
        <charset val="2"/>
      </rPr>
      <t>e/</t>
    </r>
    <r>
      <rPr>
        <sz val="14"/>
        <color theme="1"/>
        <rFont val="Calibri"/>
        <family val="2"/>
      </rPr>
      <t>D</t>
    </r>
  </si>
  <si>
    <t>diametro esterno</t>
  </si>
  <si>
    <t>spessore</t>
  </si>
  <si>
    <t>lunghezza</t>
  </si>
  <si>
    <t>tipo di tubo</t>
  </si>
  <si>
    <t>fattore di resistenza</t>
  </si>
  <si>
    <t>eq Colebrook</t>
  </si>
  <si>
    <t>Tratto</t>
  </si>
  <si>
    <t>G</t>
  </si>
  <si>
    <t>De</t>
  </si>
  <si>
    <t>D'</t>
  </si>
  <si>
    <t>v'</t>
  </si>
  <si>
    <t>L</t>
  </si>
  <si>
    <t>J</t>
  </si>
  <si>
    <t>Le</t>
  </si>
  <si>
    <t>H</t>
  </si>
  <si>
    <t>m3/s</t>
  </si>
  <si>
    <t>ABC</t>
  </si>
  <si>
    <t>CD</t>
  </si>
  <si>
    <t>DE</t>
  </si>
  <si>
    <t>EF</t>
  </si>
  <si>
    <t>Htot</t>
  </si>
  <si>
    <t>Dislivello</t>
  </si>
  <si>
    <t>P bocchello</t>
  </si>
  <si>
    <t>Hper</t>
  </si>
  <si>
    <t>m3/h</t>
  </si>
  <si>
    <t>l/min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</si>
</sst>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0.0000"/>
    <numFmt numFmtId="166" formatCode="0.000"/>
    <numFmt numFmtId="168" formatCode="_-* #,##0_-;\-* #,##0_-;_-* &quot;-&quot;??_-;_-@_-"/>
    <numFmt numFmtId="170" formatCode="_-* #,##0.0000_-;\-* #,##0.0000_-;_-* &quot;-&quot;??_-;_-@_-"/>
    <numFmt numFmtId="171" formatCode="0.000000"/>
    <numFmt numFmtId="172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4.3"/>
      <color theme="1"/>
      <name val="Symbol"/>
      <family val="1"/>
      <charset val="2"/>
    </font>
    <font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72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168" fontId="0" fillId="0" borderId="0" xfId="1" applyNumberFormat="1" applyFont="1" applyAlignment="1">
      <alignment vertical="center"/>
    </xf>
    <xf numFmtId="165" fontId="0" fillId="0" borderId="0" xfId="0" applyNumberFormat="1" applyFont="1"/>
    <xf numFmtId="165" fontId="0" fillId="2" borderId="0" xfId="0" applyNumberFormat="1" applyFill="1"/>
    <xf numFmtId="1" fontId="0" fillId="2" borderId="0" xfId="0" applyNumberFormat="1" applyFill="1"/>
    <xf numFmtId="171" fontId="0" fillId="2" borderId="0" xfId="0" applyNumberFormat="1" applyFont="1" applyFill="1"/>
    <xf numFmtId="11" fontId="0" fillId="2" borderId="0" xfId="0" applyNumberFormat="1" applyFont="1" applyFill="1"/>
    <xf numFmtId="170" fontId="0" fillId="2" borderId="0" xfId="1" applyNumberFormat="1" applyFont="1" applyFill="1" applyAlignment="1">
      <alignment vertical="center"/>
    </xf>
    <xf numFmtId="165" fontId="0" fillId="0" borderId="0" xfId="0" applyNumberFormat="1" applyFont="1" applyAlignment="1">
      <alignment horizontal="center"/>
    </xf>
    <xf numFmtId="0" fontId="0" fillId="2" borderId="0" xfId="0" applyFill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14</xdr:row>
          <xdr:rowOff>47625</xdr:rowOff>
        </xdr:from>
        <xdr:to>
          <xdr:col>1</xdr:col>
          <xdr:colOff>2390775</xdr:colOff>
          <xdr:row>14</xdr:row>
          <xdr:rowOff>533400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733425</xdr:colOff>
          <xdr:row>15</xdr:row>
          <xdr:rowOff>38100</xdr:rowOff>
        </xdr:from>
        <xdr:to>
          <xdr:col>1</xdr:col>
          <xdr:colOff>1838325</xdr:colOff>
          <xdr:row>15</xdr:row>
          <xdr:rowOff>523875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923925</xdr:colOff>
          <xdr:row>12</xdr:row>
          <xdr:rowOff>38100</xdr:rowOff>
        </xdr:from>
        <xdr:to>
          <xdr:col>1</xdr:col>
          <xdr:colOff>1724025</xdr:colOff>
          <xdr:row>12</xdr:row>
          <xdr:rowOff>438150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13</xdr:row>
          <xdr:rowOff>38100</xdr:rowOff>
        </xdr:from>
        <xdr:to>
          <xdr:col>1</xdr:col>
          <xdr:colOff>1762125</xdr:colOff>
          <xdr:row>13</xdr:row>
          <xdr:rowOff>619125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zoomScale="115" zoomScaleNormal="115" workbookViewId="0">
      <selection activeCell="D16" sqref="D16"/>
    </sheetView>
  </sheetViews>
  <sheetFormatPr defaultRowHeight="15" x14ac:dyDescent="0.25"/>
  <cols>
    <col min="1" max="1" width="19.28515625" bestFit="1" customWidth="1"/>
    <col min="2" max="2" width="36.42578125" style="9" customWidth="1"/>
    <col min="3" max="3" width="5.5703125" style="1" bestFit="1" customWidth="1"/>
    <col min="4" max="4" width="11.140625" style="2" bestFit="1" customWidth="1"/>
  </cols>
  <sheetData>
    <row r="1" spans="1:4" x14ac:dyDescent="0.25">
      <c r="A1" t="s">
        <v>2</v>
      </c>
      <c r="B1" s="9" t="s">
        <v>22</v>
      </c>
      <c r="C1" s="1" t="s">
        <v>3</v>
      </c>
      <c r="D1" s="15">
        <v>2.5</v>
      </c>
    </row>
    <row r="2" spans="1:4" ht="17.25" x14ac:dyDescent="0.25">
      <c r="A2" t="s">
        <v>4</v>
      </c>
      <c r="B2" s="9" t="s">
        <v>21</v>
      </c>
      <c r="C2" s="1" t="s">
        <v>5</v>
      </c>
      <c r="D2" s="2">
        <f>+D1*D7</f>
        <v>1.3364040624059707E-2</v>
      </c>
    </row>
    <row r="3" spans="1:4" ht="17.25" x14ac:dyDescent="0.25">
      <c r="A3" t="s">
        <v>4</v>
      </c>
      <c r="C3" s="1" t="s">
        <v>6</v>
      </c>
      <c r="D3" s="4">
        <f>+D2*3600</f>
        <v>48.110546246614945</v>
      </c>
    </row>
    <row r="4" spans="1:4" x14ac:dyDescent="0.25">
      <c r="A4" t="s">
        <v>25</v>
      </c>
      <c r="C4" s="1" t="s">
        <v>0</v>
      </c>
      <c r="D4" s="15">
        <v>8.8900000000000007E-2</v>
      </c>
    </row>
    <row r="5" spans="1:4" x14ac:dyDescent="0.25">
      <c r="A5" t="s">
        <v>26</v>
      </c>
      <c r="B5" s="9" t="s">
        <v>20</v>
      </c>
      <c r="C5" s="1" t="s">
        <v>0</v>
      </c>
      <c r="D5" s="15">
        <v>3.2000000000000002E-3</v>
      </c>
    </row>
    <row r="6" spans="1:4" x14ac:dyDescent="0.25">
      <c r="A6" t="s">
        <v>1</v>
      </c>
      <c r="B6" s="9" t="s">
        <v>19</v>
      </c>
      <c r="C6" s="1" t="s">
        <v>0</v>
      </c>
      <c r="D6" s="2">
        <f>+D4-2*D5</f>
        <v>8.2500000000000004E-2</v>
      </c>
    </row>
    <row r="7" spans="1:4" ht="17.25" x14ac:dyDescent="0.25">
      <c r="A7" t="s">
        <v>7</v>
      </c>
      <c r="C7" s="1" t="s">
        <v>8</v>
      </c>
      <c r="D7" s="5">
        <f>+PI()*(D6^2)/4</f>
        <v>5.3456162496238833E-3</v>
      </c>
    </row>
    <row r="8" spans="1:4" x14ac:dyDescent="0.25">
      <c r="A8" t="s">
        <v>27</v>
      </c>
      <c r="C8" s="1" t="s">
        <v>0</v>
      </c>
      <c r="D8" s="16">
        <v>1</v>
      </c>
    </row>
    <row r="9" spans="1:4" x14ac:dyDescent="0.25">
      <c r="A9" t="s">
        <v>28</v>
      </c>
      <c r="B9" s="20" t="s">
        <v>23</v>
      </c>
      <c r="C9" s="20"/>
      <c r="D9" s="20"/>
    </row>
    <row r="10" spans="1:4" x14ac:dyDescent="0.25">
      <c r="A10" t="s">
        <v>10</v>
      </c>
      <c r="B10" s="10" t="s">
        <v>18</v>
      </c>
      <c r="C10" s="1" t="s">
        <v>0</v>
      </c>
      <c r="D10" s="17">
        <f>0.1/1000</f>
        <v>1E-4</v>
      </c>
    </row>
    <row r="11" spans="1:4" ht="18.75" x14ac:dyDescent="0.3">
      <c r="A11" t="s">
        <v>9</v>
      </c>
      <c r="B11" s="10" t="s">
        <v>24</v>
      </c>
      <c r="D11" s="14">
        <f>+D10/(D6)</f>
        <v>1.2121212121212121E-3</v>
      </c>
    </row>
    <row r="12" spans="1:4" ht="17.25" x14ac:dyDescent="0.25">
      <c r="A12" t="s">
        <v>14</v>
      </c>
      <c r="B12" s="10" t="s">
        <v>17</v>
      </c>
      <c r="C12" s="1" t="s">
        <v>12</v>
      </c>
      <c r="D12" s="18">
        <f>1.24*10^-6</f>
        <v>1.24E-6</v>
      </c>
    </row>
    <row r="13" spans="1:4" s="6" customFormat="1" ht="37.5" customHeight="1" x14ac:dyDescent="0.25">
      <c r="A13" s="6" t="s">
        <v>11</v>
      </c>
      <c r="B13" s="11"/>
      <c r="C13" s="7"/>
      <c r="D13" s="13">
        <f>+D1*D6/D12</f>
        <v>166330.64516129033</v>
      </c>
    </row>
    <row r="14" spans="1:4" s="6" customFormat="1" ht="52.5" customHeight="1" x14ac:dyDescent="0.25">
      <c r="A14" s="6" t="s">
        <v>29</v>
      </c>
      <c r="B14" s="11"/>
      <c r="C14" s="7"/>
      <c r="D14" s="19">
        <v>2.2036934925513542E-2</v>
      </c>
    </row>
    <row r="15" spans="1:4" s="6" customFormat="1" ht="43.5" customHeight="1" x14ac:dyDescent="0.25">
      <c r="A15" s="6" t="s">
        <v>30</v>
      </c>
      <c r="B15" s="11"/>
      <c r="C15" s="7"/>
      <c r="D15" s="8">
        <f>+D14^-0.5+2*LOG(D11/3.71+2.51/D13*D14^-0.5)</f>
        <v>-1.2291427927912935E-5</v>
      </c>
    </row>
    <row r="16" spans="1:4" s="6" customFormat="1" ht="44.25" customHeight="1" x14ac:dyDescent="0.25">
      <c r="A16" s="6" t="s">
        <v>13</v>
      </c>
      <c r="B16" s="11"/>
      <c r="C16" s="7" t="s">
        <v>15</v>
      </c>
      <c r="D16" s="12">
        <f>+D14*(D1^2)/2/9.81/D6</f>
        <v>8.508994735394286E-2</v>
      </c>
    </row>
    <row r="17" spans="1:4" x14ac:dyDescent="0.25">
      <c r="A17" t="s">
        <v>16</v>
      </c>
      <c r="C17" s="1" t="s">
        <v>0</v>
      </c>
      <c r="D17" s="3">
        <f>+D16*D8</f>
        <v>8.508994735394286E-2</v>
      </c>
    </row>
  </sheetData>
  <mergeCells count="1">
    <mergeCell ref="B9:D9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</xdr:col>
                <xdr:colOff>47625</xdr:colOff>
                <xdr:row>14</xdr:row>
                <xdr:rowOff>47625</xdr:rowOff>
              </from>
              <to>
                <xdr:col>1</xdr:col>
                <xdr:colOff>2390775</xdr:colOff>
                <xdr:row>14</xdr:row>
                <xdr:rowOff>533400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7">
            <anchor moveWithCells="1">
              <from>
                <xdr:col>1</xdr:col>
                <xdr:colOff>733425</xdr:colOff>
                <xdr:row>15</xdr:row>
                <xdr:rowOff>38100</xdr:rowOff>
              </from>
              <to>
                <xdr:col>1</xdr:col>
                <xdr:colOff>1838325</xdr:colOff>
                <xdr:row>15</xdr:row>
                <xdr:rowOff>523875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autoPict="0" r:id="rId9">
            <anchor moveWithCells="1">
              <from>
                <xdr:col>1</xdr:col>
                <xdr:colOff>923925</xdr:colOff>
                <xdr:row>12</xdr:row>
                <xdr:rowOff>38100</xdr:rowOff>
              </from>
              <to>
                <xdr:col>1</xdr:col>
                <xdr:colOff>1724025</xdr:colOff>
                <xdr:row>12</xdr:row>
                <xdr:rowOff>438150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autoPict="0" r:id="rId11">
            <anchor moveWithCells="1">
              <from>
                <xdr:col>1</xdr:col>
                <xdr:colOff>895350</xdr:colOff>
                <xdr:row>13</xdr:row>
                <xdr:rowOff>38100</xdr:rowOff>
              </from>
              <to>
                <xdr:col>1</xdr:col>
                <xdr:colOff>1762125</xdr:colOff>
                <xdr:row>13</xdr:row>
                <xdr:rowOff>619125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439A-D60B-4F65-A3B2-B679B052F210}">
  <dimension ref="B3:J41"/>
  <sheetViews>
    <sheetView tabSelected="1" workbookViewId="0">
      <selection activeCell="F8" sqref="F8"/>
    </sheetView>
  </sheetViews>
  <sheetFormatPr defaultRowHeight="15" x14ac:dyDescent="0.25"/>
  <cols>
    <col min="8" max="8" width="12.7109375" customWidth="1"/>
  </cols>
  <sheetData>
    <row r="3" spans="2:10" x14ac:dyDescent="0.25">
      <c r="B3" t="s">
        <v>31</v>
      </c>
      <c r="C3" t="s">
        <v>41</v>
      </c>
      <c r="H3" t="s">
        <v>48</v>
      </c>
      <c r="I3" s="4">
        <f>C14+C23+C32+C41</f>
        <v>5.3845323</v>
      </c>
      <c r="J3" t="s">
        <v>0</v>
      </c>
    </row>
    <row r="4" spans="2:10" x14ac:dyDescent="0.25">
      <c r="B4" s="21" t="s">
        <v>32</v>
      </c>
      <c r="C4" s="21">
        <f>13.4*0.001</f>
        <v>1.34E-2</v>
      </c>
      <c r="D4" s="21" t="s">
        <v>40</v>
      </c>
      <c r="H4" t="s">
        <v>46</v>
      </c>
      <c r="I4">
        <f>2.15+8</f>
        <v>10.15</v>
      </c>
      <c r="J4" t="s">
        <v>0</v>
      </c>
    </row>
    <row r="5" spans="2:10" x14ac:dyDescent="0.25">
      <c r="B5" s="21" t="s">
        <v>36</v>
      </c>
      <c r="C5" s="21">
        <f>10.88+2.15+1.12</f>
        <v>14.150000000000002</v>
      </c>
      <c r="D5" s="21" t="s">
        <v>0</v>
      </c>
      <c r="H5" t="s">
        <v>47</v>
      </c>
      <c r="I5">
        <v>22</v>
      </c>
      <c r="J5" t="s">
        <v>0</v>
      </c>
    </row>
    <row r="6" spans="2:10" x14ac:dyDescent="0.25">
      <c r="B6" s="21" t="s">
        <v>35</v>
      </c>
      <c r="C6" s="21">
        <v>3</v>
      </c>
      <c r="D6" s="21" t="s">
        <v>3</v>
      </c>
    </row>
    <row r="7" spans="2:10" x14ac:dyDescent="0.25">
      <c r="B7" t="s">
        <v>34</v>
      </c>
      <c r="C7">
        <f>(4*C4/(PI()*C6))^0.5</f>
        <v>7.5413106507757621E-2</v>
      </c>
      <c r="D7" t="s">
        <v>0</v>
      </c>
      <c r="H7" t="s">
        <v>45</v>
      </c>
      <c r="I7" s="4">
        <f>I3+I4+I5</f>
        <v>37.534532300000002</v>
      </c>
      <c r="J7" t="s">
        <v>0</v>
      </c>
    </row>
    <row r="8" spans="2:10" x14ac:dyDescent="0.25">
      <c r="B8" s="21" t="s">
        <v>33</v>
      </c>
      <c r="C8" s="21">
        <v>8.8900000000000007E-2</v>
      </c>
      <c r="D8" s="21" t="s">
        <v>0</v>
      </c>
      <c r="H8" t="s">
        <v>21</v>
      </c>
      <c r="I8">
        <f>C4*3600</f>
        <v>48.24</v>
      </c>
      <c r="J8" t="s">
        <v>49</v>
      </c>
    </row>
    <row r="9" spans="2:10" x14ac:dyDescent="0.25">
      <c r="B9" s="21" t="s">
        <v>20</v>
      </c>
      <c r="C9" s="21">
        <v>3.2000000000000002E-3</v>
      </c>
      <c r="D9" s="21" t="s">
        <v>0</v>
      </c>
      <c r="I9">
        <f>C4*1000*60</f>
        <v>804</v>
      </c>
      <c r="J9" t="s">
        <v>50</v>
      </c>
    </row>
    <row r="10" spans="2:10" x14ac:dyDescent="0.25">
      <c r="B10" t="s">
        <v>19</v>
      </c>
      <c r="C10">
        <f>C8-2*C9</f>
        <v>8.2500000000000004E-2</v>
      </c>
      <c r="D10" t="s">
        <v>0</v>
      </c>
    </row>
    <row r="11" spans="2:10" x14ac:dyDescent="0.25">
      <c r="B11" t="s">
        <v>35</v>
      </c>
      <c r="C11">
        <f>4*C4/(PI()*C10^2)</f>
        <v>2.506726890644801</v>
      </c>
      <c r="D11" t="s">
        <v>3</v>
      </c>
    </row>
    <row r="12" spans="2:10" x14ac:dyDescent="0.25">
      <c r="B12" s="21" t="s">
        <v>37</v>
      </c>
      <c r="C12" s="21">
        <v>8.5099999999999995E-2</v>
      </c>
      <c r="D12" s="21" t="s">
        <v>15</v>
      </c>
    </row>
    <row r="13" spans="2:10" x14ac:dyDescent="0.25">
      <c r="B13" s="21" t="s">
        <v>38</v>
      </c>
      <c r="C13" s="21">
        <f>1.41*(1.5*5+2*0.2+3.4)</f>
        <v>15.933</v>
      </c>
      <c r="D13" s="21" t="s">
        <v>0</v>
      </c>
    </row>
    <row r="14" spans="2:10" x14ac:dyDescent="0.25">
      <c r="B14" t="s">
        <v>39</v>
      </c>
      <c r="C14" s="4">
        <f>(C13+C5)*C12</f>
        <v>2.5600632999999999</v>
      </c>
      <c r="D14" t="s">
        <v>0</v>
      </c>
    </row>
    <row r="16" spans="2:10" x14ac:dyDescent="0.25">
      <c r="B16" t="s">
        <v>31</v>
      </c>
      <c r="C16" t="s">
        <v>42</v>
      </c>
    </row>
    <row r="17" spans="2:4" x14ac:dyDescent="0.25">
      <c r="B17" s="21" t="s">
        <v>32</v>
      </c>
      <c r="C17" s="21">
        <f>6.7*0.001</f>
        <v>6.7000000000000002E-3</v>
      </c>
      <c r="D17" s="21" t="s">
        <v>40</v>
      </c>
    </row>
    <row r="18" spans="2:4" x14ac:dyDescent="0.25">
      <c r="B18" s="21" t="s">
        <v>36</v>
      </c>
      <c r="C18" s="21">
        <v>7.66</v>
      </c>
      <c r="D18" s="21" t="s">
        <v>0</v>
      </c>
    </row>
    <row r="19" spans="2:4" x14ac:dyDescent="0.25">
      <c r="B19" t="s">
        <v>19</v>
      </c>
      <c r="C19">
        <f>C10</f>
        <v>8.2500000000000004E-2</v>
      </c>
      <c r="D19" t="s">
        <v>0</v>
      </c>
    </row>
    <row r="20" spans="2:4" x14ac:dyDescent="0.25">
      <c r="B20" t="s">
        <v>35</v>
      </c>
      <c r="C20">
        <f>4*C17/(PI()*C19^2)</f>
        <v>1.2533634453224005</v>
      </c>
      <c r="D20" t="s">
        <v>3</v>
      </c>
    </row>
    <row r="21" spans="2:4" x14ac:dyDescent="0.25">
      <c r="B21" s="21" t="s">
        <v>37</v>
      </c>
      <c r="C21" s="21">
        <v>8.5099999999999995E-2</v>
      </c>
      <c r="D21" s="21" t="s">
        <v>15</v>
      </c>
    </row>
    <row r="22" spans="2:4" x14ac:dyDescent="0.25">
      <c r="B22" s="21" t="s">
        <v>38</v>
      </c>
      <c r="C22" s="21">
        <f>1.41*(1.5*2+2*0.2+3.2)</f>
        <v>9.3059999999999992</v>
      </c>
      <c r="D22" s="21" t="s">
        <v>0</v>
      </c>
    </row>
    <row r="23" spans="2:4" x14ac:dyDescent="0.25">
      <c r="B23" t="s">
        <v>39</v>
      </c>
      <c r="C23" s="4">
        <f>(C22+C18)*C21</f>
        <v>1.4438066000000001</v>
      </c>
      <c r="D23" t="s">
        <v>0</v>
      </c>
    </row>
    <row r="25" spans="2:4" x14ac:dyDescent="0.25">
      <c r="B25" t="s">
        <v>31</v>
      </c>
      <c r="C25" t="s">
        <v>43</v>
      </c>
    </row>
    <row r="26" spans="2:4" x14ac:dyDescent="0.25">
      <c r="B26" s="21" t="s">
        <v>32</v>
      </c>
      <c r="C26" s="21">
        <f>4.46*0.001</f>
        <v>4.4600000000000004E-3</v>
      </c>
      <c r="D26" s="21" t="s">
        <v>40</v>
      </c>
    </row>
    <row r="27" spans="2:4" x14ac:dyDescent="0.25">
      <c r="B27" s="21" t="s">
        <v>36</v>
      </c>
      <c r="C27" s="21">
        <v>2.4</v>
      </c>
      <c r="D27" s="21" t="s">
        <v>0</v>
      </c>
    </row>
    <row r="28" spans="2:4" x14ac:dyDescent="0.25">
      <c r="B28" t="s">
        <v>19</v>
      </c>
      <c r="C28">
        <f>C10</f>
        <v>8.2500000000000004E-2</v>
      </c>
      <c r="D28" t="s">
        <v>0</v>
      </c>
    </row>
    <row r="29" spans="2:4" x14ac:dyDescent="0.25">
      <c r="B29" t="s">
        <v>35</v>
      </c>
      <c r="C29">
        <f>4*C26/(PI()*C28^2)</f>
        <v>0.83432850240864287</v>
      </c>
      <c r="D29" t="s">
        <v>3</v>
      </c>
    </row>
    <row r="30" spans="2:4" x14ac:dyDescent="0.25">
      <c r="B30" s="21" t="s">
        <v>37</v>
      </c>
      <c r="C30" s="21">
        <v>8.5099999999999995E-2</v>
      </c>
      <c r="D30" s="21" t="s">
        <v>15</v>
      </c>
    </row>
    <row r="31" spans="2:4" x14ac:dyDescent="0.25">
      <c r="B31" s="21" t="s">
        <v>38</v>
      </c>
      <c r="C31" s="21">
        <f>1.41*(3.2)</f>
        <v>4.5119999999999996</v>
      </c>
      <c r="D31" s="21" t="s">
        <v>0</v>
      </c>
    </row>
    <row r="32" spans="2:4" x14ac:dyDescent="0.25">
      <c r="B32" t="s">
        <v>39</v>
      </c>
      <c r="C32" s="4">
        <f>(C31+C27)*C30</f>
        <v>0.58821119999999993</v>
      </c>
      <c r="D32" t="s">
        <v>0</v>
      </c>
    </row>
    <row r="34" spans="2:4" x14ac:dyDescent="0.25">
      <c r="B34" t="s">
        <v>31</v>
      </c>
      <c r="C34" t="s">
        <v>44</v>
      </c>
    </row>
    <row r="35" spans="2:4" x14ac:dyDescent="0.25">
      <c r="B35" s="21" t="s">
        <v>32</v>
      </c>
      <c r="C35" s="21">
        <f>2.33*0.001</f>
        <v>2.33E-3</v>
      </c>
      <c r="D35" s="21" t="s">
        <v>40</v>
      </c>
    </row>
    <row r="36" spans="2:4" x14ac:dyDescent="0.25">
      <c r="B36" s="21" t="s">
        <v>36</v>
      </c>
      <c r="C36" s="21">
        <v>4.8</v>
      </c>
      <c r="D36" s="21" t="s">
        <v>0</v>
      </c>
    </row>
    <row r="37" spans="2:4" x14ac:dyDescent="0.25">
      <c r="B37" t="s">
        <v>19</v>
      </c>
      <c r="C37">
        <f>C10</f>
        <v>8.2500000000000004E-2</v>
      </c>
      <c r="D37" t="s">
        <v>0</v>
      </c>
    </row>
    <row r="38" spans="2:4" x14ac:dyDescent="0.25">
      <c r="B38" t="s">
        <v>35</v>
      </c>
      <c r="C38">
        <f>4*C35/(PI()*C37^2)</f>
        <v>0.43587116829868555</v>
      </c>
      <c r="D38" t="s">
        <v>3</v>
      </c>
    </row>
    <row r="39" spans="2:4" x14ac:dyDescent="0.25">
      <c r="B39" s="21" t="s">
        <v>37</v>
      </c>
      <c r="C39" s="21">
        <v>8.5099999999999995E-2</v>
      </c>
      <c r="D39" s="21" t="s">
        <v>15</v>
      </c>
    </row>
    <row r="40" spans="2:4" x14ac:dyDescent="0.25">
      <c r="B40" s="21" t="s">
        <v>38</v>
      </c>
      <c r="C40" s="21">
        <f>1.41*(3.2)</f>
        <v>4.5119999999999996</v>
      </c>
      <c r="D40" s="21" t="s">
        <v>0</v>
      </c>
    </row>
    <row r="41" spans="2:4" x14ac:dyDescent="0.25">
      <c r="B41" t="s">
        <v>39</v>
      </c>
      <c r="C41" s="4">
        <f>(C40+C36)*C39</f>
        <v>0.79245119999999991</v>
      </c>
      <c r="D4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Colebrook</vt:lpstr>
      <vt:lpstr>Impianto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Amministratore</dc:creator>
  <cp:lastModifiedBy>Davide Armenante</cp:lastModifiedBy>
  <cp:lastPrinted>2010-05-11T12:29:12Z</cp:lastPrinted>
  <dcterms:created xsi:type="dcterms:W3CDTF">2010-05-11T09:21:56Z</dcterms:created>
  <dcterms:modified xsi:type="dcterms:W3CDTF">2021-02-24T06:01:07Z</dcterms:modified>
</cp:coreProperties>
</file>