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288CD60-405B-4735-95C8-229F7465E666}" xr6:coauthVersionLast="44" xr6:coauthVersionMax="44" xr10:uidLastSave="{00000000-0000-0000-0000-000000000000}"/>
  <bookViews>
    <workbookView minimized="1" xWindow="0" yWindow="1815" windowWidth="21600" windowHeight="11385" xr2:uid="{00000000-000D-0000-FFFF-FFFF00000000}"/>
  </bookViews>
  <sheets>
    <sheet name="Filter_master" sheetId="7" r:id="rId1"/>
    <sheet name="Loading_variable_description" sheetId="8" r:id="rId2"/>
    <sheet name="Notes" sheetId="9" r:id="rId3"/>
    <sheet name="names" sheetId="10" r:id="rId4"/>
  </sheets>
  <definedNames>
    <definedName name="_xlnm._FilterDatabase" localSheetId="0" hidden="1">Filter_master!$A$1:$AD$22</definedName>
    <definedName name="_xlnm._FilterDatabase" localSheetId="3" hidden="1">names!$A$1:$C$1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7" l="1"/>
  <c r="AB7" i="7"/>
  <c r="AC7" i="7"/>
  <c r="AD7" i="7"/>
  <c r="AA9" i="7"/>
  <c r="AB9" i="7"/>
  <c r="AC9" i="7"/>
  <c r="AD9" i="7"/>
  <c r="AA6" i="7"/>
  <c r="AB6" i="7"/>
  <c r="AC6" i="7"/>
  <c r="AD6" i="7"/>
  <c r="AA8" i="7"/>
  <c r="AB8" i="7"/>
  <c r="AC8" i="7"/>
  <c r="AD8" i="7"/>
  <c r="AA22" i="7"/>
  <c r="AB22" i="7"/>
  <c r="AC22" i="7"/>
  <c r="AD22" i="7"/>
  <c r="AA19" i="7"/>
  <c r="AB19" i="7"/>
  <c r="AC19" i="7"/>
  <c r="AD19" i="7"/>
  <c r="AA20" i="7"/>
  <c r="AB20" i="7"/>
  <c r="AC20" i="7"/>
  <c r="AD20" i="7"/>
  <c r="AA12" i="7"/>
  <c r="AB12" i="7"/>
  <c r="AC12" i="7"/>
  <c r="AD12" i="7"/>
  <c r="AA4" i="7"/>
  <c r="AB4" i="7"/>
  <c r="AC4" i="7"/>
  <c r="AD4" i="7"/>
  <c r="AA21" i="7"/>
  <c r="AB21" i="7"/>
  <c r="AC21" i="7"/>
  <c r="AD21" i="7"/>
  <c r="AA15" i="7"/>
  <c r="AB15" i="7"/>
  <c r="AC15" i="7"/>
  <c r="AD15" i="7"/>
  <c r="AA11" i="7"/>
  <c r="AB11" i="7"/>
  <c r="AC11" i="7"/>
  <c r="AD11" i="7"/>
  <c r="AA5" i="7"/>
  <c r="AB5" i="7"/>
  <c r="AC5" i="7"/>
  <c r="AD5" i="7"/>
  <c r="AA10" i="7"/>
  <c r="AB10" i="7"/>
  <c r="AC10" i="7"/>
  <c r="AD10" i="7"/>
  <c r="AA16" i="7"/>
  <c r="AB16" i="7"/>
  <c r="AC16" i="7"/>
  <c r="AD16" i="7"/>
  <c r="AA17" i="7"/>
  <c r="AB17" i="7"/>
  <c r="AC17" i="7"/>
  <c r="AD17" i="7"/>
  <c r="AA14" i="7"/>
  <c r="AB14" i="7"/>
  <c r="AC14" i="7"/>
  <c r="AD14" i="7"/>
  <c r="AA2" i="7"/>
  <c r="AB2" i="7"/>
  <c r="AC2" i="7"/>
  <c r="AD2" i="7"/>
  <c r="AA18" i="7"/>
  <c r="AB18" i="7"/>
  <c r="AC18" i="7"/>
  <c r="AD18" i="7"/>
  <c r="AA13" i="7"/>
  <c r="AB13" i="7"/>
  <c r="AC13" i="7"/>
  <c r="AD13" i="7"/>
  <c r="AB3" i="7"/>
  <c r="AC3" i="7"/>
  <c r="AD3" i="7"/>
  <c r="AA3" i="7"/>
  <c r="P7" i="7" l="1"/>
  <c r="P9" i="7"/>
  <c r="P6" i="7"/>
  <c r="P8" i="7"/>
  <c r="P22" i="7"/>
  <c r="P19" i="7"/>
  <c r="P20" i="7"/>
  <c r="P12" i="7"/>
  <c r="P4" i="7"/>
  <c r="P21" i="7"/>
  <c r="P15" i="7"/>
  <c r="P11" i="7"/>
  <c r="P5" i="7"/>
  <c r="P10" i="7"/>
  <c r="P16" i="7"/>
  <c r="P17" i="7"/>
  <c r="P14" i="7"/>
  <c r="P2" i="7"/>
  <c r="P18" i="7"/>
  <c r="P13" i="7"/>
  <c r="P3" i="7"/>
  <c r="Q13" i="7" l="1"/>
  <c r="O13" i="7"/>
  <c r="R13" i="7" l="1"/>
  <c r="U13" i="7" s="1"/>
  <c r="S13" i="7"/>
  <c r="T13" i="7"/>
  <c r="Q18" i="7"/>
  <c r="O18" i="7"/>
  <c r="S18" i="7" l="1"/>
  <c r="R18" i="7"/>
  <c r="U18" i="7" s="1"/>
  <c r="T18" i="7"/>
  <c r="O2" i="7"/>
  <c r="T2" i="7" s="1"/>
  <c r="Q2" i="7"/>
  <c r="S2" i="7" l="1"/>
  <c r="R2" i="7"/>
  <c r="U2" i="7" s="1"/>
  <c r="Q14" i="7" l="1"/>
  <c r="O14" i="7"/>
  <c r="S14" i="7" l="1"/>
  <c r="T14" i="7"/>
  <c r="R14" i="7"/>
  <c r="U14" i="7" s="1"/>
  <c r="Q17" i="7" l="1"/>
  <c r="O17" i="7" l="1"/>
  <c r="R17" i="7" s="1"/>
  <c r="U17" i="7" s="1"/>
  <c r="S17" i="7" l="1"/>
  <c r="T17" i="7"/>
  <c r="Q16" i="7"/>
  <c r="O16" i="7"/>
  <c r="S16" i="7" l="1"/>
  <c r="R16" i="7"/>
  <c r="U16" i="7" s="1"/>
  <c r="T16" i="7"/>
  <c r="Q10" i="7" l="1"/>
  <c r="O10" i="7"/>
  <c r="T10" i="7" s="1"/>
  <c r="S10" i="7" l="1"/>
  <c r="R10" i="7"/>
  <c r="U10" i="7" s="1"/>
  <c r="Q5" i="7" l="1"/>
  <c r="O5" i="7"/>
  <c r="S5" i="7" l="1"/>
  <c r="R5" i="7"/>
  <c r="U5" i="7" s="1"/>
  <c r="T5" i="7"/>
  <c r="Q11" i="7"/>
  <c r="O11" i="7" l="1"/>
  <c r="S11" i="7" s="1"/>
  <c r="T11" i="7" l="1"/>
  <c r="R11" i="7"/>
  <c r="U11" i="7" s="1"/>
  <c r="Q15" i="7"/>
  <c r="O15" i="7"/>
  <c r="S15" i="7" l="1"/>
  <c r="T15" i="7"/>
  <c r="R15" i="7"/>
  <c r="U15" i="7" s="1"/>
  <c r="M21" i="7" l="1"/>
  <c r="L21" i="7"/>
  <c r="O21" i="7"/>
  <c r="T21" i="7" l="1"/>
  <c r="Q21" i="7"/>
  <c r="S21" i="7" l="1"/>
  <c r="R21" i="7"/>
  <c r="U21" i="7" s="1"/>
  <c r="L4" i="7"/>
  <c r="M4" i="7"/>
  <c r="O4" i="7"/>
  <c r="T4" i="7" s="1"/>
  <c r="Q4" i="7" l="1"/>
  <c r="O3" i="7"/>
  <c r="S3" i="7" s="1"/>
  <c r="S4" i="7" l="1"/>
  <c r="R3" i="7"/>
  <c r="U3" i="7" s="1"/>
  <c r="T3" i="7"/>
  <c r="R4" i="7"/>
  <c r="U4" i="7" s="1"/>
  <c r="Q9" i="7"/>
  <c r="Q6" i="7"/>
  <c r="Q8" i="7"/>
  <c r="Q22" i="7"/>
  <c r="Q19" i="7"/>
  <c r="Q20" i="7"/>
  <c r="O9" i="7"/>
  <c r="O8" i="7"/>
  <c r="O22" i="7"/>
  <c r="O19" i="7"/>
  <c r="O20" i="7"/>
  <c r="O12" i="7"/>
  <c r="S12" i="7" s="1"/>
  <c r="O7" i="7"/>
  <c r="S7" i="7" s="1"/>
  <c r="S19" i="7" l="1"/>
  <c r="S9" i="7"/>
  <c r="S22" i="7"/>
  <c r="S8" i="7"/>
  <c r="S20" i="7"/>
  <c r="R20" i="7"/>
  <c r="U20" i="7" s="1"/>
  <c r="T20" i="7"/>
  <c r="R9" i="7"/>
  <c r="U9" i="7" s="1"/>
  <c r="T9" i="7"/>
  <c r="R19" i="7"/>
  <c r="U19" i="7" s="1"/>
  <c r="T19" i="7"/>
  <c r="T7" i="7"/>
  <c r="R12" i="7"/>
  <c r="U12" i="7" s="1"/>
  <c r="T12" i="7"/>
  <c r="T8" i="7"/>
  <c r="R8" i="7"/>
  <c r="U8" i="7" s="1"/>
  <c r="R22" i="7"/>
  <c r="U22" i="7" s="1"/>
  <c r="T22" i="7"/>
  <c r="J6" i="7"/>
  <c r="K6" i="7"/>
  <c r="R7" i="7" l="1"/>
  <c r="U7" i="7" s="1"/>
  <c r="O6" i="7"/>
  <c r="S6" i="7" s="1"/>
  <c r="R6" i="7" l="1"/>
  <c r="U6" i="7" s="1"/>
  <c r="T6" i="7"/>
</calcChain>
</file>

<file path=xl/sharedStrings.xml><?xml version="1.0" encoding="utf-8"?>
<sst xmlns="http://schemas.openxmlformats.org/spreadsheetml/2006/main" count="431" uniqueCount="263">
  <si>
    <t>Filter_type</t>
  </si>
  <si>
    <t>Test_dust</t>
  </si>
  <si>
    <t>Filter_m_change</t>
  </si>
  <si>
    <t>Loading_eff</t>
  </si>
  <si>
    <t>Mass_closure</t>
  </si>
  <si>
    <t>Dust_sprinkled_m</t>
  </si>
  <si>
    <t>Gravity_dust_m</t>
  </si>
  <si>
    <t>Flow_dust_m</t>
  </si>
  <si>
    <t>Pre_gravimetric_m</t>
  </si>
  <si>
    <t>Post_gravimetric_m</t>
  </si>
  <si>
    <t>Filter_ID</t>
  </si>
  <si>
    <t>Petridish_w_dust_m</t>
  </si>
  <si>
    <t>Petridish_w/o_dust_m</t>
  </si>
  <si>
    <t>Pre_hepa_sampler_m</t>
  </si>
  <si>
    <t>Post_hepa_sampler_m</t>
  </si>
  <si>
    <t>Lost_dust_m</t>
  </si>
  <si>
    <t>Date</t>
  </si>
  <si>
    <t>Start_time</t>
  </si>
  <si>
    <t>Loading_area_type</t>
  </si>
  <si>
    <t>Loading_area_loc</t>
  </si>
  <si>
    <t xml:space="preserve">Variable </t>
  </si>
  <si>
    <t>Description</t>
  </si>
  <si>
    <t>Type</t>
  </si>
  <si>
    <t>Comment</t>
  </si>
  <si>
    <t>Input</t>
  </si>
  <si>
    <t>Measured</t>
  </si>
  <si>
    <t>Calculated</t>
  </si>
  <si>
    <t>Identified by efficiency (e.g., MERV8m, MERV8e, MERV11e, and MERV14e)</t>
  </si>
  <si>
    <t>Type of the standard test dust (STD) with which filter is loaded</t>
  </si>
  <si>
    <t>Called in Steps</t>
  </si>
  <si>
    <t>A three digit number given to distinguish filters (e.g., 001, 002, etc.)</t>
  </si>
  <si>
    <t>Date you do loading test</t>
  </si>
  <si>
    <t>Time (hh:mm) you start loading the filter</t>
  </si>
  <si>
    <t>Fraction of the filter you want to load with dust (e.g., quarter, half, whole)</t>
  </si>
  <si>
    <t>Location of the filter area fraction you want to load the filter with *</t>
  </si>
  <si>
    <t>*</t>
  </si>
  <si>
    <t>1, 2, 3, and 4 if you go quarter by quarter (location defiened based on trigonometriy circle quarters);</t>
  </si>
  <si>
    <t>1, 2, and 3 if you want to go two quarters first, and one half last;</t>
  </si>
  <si>
    <t>1,3, and 4 if you want to go one half first amd two quarters last;</t>
  </si>
  <si>
    <t>1, and 3 if you want to do two quarters</t>
  </si>
  <si>
    <t>1 if you want to do whole</t>
  </si>
  <si>
    <t>Mass of petridish#1 + total dust to be loaded on the filter</t>
  </si>
  <si>
    <t>Mass of petridish#1 after the total dust to be loaded on the filter is sprinkled over the filter</t>
  </si>
  <si>
    <t>Mass of petridish#3 plus commercial sampler (full assembley) before artificial final loading stage</t>
  </si>
  <si>
    <t>Mass of petridish#3 plus commercial sampler (full assembley) after artificial final loading stage</t>
  </si>
  <si>
    <t>Mass of a preload filter (not loaded yet) + the mass of the antistatic bag + mass of hook</t>
  </si>
  <si>
    <t>Mass of a postload filter (initially and finally loaded) + the mass of the antistatic bag + mass of hook</t>
  </si>
  <si>
    <t>Mass of petridish#2</t>
  </si>
  <si>
    <t xml:space="preserve">Mass of petridish#2 + plus the dust passing through by gravity </t>
  </si>
  <si>
    <t xml:space="preserve">Mass of dust loaded in the filter </t>
  </si>
  <si>
    <t>Total mass of the dust sprinkled over the filter</t>
  </si>
  <si>
    <t>Mass of dust passing through during the final loading stage (by aritificial flow)</t>
  </si>
  <si>
    <t>Mass of dust passing through the filter during the initial loading stage (by gravity)</t>
  </si>
  <si>
    <t>Mass of the dust disappeared during the whole procedure</t>
  </si>
  <si>
    <t>Test_#</t>
  </si>
  <si>
    <t>n.a</t>
  </si>
  <si>
    <t>Ratio of sum of observations 20-23 to observation 19 in percentages</t>
  </si>
  <si>
    <t>Ratio of the dust loaded in the filter to the total dust mass sprinkled over the filter in percentages</t>
  </si>
  <si>
    <t>Typically, no gravity dust is evident for MERV filters</t>
  </si>
  <si>
    <t>001</t>
  </si>
  <si>
    <t>Test_001</t>
  </si>
  <si>
    <t>171128</t>
  </si>
  <si>
    <t>In the first observation (test # 001) I swat negligible mass for both flow_ and gravimetric_dust; I didn't bother measureing them</t>
  </si>
  <si>
    <t>Comment #</t>
  </si>
  <si>
    <t>Comment Description</t>
  </si>
  <si>
    <t>Subcomment description</t>
  </si>
  <si>
    <t>Known</t>
  </si>
  <si>
    <t>Evaluated</t>
  </si>
  <si>
    <t>Full</t>
  </si>
  <si>
    <t>Bag_left_dust_m</t>
  </si>
  <si>
    <t>Mass of dust left in the bag not appropriately loaded on the filter</t>
  </si>
  <si>
    <t>011</t>
  </si>
  <si>
    <t>Test_002</t>
  </si>
  <si>
    <t>Test_003</t>
  </si>
  <si>
    <t>Quarter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</si>
  <si>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</si>
  <si>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</si>
  <si>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</si>
  <si>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</si>
  <si>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</si>
  <si>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</si>
  <si>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</si>
  <si>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</si>
  <si>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</si>
  <si>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Half</t>
  </si>
  <si>
    <t>Test_004</t>
  </si>
  <si>
    <t>Test_005</t>
  </si>
  <si>
    <t>Test_006</t>
  </si>
  <si>
    <t>Test_007</t>
  </si>
  <si>
    <t>Test_purpose</t>
  </si>
  <si>
    <t>A number given to each test to distinguish it from the other tests</t>
  </si>
  <si>
    <t>A clear reason illuminating why test is taken, preferabbly stated in a short sentence</t>
  </si>
  <si>
    <t>To measure the initial test with new version of protocol</t>
  </si>
  <si>
    <t>012</t>
  </si>
  <si>
    <t>013</t>
  </si>
  <si>
    <t>Base-case with new protocol launched</t>
  </si>
  <si>
    <t>014</t>
  </si>
  <si>
    <t>Test_008</t>
  </si>
  <si>
    <t>The final loadig stage in this observation was based on not touching the commercial sampler to the filter downstream but keeping it colse enough</t>
  </si>
  <si>
    <t>test#14: some dust dumped from commercial sampler during th handling</t>
  </si>
  <si>
    <t>Base-case with new protocol launched - rep 2</t>
  </si>
  <si>
    <t>Base-case with new protocol launched - rep 3</t>
  </si>
  <si>
    <t>015</t>
  </si>
  <si>
    <t>Test_009</t>
  </si>
  <si>
    <t>016</t>
  </si>
  <si>
    <t>017</t>
  </si>
  <si>
    <t>Test_010</t>
  </si>
  <si>
    <t>018</t>
  </si>
  <si>
    <t>Test_011</t>
  </si>
  <si>
    <t>test_012</t>
  </si>
  <si>
    <t>half</t>
  </si>
  <si>
    <t>019</t>
  </si>
  <si>
    <t>020</t>
  </si>
  <si>
    <t>021</t>
  </si>
  <si>
    <t>test_013</t>
  </si>
  <si>
    <t>test_014</t>
  </si>
  <si>
    <t>Initial test: to see how much we can extract, 15 gr tested equivalent to site 6 reported in ASHRAE paper</t>
  </si>
  <si>
    <t>Test to see how eq 16 g per filter works</t>
  </si>
  <si>
    <t>All the tests prior to #9 could have cross-contamination. This might not be an issue with larger masses (equal 16 g per filter)</t>
  </si>
  <si>
    <t>Observations #6-9 could be the most vulnerable data</t>
  </si>
  <si>
    <t>Experiment #09 corrupted, one data piece not recorded</t>
  </si>
  <si>
    <t>Experiment #11: I susect the mass you collected in the bag (dust left) is from previous experiments. This is because we never had this situation taking place again (i.e., enough mass left inside a bag such that you can reverse the bag and shake it to get the dust)</t>
  </si>
  <si>
    <t>M_filter_blank</t>
  </si>
  <si>
    <t>M_filter_pre</t>
  </si>
  <si>
    <t>Experiment#2 has pre_hepa_sampler_m as 36.3522 + REF!, it is not clear what REF! has been, so I simply delete this cell and its adjacent cell Post_hepa_sampler_m which has a value of 38.04376</t>
  </si>
  <si>
    <t>Experiment_N</t>
  </si>
  <si>
    <t>Petridish_wo_dust_m</t>
  </si>
  <si>
    <t>11e</t>
  </si>
  <si>
    <t>08e</t>
  </si>
  <si>
    <t>08m</t>
  </si>
  <si>
    <t>14e</t>
  </si>
  <si>
    <t>ash2</t>
  </si>
  <si>
    <t>iso2</t>
  </si>
  <si>
    <t>iso1</t>
  </si>
  <si>
    <t>td_sample</t>
  </si>
  <si>
    <t>gf_sample</t>
  </si>
  <si>
    <t>ex_sample</t>
  </si>
  <si>
    <t>si_sample</t>
  </si>
  <si>
    <t>The iso a2 TD sample argument has a typo in its name, it is in fact A2 not A1</t>
  </si>
  <si>
    <t>Replicate#3:ASHRAE#2STD</t>
  </si>
  <si>
    <t>HVAC_Filter_Dust_Loading_ASHRAE#2_Sieved1m</t>
  </si>
  <si>
    <t>has another same name w density of 2 (should be removed from the list)</t>
  </si>
  <si>
    <t>Extract_ASHRAE#2_MERV11_Above1mm</t>
  </si>
  <si>
    <t>Extract_below1m_ASHRAE#2_MERV11E</t>
  </si>
  <si>
    <t>ASHRAE#2_MPD2</t>
  </si>
  <si>
    <t>ISOA2_PD2Mass</t>
  </si>
  <si>
    <t>ISO_A1_Extract_Below1m</t>
  </si>
  <si>
    <t>M2_ASHRAE#2</t>
  </si>
  <si>
    <t>Sock_ASHRAE#2</t>
  </si>
  <si>
    <t>Sieve_ASHRAE#2</t>
  </si>
  <si>
    <t>M2_ASHRAE#2_180226</t>
  </si>
  <si>
    <t>ASHRAE#2_&lt;1mm_CouplerTap</t>
  </si>
  <si>
    <t>test 005 has two extracts, one w coupler tap and one w/o coupler tap; before 005 every thing might have been w/o tap</t>
  </si>
  <si>
    <t>A2_M2_180307_am</t>
  </si>
  <si>
    <t>A2_extract_180307_am</t>
  </si>
  <si>
    <t>008 csv was named after 007, get 007 from MS again</t>
  </si>
  <si>
    <t>Flow_dust_A1</t>
  </si>
  <si>
    <t>Extract_dust_A1</t>
  </si>
  <si>
    <t>Flow_dust_ASHRAE#2_1gr</t>
  </si>
  <si>
    <t>Extract_ASHRAE#2_MERV11E</t>
  </si>
  <si>
    <t>A2_STD_180326_am</t>
  </si>
  <si>
    <t>tnn_ext_180326_am_1</t>
  </si>
  <si>
    <t>tnn_bk1_180326_am</t>
  </si>
  <si>
    <t>010 has multiple sample names: ext has two replicates _1 and _2 (the second one has bk1 but it is actually ext); one rep before A2_STD is the dust in bag; however we do not consider it</t>
  </si>
  <si>
    <t>Dust_Flow/grav_011</t>
  </si>
  <si>
    <t>Extract_011</t>
  </si>
  <si>
    <t>012_ext_180403_am</t>
  </si>
  <si>
    <t>012_bk1_180403_am</t>
  </si>
  <si>
    <t>012 had some bad data that I manually got rid off</t>
  </si>
  <si>
    <t>013_bk1_180403_am</t>
  </si>
  <si>
    <t>013_ext_180403_am</t>
  </si>
  <si>
    <t>014_bk1_180403_am</t>
  </si>
  <si>
    <t>014_ext_180403_am</t>
  </si>
  <si>
    <t>015_bk1_180403_am</t>
  </si>
  <si>
    <t>015_ext_180403_am</t>
  </si>
  <si>
    <t>015 two reps with very similar PSD for ext. I got the first. In these casese refer to 1 becz 2 is only a conf for device accuracy</t>
  </si>
  <si>
    <t>016_ext_180405_am</t>
  </si>
  <si>
    <t>016_bk1_180405_am</t>
  </si>
  <si>
    <t>017_bk1_180405_am</t>
  </si>
  <si>
    <t>017_ext_180405_am</t>
  </si>
  <si>
    <t>017_sie_180405_am</t>
  </si>
  <si>
    <t>018_ext_180405_am_r2</t>
  </si>
  <si>
    <t>For 018 we do not have gf sample</t>
  </si>
  <si>
    <t>019_sie_180405_am</t>
  </si>
  <si>
    <t>019_ext_180405_am</t>
  </si>
  <si>
    <t>020_bk2_180406_am</t>
  </si>
  <si>
    <t>020_ext_180406_am</t>
  </si>
  <si>
    <t>021_bk1_180406_am</t>
  </si>
  <si>
    <t>021_ext_180406_am</t>
  </si>
  <si>
    <t>021_sie_180406_am</t>
  </si>
  <si>
    <t>varinfo</t>
  </si>
  <si>
    <t>samplename</t>
  </si>
  <si>
    <t>recordnumber</t>
  </si>
  <si>
    <t>015_ext_1880403_am_r2</t>
  </si>
  <si>
    <t>016_bk1_180405_am_r2</t>
  </si>
  <si>
    <t>018_ext_180405_am</t>
  </si>
  <si>
    <t>021_com_180406_am</t>
  </si>
  <si>
    <t>ASHRAE#2STD</t>
  </si>
  <si>
    <t>ASHRAE#2_&lt;1mm_Coupler_Tap</t>
  </si>
  <si>
    <t>ASHRAE#2_STD</t>
  </si>
  <si>
    <t>Dust_Left_001</t>
  </si>
  <si>
    <t>ISOA1_STD</t>
  </si>
  <si>
    <t>Previous_Run2</t>
  </si>
  <si>
    <t>Rerplicate2:ASHRAE#2STD</t>
  </si>
  <si>
    <t>tnn_bk1_180326_am_2</t>
  </si>
  <si>
    <t>td_sample_old</t>
  </si>
  <si>
    <t>gf_sample_old</t>
  </si>
  <si>
    <t>ex_sample_old</t>
  </si>
  <si>
    <t>si_sample_old</t>
  </si>
  <si>
    <t>RN17_012_bk1_</t>
  </si>
  <si>
    <t>RN16_012_ext_</t>
  </si>
  <si>
    <t>RN11_013_bk1_</t>
  </si>
  <si>
    <t>RN16_013_ext_</t>
  </si>
  <si>
    <t>RN12_014_bk1_</t>
  </si>
  <si>
    <t>RN11_014_ext_</t>
  </si>
  <si>
    <t>RN16_015_bk1_</t>
  </si>
  <si>
    <t>RN21_015_ext_</t>
  </si>
  <si>
    <t>RN26_015_ext_</t>
  </si>
  <si>
    <t>RN1_016_bk1__</t>
  </si>
  <si>
    <t>RN6_016_bk1__</t>
  </si>
  <si>
    <t>RN11_016_ext_</t>
  </si>
  <si>
    <t>RN1_017_bk1__</t>
  </si>
  <si>
    <t>RN6_017_ext__</t>
  </si>
  <si>
    <t>RN11_017_sie_</t>
  </si>
  <si>
    <t>RN1_018_ext__</t>
  </si>
  <si>
    <t>RN6_018_ext__</t>
  </si>
  <si>
    <t>RN1_019_ext__</t>
  </si>
  <si>
    <t>RN6_019_sie__</t>
  </si>
  <si>
    <t>RN1_020_bk2__</t>
  </si>
  <si>
    <t>RN6_020_ext__</t>
  </si>
  <si>
    <t>RN1_021_bk1__</t>
  </si>
  <si>
    <t>RN16_021_com_</t>
  </si>
  <si>
    <t>RN6_021_ext__</t>
  </si>
  <si>
    <t>RN11_021_sie_</t>
  </si>
  <si>
    <t>RN6A2_M2_18_1</t>
  </si>
  <si>
    <t>RN21A2_STD_1_</t>
  </si>
  <si>
    <t>RN1A2_extra_1</t>
  </si>
  <si>
    <t>RN1ASHRAE_2_1</t>
  </si>
  <si>
    <t>RN11ASHRAE_2_</t>
  </si>
  <si>
    <t>RN6ASHRAE_2_1</t>
  </si>
  <si>
    <t>RN36Dust_Flo_</t>
  </si>
  <si>
    <t>RN31Dust_Lef_</t>
  </si>
  <si>
    <t>RN41Extract__</t>
  </si>
  <si>
    <t>RN16Extract__</t>
  </si>
  <si>
    <t>RN21Extract__</t>
  </si>
  <si>
    <t>RN11Extract__</t>
  </si>
  <si>
    <t>RN6Extract__1</t>
  </si>
  <si>
    <t>RN1Flow_dus_1</t>
  </si>
  <si>
    <t>RN11Flow_dus_</t>
  </si>
  <si>
    <t>RN11HVAC_Fil_</t>
  </si>
  <si>
    <t>RN26ISOA1_ST_</t>
  </si>
  <si>
    <t>RN31ISOA2_PD_</t>
  </si>
  <si>
    <t>RN36ISO_A1_E_</t>
  </si>
  <si>
    <t>RN1M2_ASHRA_1</t>
  </si>
  <si>
    <t>RN16Previous_</t>
  </si>
  <si>
    <t>RN31Replicat_</t>
  </si>
  <si>
    <t>RN21Rerplica_</t>
  </si>
  <si>
    <t>RN11Sieve_AS_</t>
  </si>
  <si>
    <t>RN6Sock_ASH_1</t>
  </si>
  <si>
    <t>RN1tnn_bk1__1</t>
  </si>
  <si>
    <t>RN11tnn_bk1__</t>
  </si>
  <si>
    <t>RN6tnn_ext__1</t>
  </si>
  <si>
    <t>Hepa_eff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</si>
</sst>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6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0" fillId="9" borderId="1" xfId="0" applyFill="1" applyBorder="1" applyAlignment="1">
      <alignment horizontal="left"/>
    </xf>
    <xf numFmtId="0" fontId="0" fillId="14" borderId="1" xfId="0" applyFill="1" applyBorder="1"/>
    <xf numFmtId="0" fontId="0" fillId="9" borderId="1" xfId="0" applyFill="1" applyBorder="1" applyAlignment="1">
      <alignment horizontal="right"/>
    </xf>
    <xf numFmtId="0" fontId="1" fillId="13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20" fontId="0" fillId="4" borderId="1" xfId="0" applyNumberFormat="1" applyFill="1" applyBorder="1"/>
    <xf numFmtId="49" fontId="0" fillId="4" borderId="1" xfId="0" applyNumberFormat="1" applyFill="1" applyBorder="1"/>
    <xf numFmtId="0" fontId="0" fillId="15" borderId="1" xfId="0" applyFill="1" applyBorder="1"/>
    <xf numFmtId="0" fontId="1" fillId="1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24"/>
  <sheetViews>
    <sheetView tabSelected="1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10.42578125" style="4" bestFit="1" customWidth="1"/>
    <col min="2" max="2" width="9.28515625" style="4" bestFit="1" customWidth="1"/>
    <col min="3" max="3" width="13.42578125" style="6" bestFit="1" customWidth="1"/>
    <col min="4" max="4" width="8.42578125" style="6" bestFit="1" customWidth="1"/>
    <col min="5" max="5" width="7" style="6" bestFit="1" customWidth="1"/>
    <col min="6" max="6" width="10.28515625" style="6" bestFit="1" customWidth="1"/>
    <col min="7" max="7" width="18" style="6" bestFit="1" customWidth="1"/>
    <col min="8" max="8" width="16.42578125" style="6" bestFit="1" customWidth="1"/>
    <col min="9" max="9" width="16.140625" style="2" bestFit="1" customWidth="1"/>
    <col min="10" max="10" width="19.42578125" style="2" bestFit="1" customWidth="1"/>
    <col min="11" max="11" width="21.7109375" style="2" bestFit="1" customWidth="1"/>
    <col min="12" max="12" width="20.42578125" style="2" bestFit="1" customWidth="1"/>
    <col min="13" max="13" width="21.42578125" style="2" bestFit="1" customWidth="1"/>
    <col min="14" max="14" width="18.140625" style="2" bestFit="1" customWidth="1"/>
    <col min="15" max="15" width="17.28515625" style="10" bestFit="1" customWidth="1"/>
    <col min="16" max="16" width="15.85546875" style="10" bestFit="1" customWidth="1"/>
    <col min="17" max="17" width="12.85546875" style="10" bestFit="1" customWidth="1"/>
    <col min="18" max="18" width="12.140625" style="10" bestFit="1" customWidth="1"/>
    <col min="19" max="19" width="13.140625" style="15" bestFit="1" customWidth="1"/>
    <col min="20" max="20" width="12" style="15" bestFit="1" customWidth="1"/>
    <col min="21" max="21" width="12" style="15" customWidth="1"/>
    <col min="22" max="25" width="12" style="22" customWidth="1"/>
    <col min="26" max="26" width="13.140625" style="6" bestFit="1" customWidth="1"/>
    <col min="27" max="27" width="15.28515625" style="3" bestFit="1" customWidth="1"/>
    <col min="28" max="28" width="16.42578125" style="3" bestFit="1" customWidth="1"/>
    <col min="29" max="29" width="15.7109375" style="3" bestFit="1" customWidth="1"/>
    <col min="30" max="30" width="14.85546875" style="3" bestFit="1" customWidth="1"/>
    <col min="31" max="16384" width="9.140625" style="3"/>
  </cols>
  <sheetData>
    <row r="1" spans="1:30" s="1" customFormat="1" x14ac:dyDescent="0.25">
      <c r="A1" s="7" t="s">
        <v>0</v>
      </c>
      <c r="B1" s="7" t="s">
        <v>1</v>
      </c>
      <c r="C1" s="17" t="s">
        <v>125</v>
      </c>
      <c r="D1" s="17" t="s">
        <v>10</v>
      </c>
      <c r="E1" s="17" t="s">
        <v>16</v>
      </c>
      <c r="F1" s="17" t="s">
        <v>17</v>
      </c>
      <c r="G1" s="17" t="s">
        <v>18</v>
      </c>
      <c r="H1" s="17" t="s">
        <v>19</v>
      </c>
      <c r="I1" s="9" t="s">
        <v>122</v>
      </c>
      <c r="J1" s="9" t="s">
        <v>11</v>
      </c>
      <c r="K1" s="9" t="s">
        <v>126</v>
      </c>
      <c r="L1" s="9" t="s">
        <v>13</v>
      </c>
      <c r="M1" s="9" t="s">
        <v>14</v>
      </c>
      <c r="N1" s="9" t="s">
        <v>123</v>
      </c>
      <c r="O1" s="11" t="s">
        <v>5</v>
      </c>
      <c r="P1" s="11" t="s">
        <v>2</v>
      </c>
      <c r="Q1" s="11" t="s">
        <v>7</v>
      </c>
      <c r="R1" s="11" t="s">
        <v>15</v>
      </c>
      <c r="S1" s="12" t="s">
        <v>4</v>
      </c>
      <c r="T1" s="12" t="s">
        <v>3</v>
      </c>
      <c r="U1" s="12" t="s">
        <v>262</v>
      </c>
      <c r="V1" s="23" t="s">
        <v>205</v>
      </c>
      <c r="W1" s="23" t="s">
        <v>206</v>
      </c>
      <c r="X1" s="23" t="s">
        <v>207</v>
      </c>
      <c r="Y1" s="23" t="s">
        <v>208</v>
      </c>
      <c r="Z1" s="17" t="s">
        <v>89</v>
      </c>
      <c r="AA1" s="5" t="s">
        <v>134</v>
      </c>
      <c r="AB1" s="5" t="s">
        <v>135</v>
      </c>
      <c r="AC1" s="5" t="s">
        <v>136</v>
      </c>
      <c r="AD1" s="1" t="s">
        <v>137</v>
      </c>
    </row>
    <row r="2" spans="1:30" s="18" customFormat="1" hidden="1" x14ac:dyDescent="0.25">
      <c r="A2" s="4" t="s">
        <v>130</v>
      </c>
      <c r="B2" s="4" t="s">
        <v>131</v>
      </c>
      <c r="C2" s="21" t="s">
        <v>111</v>
      </c>
      <c r="D2" s="6" t="s">
        <v>109</v>
      </c>
      <c r="E2" s="6">
        <v>180405</v>
      </c>
      <c r="F2" s="20">
        <v>0.59027777777777779</v>
      </c>
      <c r="G2" s="6" t="s">
        <v>110</v>
      </c>
      <c r="H2" s="6">
        <v>1</v>
      </c>
      <c r="I2" s="2">
        <v>391.029</v>
      </c>
      <c r="J2" s="2">
        <v>5.3723999999999998</v>
      </c>
      <c r="K2" s="2">
        <v>3.3637000000000001</v>
      </c>
      <c r="L2" s="2">
        <v>18.250350000000001</v>
      </c>
      <c r="M2" s="2">
        <v>18.252310000000001</v>
      </c>
      <c r="N2" s="2">
        <v>393.017</v>
      </c>
      <c r="O2" s="10">
        <f t="shared" ref="O2:O22" si="0">J2-K2</f>
        <v>2.0086999999999997</v>
      </c>
      <c r="P2" s="10">
        <f t="shared" ref="P2:P22" si="1">(N2-I2)</f>
        <v>1.9879999999999995</v>
      </c>
      <c r="Q2" s="10">
        <f>M2-L2</f>
        <v>1.9600000000004059E-3</v>
      </c>
      <c r="R2" s="10">
        <f t="shared" ref="R2:R22" si="2">O2-SUM(P2:Q2)</f>
        <v>1.8739999999999757E-2</v>
      </c>
      <c r="S2" s="15">
        <f t="shared" ref="S2:S22" si="3">((P2+Q2)/O2)*100</f>
        <v>99.067058296410622</v>
      </c>
      <c r="T2" s="15">
        <f t="shared" ref="T2:T22" si="4">(P2/O2)*100</f>
        <v>98.969482750037329</v>
      </c>
      <c r="U2" s="15">
        <f t="shared" ref="U2:U21" si="5">(Q2/(R2+Q2))*100</f>
        <v>9.468599033818311</v>
      </c>
      <c r="V2" s="22" t="s">
        <v>139</v>
      </c>
      <c r="W2" s="22"/>
      <c r="X2" s="22" t="s">
        <v>184</v>
      </c>
      <c r="Y2" s="22" t="s">
        <v>183</v>
      </c>
      <c r="Z2" s="6"/>
      <c r="AA2" s="3" t="str">
        <f>VLOOKUP(V2,names!$A$2:$C$57,3,FALSE)</f>
        <v>RN31Replicat_</v>
      </c>
      <c r="AB2" s="3" t="e">
        <f>VLOOKUP(W2,names!$A$2:$C$57,3,FALSE)</f>
        <v>#N/A</v>
      </c>
      <c r="AC2" s="3" t="str">
        <f>VLOOKUP(X2,names!$A$2:$C$57,3,FALSE)</f>
        <v>RN1_019_ext__</v>
      </c>
      <c r="AD2" s="3" t="str">
        <f>VLOOKUP(Y2,names!$A$2:$C$57,3,FALSE)</f>
        <v>RN6_019_sie__</v>
      </c>
    </row>
    <row r="3" spans="1:30" s="19" customFormat="1" x14ac:dyDescent="0.25">
      <c r="A3" s="4" t="s">
        <v>127</v>
      </c>
      <c r="B3" s="4" t="s">
        <v>131</v>
      </c>
      <c r="C3" s="6" t="s">
        <v>59</v>
      </c>
      <c r="D3" s="6" t="s">
        <v>60</v>
      </c>
      <c r="E3" s="6" t="s">
        <v>61</v>
      </c>
      <c r="F3" s="6"/>
      <c r="G3" s="6" t="s">
        <v>68</v>
      </c>
      <c r="H3" s="6">
        <v>1</v>
      </c>
      <c r="I3" s="2">
        <v>260.22500000000002</v>
      </c>
      <c r="J3" s="2">
        <v>37.996630000000003</v>
      </c>
      <c r="K3" s="2">
        <v>22.869720000000001</v>
      </c>
      <c r="L3" s="2"/>
      <c r="M3" s="2"/>
      <c r="N3" s="2">
        <v>275.05399999999997</v>
      </c>
      <c r="O3" s="10">
        <f t="shared" si="0"/>
        <v>15.126910000000002</v>
      </c>
      <c r="P3" s="10">
        <f t="shared" si="1"/>
        <v>14.828999999999951</v>
      </c>
      <c r="Q3" s="10"/>
      <c r="R3" s="10">
        <f t="shared" si="2"/>
        <v>0.29791000000005141</v>
      </c>
      <c r="S3" s="15">
        <f t="shared" si="3"/>
        <v>98.030595805752455</v>
      </c>
      <c r="T3" s="15">
        <f t="shared" si="4"/>
        <v>98.030595805752455</v>
      </c>
      <c r="U3" s="15">
        <f t="shared" si="5"/>
        <v>0</v>
      </c>
      <c r="V3" s="22" t="s">
        <v>139</v>
      </c>
      <c r="W3" s="22"/>
      <c r="X3" s="22" t="s">
        <v>140</v>
      </c>
      <c r="Y3" s="22"/>
      <c r="Z3" s="6" t="s">
        <v>116</v>
      </c>
      <c r="AA3" s="3" t="str">
        <f>VLOOKUP(V3,names!$A$2:$C$57,3,FALSE)</f>
        <v>RN31Replicat_</v>
      </c>
      <c r="AB3" s="3" t="e">
        <f>VLOOKUP(W3,names!$A$2:$C$57,3,FALSE)</f>
        <v>#N/A</v>
      </c>
      <c r="AC3" s="3" t="str">
        <f>VLOOKUP(X3,names!$A$2:$C$57,3,FALSE)</f>
        <v>RN11HVAC_Fil_</v>
      </c>
      <c r="AD3" s="3" t="e">
        <f>VLOOKUP(Y3,names!$A$2:$C$57,3,FALSE)</f>
        <v>#N/A</v>
      </c>
    </row>
    <row r="4" spans="1:30" s="19" customFormat="1" hidden="1" x14ac:dyDescent="0.25">
      <c r="A4" s="4" t="s">
        <v>127</v>
      </c>
      <c r="B4" s="4" t="s">
        <v>132</v>
      </c>
      <c r="C4" s="6" t="s">
        <v>83</v>
      </c>
      <c r="D4" s="6" t="s">
        <v>86</v>
      </c>
      <c r="E4" s="6">
        <v>180326</v>
      </c>
      <c r="F4" s="20">
        <v>0.55833333333333335</v>
      </c>
      <c r="G4" s="6" t="s">
        <v>68</v>
      </c>
      <c r="H4" s="6">
        <v>1</v>
      </c>
      <c r="I4" s="2">
        <v>280.85199999999998</v>
      </c>
      <c r="J4" s="2">
        <v>18.046606000000001</v>
      </c>
      <c r="K4" s="2">
        <v>3.3618600000000001</v>
      </c>
      <c r="L4" s="2">
        <f>18.19056+18.21945+18.2106+18.21931</f>
        <v>72.839920000000006</v>
      </c>
      <c r="M4" s="2">
        <f>18.24735+18.26075+18.3121+18.25752</f>
        <v>73.077719999999999</v>
      </c>
      <c r="N4" s="2">
        <v>294.459</v>
      </c>
      <c r="O4" s="10">
        <f>J4-K4</f>
        <v>14.684746000000001</v>
      </c>
      <c r="P4" s="10">
        <f>(N4-I4)</f>
        <v>13.607000000000028</v>
      </c>
      <c r="Q4" s="10">
        <f>M4-L4</f>
        <v>0.23779999999999291</v>
      </c>
      <c r="R4" s="10">
        <f>O4-SUM(P4:Q4)</f>
        <v>0.83994599999997988</v>
      </c>
      <c r="S4" s="15">
        <f>((P4+Q4)/O4)*100</f>
        <v>94.280146214309866</v>
      </c>
      <c r="T4" s="15">
        <f>(P4/O4)*100</f>
        <v>92.660778742785382</v>
      </c>
      <c r="U4" s="15">
        <f>(Q4/(R4+Q4))*100</f>
        <v>22.064568089327068</v>
      </c>
      <c r="V4" s="22" t="s">
        <v>160</v>
      </c>
      <c r="W4" s="22" t="s">
        <v>162</v>
      </c>
      <c r="X4" s="22" t="s">
        <v>161</v>
      </c>
      <c r="Y4" s="22"/>
      <c r="Z4" s="6"/>
      <c r="AA4" s="3" t="str">
        <f>VLOOKUP(V4,names!$A$2:$C$57,3,FALSE)</f>
        <v>RN21A2_STD_1_</v>
      </c>
      <c r="AB4" s="3" t="str">
        <f>VLOOKUP(W4,names!$A$2:$C$57,3,FALSE)</f>
        <v>RN1tnn_bk1__1</v>
      </c>
      <c r="AC4" s="3" t="str">
        <f>VLOOKUP(X4,names!$A$2:$C$57,3,FALSE)</f>
        <v>RN6tnn_ext__1</v>
      </c>
      <c r="AD4" s="3" t="e">
        <f>VLOOKUP(Y4,names!$A$2:$C$57,3,FALSE)</f>
        <v>#N/A</v>
      </c>
    </row>
    <row r="5" spans="1:30" s="19" customFormat="1" hidden="1" x14ac:dyDescent="0.25">
      <c r="A5" s="4" t="s">
        <v>127</v>
      </c>
      <c r="B5" s="4" t="s">
        <v>132</v>
      </c>
      <c r="C5" s="21" t="s">
        <v>96</v>
      </c>
      <c r="D5" s="6" t="s">
        <v>97</v>
      </c>
      <c r="E5" s="6">
        <v>180403</v>
      </c>
      <c r="F5" s="20">
        <v>0.5493055555555556</v>
      </c>
      <c r="G5" s="6" t="s">
        <v>68</v>
      </c>
      <c r="H5" s="6">
        <v>1</v>
      </c>
      <c r="I5" s="2">
        <v>276.90800000000002</v>
      </c>
      <c r="J5" s="2">
        <v>8.3574599999999997</v>
      </c>
      <c r="K5" s="2">
        <v>3.2903699999999998</v>
      </c>
      <c r="L5" s="2">
        <v>21.499040000000001</v>
      </c>
      <c r="M5" s="2">
        <v>21.878299999999999</v>
      </c>
      <c r="N5" s="2">
        <v>280.34899999999999</v>
      </c>
      <c r="O5" s="10">
        <f>J5-K5</f>
        <v>5.0670900000000003</v>
      </c>
      <c r="P5" s="10">
        <f>(N5-I5)</f>
        <v>3.4409999999999741</v>
      </c>
      <c r="Q5" s="10">
        <f>M5-L5</f>
        <v>0.3792599999999986</v>
      </c>
      <c r="R5" s="10">
        <f>O5-SUM(P5:Q5)</f>
        <v>1.2468300000000276</v>
      </c>
      <c r="S5" s="15">
        <f>((P5+Q5)/O5)*100</f>
        <v>75.393569089950489</v>
      </c>
      <c r="T5" s="15">
        <f>(P5/O5)*100</f>
        <v>67.90879972528559</v>
      </c>
      <c r="U5" s="15">
        <f>(Q5/(R5+Q5))*100</f>
        <v>23.323432282345532</v>
      </c>
      <c r="V5" s="22" t="s">
        <v>160</v>
      </c>
      <c r="W5" s="22" t="s">
        <v>171</v>
      </c>
      <c r="X5" s="22" t="s">
        <v>172</v>
      </c>
      <c r="Y5" s="22"/>
      <c r="Z5" s="6" t="s">
        <v>101</v>
      </c>
      <c r="AA5" s="3" t="str">
        <f>VLOOKUP(V5,names!$A$2:$C$57,3,FALSE)</f>
        <v>RN21A2_STD_1_</v>
      </c>
      <c r="AB5" s="3" t="str">
        <f>VLOOKUP(W5,names!$A$2:$C$57,3,FALSE)</f>
        <v>RN12_014_bk1_</v>
      </c>
      <c r="AC5" s="3" t="str">
        <f>VLOOKUP(X5,names!$A$2:$C$57,3,FALSE)</f>
        <v>RN11_014_ext_</v>
      </c>
      <c r="AD5" s="3" t="e">
        <f>VLOOKUP(Y5,names!$A$2:$C$57,3,FALSE)</f>
        <v>#N/A</v>
      </c>
    </row>
    <row r="6" spans="1:30" s="19" customFormat="1" x14ac:dyDescent="0.25">
      <c r="A6" s="4" t="s">
        <v>127</v>
      </c>
      <c r="B6" s="4" t="s">
        <v>131</v>
      </c>
      <c r="C6" s="6" t="s">
        <v>77</v>
      </c>
      <c r="D6" s="6" t="s">
        <v>72</v>
      </c>
      <c r="E6" s="6">
        <v>180221</v>
      </c>
      <c r="F6" s="6"/>
      <c r="G6" s="6" t="s">
        <v>74</v>
      </c>
      <c r="H6" s="6">
        <v>4</v>
      </c>
      <c r="I6" s="2">
        <v>262.97800000000001</v>
      </c>
      <c r="J6" s="2">
        <f>6.18553+6.43807</f>
        <v>12.6236</v>
      </c>
      <c r="K6" s="2">
        <f>3.36186+5.12987</f>
        <v>8.4917300000000004</v>
      </c>
      <c r="L6" s="2">
        <v>14.93899</v>
      </c>
      <c r="M6" s="2">
        <v>15.00155</v>
      </c>
      <c r="N6" s="2">
        <v>266.56700000000001</v>
      </c>
      <c r="O6" s="10">
        <f>J6-K6</f>
        <v>4.1318699999999993</v>
      </c>
      <c r="P6" s="10">
        <f>(N6-I6)</f>
        <v>3.5889999999999986</v>
      </c>
      <c r="Q6" s="10">
        <f>M6-L6</f>
        <v>6.2559999999999505E-2</v>
      </c>
      <c r="R6" s="10">
        <f>O6-SUM(P6:Q6)</f>
        <v>0.48031000000000112</v>
      </c>
      <c r="S6" s="15">
        <f>((P6+Q6)/O6)*100</f>
        <v>88.37548131959619</v>
      </c>
      <c r="T6" s="15">
        <f>(P6/O6)*100</f>
        <v>86.861396897772664</v>
      </c>
      <c r="U6" s="15">
        <f>(Q6/(R6+Q6))*100</f>
        <v>11.523937590951688</v>
      </c>
      <c r="V6" s="22" t="s">
        <v>139</v>
      </c>
      <c r="W6" s="22" t="s">
        <v>147</v>
      </c>
      <c r="X6" s="22" t="s">
        <v>148</v>
      </c>
      <c r="Y6" s="22" t="s">
        <v>149</v>
      </c>
      <c r="Z6" s="6" t="s">
        <v>117</v>
      </c>
      <c r="AA6" s="3" t="str">
        <f>VLOOKUP(V6,names!$A$2:$C$57,3,FALSE)</f>
        <v>RN31Replicat_</v>
      </c>
      <c r="AB6" s="3" t="str">
        <f>VLOOKUP(W6,names!$A$2:$C$57,3,FALSE)</f>
        <v>RN1M2_ASHRA_1</v>
      </c>
      <c r="AC6" s="3" t="str">
        <f>VLOOKUP(X6,names!$A$2:$C$57,3,FALSE)</f>
        <v>RN6Sock_ASH_1</v>
      </c>
      <c r="AD6" s="3" t="str">
        <f>VLOOKUP(Y6,names!$A$2:$C$57,3,FALSE)</f>
        <v>RN11Sieve_AS_</v>
      </c>
    </row>
    <row r="7" spans="1:30" s="19" customFormat="1" x14ac:dyDescent="0.25">
      <c r="A7" s="4" t="s">
        <v>127</v>
      </c>
      <c r="B7" s="4" t="s">
        <v>131</v>
      </c>
      <c r="C7" s="6" t="s">
        <v>75</v>
      </c>
      <c r="D7" s="6" t="s">
        <v>72</v>
      </c>
      <c r="E7" s="6">
        <v>180216</v>
      </c>
      <c r="F7" s="6"/>
      <c r="G7" s="6" t="s">
        <v>74</v>
      </c>
      <c r="H7" s="6">
        <v>1</v>
      </c>
      <c r="I7" s="2">
        <v>286.73</v>
      </c>
      <c r="J7" s="2">
        <v>27.032399999999999</v>
      </c>
      <c r="K7" s="2">
        <v>22.894629999999999</v>
      </c>
      <c r="L7" s="2"/>
      <c r="M7" s="2"/>
      <c r="N7" s="2">
        <v>290.28800000000001</v>
      </c>
      <c r="O7" s="10">
        <f>J7-K7</f>
        <v>4.1377699999999997</v>
      </c>
      <c r="P7" s="10">
        <f>(N7-I7)</f>
        <v>3.5579999999999927</v>
      </c>
      <c r="Q7" s="10"/>
      <c r="R7" s="10">
        <f>O7-SUM(P7:Q7)</f>
        <v>0.579770000000007</v>
      </c>
      <c r="S7" s="15">
        <f>((P7+Q7)/O7)*100</f>
        <v>85.988346379813109</v>
      </c>
      <c r="T7" s="15">
        <f>(P7/O7)*100</f>
        <v>85.988346379813109</v>
      </c>
      <c r="U7" s="15">
        <f>(Q7/(R7+Q7))*100</f>
        <v>0</v>
      </c>
      <c r="V7" s="22" t="s">
        <v>139</v>
      </c>
      <c r="W7" s="22" t="s">
        <v>144</v>
      </c>
      <c r="X7" s="22" t="s">
        <v>143</v>
      </c>
      <c r="Y7" s="22" t="s">
        <v>142</v>
      </c>
      <c r="Z7" s="6" t="s">
        <v>117</v>
      </c>
      <c r="AA7" s="3" t="str">
        <f>VLOOKUP(V7,names!$A$2:$C$57,3,FALSE)</f>
        <v>RN31Replicat_</v>
      </c>
      <c r="AB7" s="3" t="str">
        <f>VLOOKUP(W7,names!$A$2:$C$57,3,FALSE)</f>
        <v>RN6ASHRAE_2_1</v>
      </c>
      <c r="AC7" s="3" t="str">
        <f>VLOOKUP(X7,names!$A$2:$C$57,3,FALSE)</f>
        <v>RN11Extract__</v>
      </c>
      <c r="AD7" s="3" t="str">
        <f>VLOOKUP(Y7,names!$A$2:$C$57,3,FALSE)</f>
        <v>RN21Extract__</v>
      </c>
    </row>
    <row r="8" spans="1:30" s="19" customFormat="1" x14ac:dyDescent="0.25">
      <c r="A8" s="4" t="s">
        <v>127</v>
      </c>
      <c r="B8" s="4" t="s">
        <v>131</v>
      </c>
      <c r="C8" s="6" t="s">
        <v>78</v>
      </c>
      <c r="D8" s="6" t="s">
        <v>72</v>
      </c>
      <c r="E8" s="6">
        <v>180226</v>
      </c>
      <c r="F8" s="6"/>
      <c r="G8" s="6" t="s">
        <v>74</v>
      </c>
      <c r="H8" s="6">
        <v>3</v>
      </c>
      <c r="I8" s="2">
        <v>264.435</v>
      </c>
      <c r="J8" s="2">
        <v>7.5861200000000002</v>
      </c>
      <c r="K8" s="2">
        <v>3.3646600000000002</v>
      </c>
      <c r="L8" s="2">
        <v>14.90887</v>
      </c>
      <c r="M8" s="2">
        <v>15.05152</v>
      </c>
      <c r="N8" s="2">
        <v>268.00799999999998</v>
      </c>
      <c r="O8" s="10">
        <f>J8-K8</f>
        <v>4.2214600000000004</v>
      </c>
      <c r="P8" s="10">
        <f>(N8-I8)</f>
        <v>3.5729999999999791</v>
      </c>
      <c r="Q8" s="10">
        <f>M8-L8</f>
        <v>0.14264999999999972</v>
      </c>
      <c r="R8" s="10">
        <f>O8-SUM(P8:Q8)</f>
        <v>0.50581000000002163</v>
      </c>
      <c r="S8" s="15">
        <f>((P8+Q8)/O8)*100</f>
        <v>88.018126430191884</v>
      </c>
      <c r="T8" s="15">
        <f>(P8/O8)*100</f>
        <v>84.638963770827601</v>
      </c>
      <c r="U8" s="15">
        <f>(Q8/(R8+Q8))*100</f>
        <v>21.998272831014255</v>
      </c>
      <c r="V8" s="22" t="s">
        <v>139</v>
      </c>
      <c r="W8" s="22" t="s">
        <v>150</v>
      </c>
      <c r="X8" s="22" t="s">
        <v>151</v>
      </c>
      <c r="Y8" s="22"/>
      <c r="Z8" s="6" t="s">
        <v>117</v>
      </c>
      <c r="AA8" s="3" t="str">
        <f>VLOOKUP(V8,names!$A$2:$C$57,3,FALSE)</f>
        <v>RN31Replicat_</v>
      </c>
      <c r="AB8" s="3" t="str">
        <f>VLOOKUP(W8,names!$A$2:$C$57,3,FALSE)</f>
        <v>RN1M2_ASHRA_1</v>
      </c>
      <c r="AC8" s="3" t="str">
        <f>VLOOKUP(X8,names!$A$2:$C$57,3,FALSE)</f>
        <v>RN11ASHRAE_2_</v>
      </c>
      <c r="AD8" s="3" t="e">
        <f>VLOOKUP(Y8,names!$A$2:$C$57,3,FALSE)</f>
        <v>#N/A</v>
      </c>
    </row>
    <row r="9" spans="1:30" s="19" customFormat="1" hidden="1" x14ac:dyDescent="0.25">
      <c r="A9" s="4" t="s">
        <v>127</v>
      </c>
      <c r="B9" s="4" t="s">
        <v>132</v>
      </c>
      <c r="C9" s="6" t="s">
        <v>76</v>
      </c>
      <c r="D9" s="6" t="s">
        <v>73</v>
      </c>
      <c r="E9" s="6">
        <v>180216</v>
      </c>
      <c r="F9" s="6"/>
      <c r="G9" s="6" t="s">
        <v>74</v>
      </c>
      <c r="H9" s="6">
        <v>1</v>
      </c>
      <c r="I9" s="2">
        <v>284.40699999999998</v>
      </c>
      <c r="J9" s="2">
        <v>7.34842</v>
      </c>
      <c r="K9" s="2">
        <v>3.3591099999999998</v>
      </c>
      <c r="L9" s="2">
        <v>14.911709999999999</v>
      </c>
      <c r="M9" s="2">
        <v>15.039709999999999</v>
      </c>
      <c r="N9" s="2">
        <v>287.67599999999999</v>
      </c>
      <c r="O9" s="10">
        <f>J9-K9</f>
        <v>3.9893100000000001</v>
      </c>
      <c r="P9" s="10">
        <f>(N9-I9)</f>
        <v>3.2690000000000055</v>
      </c>
      <c r="Q9" s="10">
        <f>M9-L9</f>
        <v>0.12800000000000011</v>
      </c>
      <c r="R9" s="10">
        <f>O9-SUM(P9:Q9)</f>
        <v>0.59230999999999456</v>
      </c>
      <c r="S9" s="15">
        <f>((P9+Q9)/O9)*100</f>
        <v>85.152570243977166</v>
      </c>
      <c r="T9" s="15">
        <f>(P9/O9)*100</f>
        <v>81.943995327512908</v>
      </c>
      <c r="U9" s="15">
        <f>(Q9/(R9+Q9))*100</f>
        <v>17.770126750982364</v>
      </c>
      <c r="V9" s="22" t="s">
        <v>160</v>
      </c>
      <c r="W9" s="22" t="s">
        <v>145</v>
      </c>
      <c r="X9" s="22" t="s">
        <v>146</v>
      </c>
      <c r="Y9" s="22"/>
      <c r="Z9" s="6" t="s">
        <v>117</v>
      </c>
      <c r="AA9" s="3" t="str">
        <f>VLOOKUP(V9,names!$A$2:$C$57,3,FALSE)</f>
        <v>RN21A2_STD_1_</v>
      </c>
      <c r="AB9" s="3" t="str">
        <f>VLOOKUP(W9,names!$A$2:$C$57,3,FALSE)</f>
        <v>RN31ISOA2_PD_</v>
      </c>
      <c r="AC9" s="3" t="str">
        <f>VLOOKUP(X9,names!$A$2:$C$57,3,FALSE)</f>
        <v>RN36ISO_A1_E_</v>
      </c>
      <c r="AD9" s="3" t="e">
        <f>VLOOKUP(Y9,names!$A$2:$C$57,3,FALSE)</f>
        <v>#N/A</v>
      </c>
    </row>
    <row r="10" spans="1:30" s="19" customFormat="1" x14ac:dyDescent="0.25">
      <c r="A10" s="4" t="s">
        <v>127</v>
      </c>
      <c r="B10" s="4" t="s">
        <v>131</v>
      </c>
      <c r="C10" s="21" t="s">
        <v>102</v>
      </c>
      <c r="D10" s="6" t="s">
        <v>103</v>
      </c>
      <c r="E10" s="6">
        <v>180403</v>
      </c>
      <c r="F10" s="20">
        <v>0.61458333333333337</v>
      </c>
      <c r="G10" s="6" t="s">
        <v>84</v>
      </c>
      <c r="H10" s="6">
        <v>2</v>
      </c>
      <c r="I10" s="2">
        <v>284.863</v>
      </c>
      <c r="J10" s="2">
        <v>5.8072600000000003</v>
      </c>
      <c r="K10" s="2">
        <v>3.29244</v>
      </c>
      <c r="L10" s="2">
        <v>18.047139999999999</v>
      </c>
      <c r="M10" s="2">
        <v>18.18385</v>
      </c>
      <c r="N10" s="2">
        <v>286.85000000000002</v>
      </c>
      <c r="O10" s="10">
        <f>J10-K10</f>
        <v>2.5148200000000003</v>
      </c>
      <c r="P10" s="10">
        <f>(N10-I10)</f>
        <v>1.9870000000000232</v>
      </c>
      <c r="Q10" s="10">
        <f>M10-L10</f>
        <v>0.13671000000000078</v>
      </c>
      <c r="R10" s="10">
        <f>O10-SUM(P10:Q10)</f>
        <v>0.39110999999997631</v>
      </c>
      <c r="S10" s="15">
        <f>((P10+Q10)/O10)*100</f>
        <v>84.447793480250027</v>
      </c>
      <c r="T10" s="15">
        <f>(P10/O10)*100</f>
        <v>79.011619121846607</v>
      </c>
      <c r="U10" s="15">
        <f>(Q10/(R10+Q10))*100</f>
        <v>25.90087529839845</v>
      </c>
      <c r="V10" s="22" t="s">
        <v>139</v>
      </c>
      <c r="W10" s="22" t="s">
        <v>173</v>
      </c>
      <c r="X10" s="22" t="s">
        <v>174</v>
      </c>
      <c r="Y10" s="22"/>
      <c r="Z10" s="6"/>
      <c r="AA10" s="3" t="str">
        <f>VLOOKUP(V10,names!$A$2:$C$57,3,FALSE)</f>
        <v>RN31Replicat_</v>
      </c>
      <c r="AB10" s="3" t="str">
        <f>VLOOKUP(W10,names!$A$2:$C$57,3,FALSE)</f>
        <v>RN16_015_bk1_</v>
      </c>
      <c r="AC10" s="3" t="str">
        <f>VLOOKUP(X10,names!$A$2:$C$57,3,FALSE)</f>
        <v>RN21_015_ext_</v>
      </c>
      <c r="AD10" s="3" t="e">
        <f>VLOOKUP(Y10,names!$A$2:$C$57,3,FALSE)</f>
        <v>#N/A</v>
      </c>
    </row>
    <row r="11" spans="1:30" s="19" customFormat="1" hidden="1" x14ac:dyDescent="0.25">
      <c r="A11" s="4" t="s">
        <v>127</v>
      </c>
      <c r="B11" s="4" t="s">
        <v>132</v>
      </c>
      <c r="C11" s="21" t="s">
        <v>94</v>
      </c>
      <c r="D11" s="6" t="s">
        <v>88</v>
      </c>
      <c r="E11" s="6">
        <v>180403</v>
      </c>
      <c r="F11" s="20">
        <v>0.44305555555555554</v>
      </c>
      <c r="G11" s="6" t="s">
        <v>84</v>
      </c>
      <c r="H11" s="6">
        <v>2</v>
      </c>
      <c r="I11" s="2">
        <v>285.721</v>
      </c>
      <c r="J11" s="2">
        <v>6.2919700000000001</v>
      </c>
      <c r="K11" s="2">
        <v>3.2913700000000001</v>
      </c>
      <c r="L11" s="2">
        <v>18.234100000000002</v>
      </c>
      <c r="M11" s="2">
        <v>18.40166</v>
      </c>
      <c r="N11" s="2">
        <v>287.92599999999999</v>
      </c>
      <c r="O11" s="10">
        <f>J11-K11</f>
        <v>3.0005999999999999</v>
      </c>
      <c r="P11" s="10">
        <f>(N11-I11)</f>
        <v>2.2049999999999841</v>
      </c>
      <c r="Q11" s="10">
        <f>M11-L11</f>
        <v>0.16755999999999815</v>
      </c>
      <c r="R11" s="10">
        <f>O11-SUM(P11:Q11)</f>
        <v>0.6280400000000177</v>
      </c>
      <c r="S11" s="15">
        <f>((P11+Q11)/O11)*100</f>
        <v>79.069519429446856</v>
      </c>
      <c r="T11" s="15">
        <f>(P11/O11)*100</f>
        <v>73.485302939411596</v>
      </c>
      <c r="U11" s="15">
        <f>(Q11/(R11+Q11))*100</f>
        <v>21.060834590245705</v>
      </c>
      <c r="V11" s="22" t="s">
        <v>160</v>
      </c>
      <c r="W11" s="22" t="s">
        <v>169</v>
      </c>
      <c r="X11" s="22" t="s">
        <v>170</v>
      </c>
      <c r="Y11" s="22"/>
      <c r="Z11" s="6" t="s">
        <v>100</v>
      </c>
      <c r="AA11" s="3" t="str">
        <f>VLOOKUP(V11,names!$A$2:$C$57,3,FALSE)</f>
        <v>RN21A2_STD_1_</v>
      </c>
      <c r="AB11" s="3" t="str">
        <f>VLOOKUP(W11,names!$A$2:$C$57,3,FALSE)</f>
        <v>RN11_013_bk1_</v>
      </c>
      <c r="AC11" s="3" t="str">
        <f>VLOOKUP(X11,names!$A$2:$C$57,3,FALSE)</f>
        <v>RN16_013_ext_</v>
      </c>
      <c r="AD11" s="3" t="e">
        <f>VLOOKUP(Y11,names!$A$2:$C$57,3,FALSE)</f>
        <v>#N/A</v>
      </c>
    </row>
    <row r="12" spans="1:30" s="19" customFormat="1" x14ac:dyDescent="0.25">
      <c r="A12" s="4" t="s">
        <v>127</v>
      </c>
      <c r="B12" s="4" t="s">
        <v>131</v>
      </c>
      <c r="C12" s="6" t="s">
        <v>82</v>
      </c>
      <c r="D12" s="6" t="s">
        <v>72</v>
      </c>
      <c r="E12" s="6">
        <v>180312</v>
      </c>
      <c r="F12" s="6"/>
      <c r="G12" s="6" t="s">
        <v>74</v>
      </c>
      <c r="H12" s="6">
        <v>2</v>
      </c>
      <c r="I12" s="2">
        <v>290.87200000000001</v>
      </c>
      <c r="J12" s="2">
        <v>4.4677600000000002</v>
      </c>
      <c r="K12" s="2">
        <v>3.3600500000000002</v>
      </c>
      <c r="L12" s="2">
        <v>18.633150000000001</v>
      </c>
      <c r="M12" s="2"/>
      <c r="N12" s="2">
        <v>291.66399999999999</v>
      </c>
      <c r="O12" s="10">
        <f>J12-K12</f>
        <v>1.10771</v>
      </c>
      <c r="P12" s="10">
        <f>(N12-I12)</f>
        <v>0.79199999999997317</v>
      </c>
      <c r="Q12" s="10"/>
      <c r="R12" s="10">
        <f>O12-SUM(P12:Q12)</f>
        <v>0.3157100000000268</v>
      </c>
      <c r="S12" s="15">
        <f>((P12+Q12)/O12)*100</f>
        <v>71.498858004348904</v>
      </c>
      <c r="T12" s="15">
        <f>(P12/O12)*100</f>
        <v>71.498858004348904</v>
      </c>
      <c r="U12" s="15">
        <f>(Q12/(R12+Q12))*100</f>
        <v>0</v>
      </c>
      <c r="V12" s="22" t="s">
        <v>139</v>
      </c>
      <c r="W12" s="22" t="s">
        <v>158</v>
      </c>
      <c r="X12" s="22" t="s">
        <v>159</v>
      </c>
      <c r="Y12" s="22"/>
      <c r="Z12" s="6"/>
      <c r="AA12" s="3" t="str">
        <f>VLOOKUP(V12,names!$A$2:$C$57,3,FALSE)</f>
        <v>RN31Replicat_</v>
      </c>
      <c r="AB12" s="3" t="str">
        <f>VLOOKUP(W12,names!$A$2:$C$57,3,FALSE)</f>
        <v>RN11Flow_dus_</v>
      </c>
      <c r="AC12" s="3" t="str">
        <f>VLOOKUP(X12,names!$A$2:$C$57,3,FALSE)</f>
        <v>RN16Extract__</v>
      </c>
      <c r="AD12" s="3" t="e">
        <f>VLOOKUP(Y12,names!$A$2:$C$57,3,FALSE)</f>
        <v>#N/A</v>
      </c>
    </row>
    <row r="13" spans="1:30" hidden="1" x14ac:dyDescent="0.25">
      <c r="A13" s="4" t="s">
        <v>129</v>
      </c>
      <c r="B13" s="4" t="s">
        <v>131</v>
      </c>
      <c r="C13" s="21" t="s">
        <v>113</v>
      </c>
      <c r="D13" s="6" t="s">
        <v>115</v>
      </c>
      <c r="E13" s="6">
        <v>180406</v>
      </c>
      <c r="F13" s="20">
        <v>0.61458333333333337</v>
      </c>
      <c r="G13" s="6" t="s">
        <v>110</v>
      </c>
      <c r="H13" s="6">
        <v>1</v>
      </c>
      <c r="I13" s="2">
        <v>255.64699999999999</v>
      </c>
      <c r="J13" s="2">
        <v>5.8205</v>
      </c>
      <c r="K13" s="2">
        <v>3.2962899999999999</v>
      </c>
      <c r="L13" s="2">
        <v>19.621849999999998</v>
      </c>
      <c r="M13" s="2">
        <v>19.768719999999998</v>
      </c>
      <c r="N13" s="2">
        <v>257.43299999999999</v>
      </c>
      <c r="O13" s="10">
        <f>J13-K13</f>
        <v>2.5242100000000001</v>
      </c>
      <c r="P13" s="10">
        <f>(N13-I13)</f>
        <v>1.7860000000000014</v>
      </c>
      <c r="Q13" s="10">
        <f>M13-L13</f>
        <v>0.14686999999999983</v>
      </c>
      <c r="R13" s="10">
        <f>O13-SUM(P13:Q13)</f>
        <v>0.59133999999999887</v>
      </c>
      <c r="S13" s="15">
        <f>((P13+Q13)/O13)*100</f>
        <v>76.57326450651891</v>
      </c>
      <c r="T13" s="15">
        <f>(P13/O13)*100</f>
        <v>70.75481041593217</v>
      </c>
      <c r="U13" s="15">
        <f>(Q13/(R13+Q13))*100</f>
        <v>19.895422711694515</v>
      </c>
      <c r="V13" s="22" t="s">
        <v>139</v>
      </c>
      <c r="W13" s="22" t="s">
        <v>187</v>
      </c>
      <c r="X13" s="22" t="s">
        <v>188</v>
      </c>
      <c r="Y13" s="22" t="s">
        <v>189</v>
      </c>
      <c r="AA13" s="3" t="str">
        <f>VLOOKUP(V13,names!$A$2:$C$57,3,FALSE)</f>
        <v>RN31Replicat_</v>
      </c>
      <c r="AB13" s="3" t="str">
        <f>VLOOKUP(W13,names!$A$2:$C$57,3,FALSE)</f>
        <v>RN1_021_bk1__</v>
      </c>
      <c r="AC13" s="3" t="str">
        <f>VLOOKUP(X13,names!$A$2:$C$57,3,FALSE)</f>
        <v>RN6_021_ext__</v>
      </c>
      <c r="AD13" s="3" t="str">
        <f>VLOOKUP(Y13,names!$A$2:$C$57,3,FALSE)</f>
        <v>RN11_021_sie_</v>
      </c>
    </row>
    <row r="14" spans="1:30" hidden="1" x14ac:dyDescent="0.25">
      <c r="A14" s="4" t="s">
        <v>130</v>
      </c>
      <c r="B14" s="4" t="s">
        <v>132</v>
      </c>
      <c r="C14" s="21" t="s">
        <v>107</v>
      </c>
      <c r="D14" s="6" t="s">
        <v>108</v>
      </c>
      <c r="E14" s="6">
        <v>180405</v>
      </c>
      <c r="F14" s="20">
        <v>0.5444444444444444</v>
      </c>
      <c r="G14" s="6" t="s">
        <v>84</v>
      </c>
      <c r="H14" s="6">
        <v>1</v>
      </c>
      <c r="I14" s="2">
        <v>391.39499999999998</v>
      </c>
      <c r="J14" s="2">
        <v>5.3542300000000003</v>
      </c>
      <c r="K14" s="2">
        <v>3.3569</v>
      </c>
      <c r="L14" s="2">
        <v>18.250350000000001</v>
      </c>
      <c r="M14" s="2">
        <v>18.238530000000001</v>
      </c>
      <c r="N14" s="2">
        <v>393.34199999999998</v>
      </c>
      <c r="O14" s="10">
        <f>J14-K14</f>
        <v>1.9973300000000003</v>
      </c>
      <c r="P14" s="10">
        <f>(N14-I14)</f>
        <v>1.9470000000000027</v>
      </c>
      <c r="Q14" s="10">
        <f>M14-L14</f>
        <v>-1.1820000000000164E-2</v>
      </c>
      <c r="R14" s="10">
        <f>O14-SUM(P14:Q14)</f>
        <v>6.2149999999997707E-2</v>
      </c>
      <c r="S14" s="15">
        <f>((P14+Q14)/O14)*100</f>
        <v>96.888345941832469</v>
      </c>
      <c r="T14" s="15">
        <f>(P14/O14)*100</f>
        <v>97.480135981535483</v>
      </c>
      <c r="U14" s="15">
        <f>(Q14/(R14+Q14))*100</f>
        <v>-23.484999006558198</v>
      </c>
      <c r="V14" s="22" t="s">
        <v>160</v>
      </c>
      <c r="X14" s="22" t="s">
        <v>181</v>
      </c>
      <c r="AA14" s="3" t="str">
        <f>VLOOKUP(V14,names!$A$2:$C$57,3,FALSE)</f>
        <v>RN21A2_STD_1_</v>
      </c>
      <c r="AB14" s="3" t="e">
        <f>VLOOKUP(W14,names!$A$2:$C$57,3,FALSE)</f>
        <v>#N/A</v>
      </c>
      <c r="AC14" s="3" t="str">
        <f>VLOOKUP(X14,names!$A$2:$C$57,3,FALSE)</f>
        <v>RN6_018_ext__</v>
      </c>
      <c r="AD14" s="3" t="e">
        <f>VLOOKUP(Y14,names!$A$2:$C$57,3,FALSE)</f>
        <v>#N/A</v>
      </c>
    </row>
    <row r="15" spans="1:30" hidden="1" x14ac:dyDescent="0.25">
      <c r="A15" s="4" t="s">
        <v>127</v>
      </c>
      <c r="B15" s="4" t="s">
        <v>132</v>
      </c>
      <c r="C15" s="21" t="s">
        <v>93</v>
      </c>
      <c r="D15" s="6" t="s">
        <v>88</v>
      </c>
      <c r="E15" s="6">
        <v>180403</v>
      </c>
      <c r="F15" s="20">
        <v>0.39583333333333331</v>
      </c>
      <c r="G15" s="6" t="s">
        <v>84</v>
      </c>
      <c r="H15" s="6">
        <v>1</v>
      </c>
      <c r="I15" s="2">
        <v>285.16699999999997</v>
      </c>
      <c r="J15" s="2">
        <v>5.2877799999999997</v>
      </c>
      <c r="K15" s="2">
        <v>3.2910400000000002</v>
      </c>
      <c r="L15" s="2">
        <v>14.97114</v>
      </c>
      <c r="M15" s="2">
        <v>15.15072</v>
      </c>
      <c r="N15" s="2">
        <v>286.42399999999998</v>
      </c>
      <c r="O15" s="10">
        <f>J15-K15</f>
        <v>1.9967399999999995</v>
      </c>
      <c r="P15" s="10">
        <f>(N15-I15)</f>
        <v>1.257000000000005</v>
      </c>
      <c r="Q15" s="10">
        <f>M15-L15</f>
        <v>0.17957999999999963</v>
      </c>
      <c r="R15" s="10">
        <f>O15-SUM(P15:Q15)</f>
        <v>0.56015999999999488</v>
      </c>
      <c r="S15" s="15">
        <f>((P15+Q15)/O15)*100</f>
        <v>71.946272424051443</v>
      </c>
      <c r="T15" s="15">
        <f>(P15/O15)*100</f>
        <v>62.952612758797102</v>
      </c>
      <c r="U15" s="15">
        <f>(Q15/(R15+Q15))*100</f>
        <v>24.276097007056663</v>
      </c>
      <c r="V15" s="22" t="s">
        <v>160</v>
      </c>
      <c r="W15" s="22" t="s">
        <v>167</v>
      </c>
      <c r="X15" s="22" t="s">
        <v>166</v>
      </c>
      <c r="Z15" s="6" t="s">
        <v>95</v>
      </c>
      <c r="AA15" s="3" t="str">
        <f>VLOOKUP(V15,names!$A$2:$C$57,3,FALSE)</f>
        <v>RN21A2_STD_1_</v>
      </c>
      <c r="AB15" s="3" t="str">
        <f>VLOOKUP(W15,names!$A$2:$C$57,3,FALSE)</f>
        <v>RN17_012_bk1_</v>
      </c>
      <c r="AC15" s="3" t="str">
        <f>VLOOKUP(X15,names!$A$2:$C$57,3,FALSE)</f>
        <v>RN16_012_ext_</v>
      </c>
      <c r="AD15" s="3" t="e">
        <f>VLOOKUP(Y15,names!$A$2:$C$57,3,FALSE)</f>
        <v>#N/A</v>
      </c>
    </row>
    <row r="16" spans="1:30" hidden="1" x14ac:dyDescent="0.25">
      <c r="A16" s="4" t="s">
        <v>128</v>
      </c>
      <c r="B16" s="4" t="s">
        <v>132</v>
      </c>
      <c r="C16" s="21" t="s">
        <v>104</v>
      </c>
      <c r="D16" s="6" t="s">
        <v>87</v>
      </c>
      <c r="E16" s="6">
        <v>180405</v>
      </c>
      <c r="F16" s="20">
        <v>0.39583333333333331</v>
      </c>
      <c r="G16" s="6" t="s">
        <v>84</v>
      </c>
      <c r="H16" s="6">
        <v>2</v>
      </c>
      <c r="I16" s="2">
        <v>257.93200000000002</v>
      </c>
      <c r="J16" s="2">
        <v>5.8483900000000002</v>
      </c>
      <c r="K16" s="2">
        <v>3.2906399999999998</v>
      </c>
      <c r="L16" s="2">
        <v>19.969069999999999</v>
      </c>
      <c r="M16" s="2">
        <v>20.48762</v>
      </c>
      <c r="N16" s="2">
        <v>259.10899999999998</v>
      </c>
      <c r="O16" s="10">
        <f>J16-K16</f>
        <v>2.5577500000000004</v>
      </c>
      <c r="P16" s="10">
        <f>(N16-I16)</f>
        <v>1.1769999999999641</v>
      </c>
      <c r="Q16" s="10">
        <f>M16-L16</f>
        <v>0.51855000000000118</v>
      </c>
      <c r="R16" s="10">
        <f>O16-SUM(P16:Q16)</f>
        <v>0.86220000000003516</v>
      </c>
      <c r="S16" s="15">
        <f>((P16+Q16)/O16)*100</f>
        <v>66.290685172513548</v>
      </c>
      <c r="T16" s="15">
        <f>(P16/O16)*100</f>
        <v>46.017007135175994</v>
      </c>
      <c r="U16" s="15">
        <f>(Q16/(R16+Q16))*100</f>
        <v>37.555676262899695</v>
      </c>
      <c r="V16" s="22" t="s">
        <v>160</v>
      </c>
      <c r="W16" s="22" t="s">
        <v>177</v>
      </c>
      <c r="X16" s="22" t="s">
        <v>176</v>
      </c>
      <c r="AA16" s="3" t="str">
        <f>VLOOKUP(V16,names!$A$2:$C$57,3,FALSE)</f>
        <v>RN21A2_STD_1_</v>
      </c>
      <c r="AB16" s="3" t="str">
        <f>VLOOKUP(W16,names!$A$2:$C$57,3,FALSE)</f>
        <v>RN1_016_bk1__</v>
      </c>
      <c r="AC16" s="3" t="str">
        <f>VLOOKUP(X16,names!$A$2:$C$57,3,FALSE)</f>
        <v>RN11_016_ext_</v>
      </c>
      <c r="AD16" s="3" t="e">
        <f>VLOOKUP(Y16,names!$A$2:$C$57,3,FALSE)</f>
        <v>#N/A</v>
      </c>
    </row>
    <row r="17" spans="1:30" hidden="1" x14ac:dyDescent="0.25">
      <c r="A17" s="4" t="s">
        <v>128</v>
      </c>
      <c r="B17" s="4" t="s">
        <v>131</v>
      </c>
      <c r="C17" s="21" t="s">
        <v>105</v>
      </c>
      <c r="D17" s="6" t="s">
        <v>106</v>
      </c>
      <c r="E17" s="6">
        <v>180405</v>
      </c>
      <c r="F17" s="20">
        <v>0.43611111111111112</v>
      </c>
      <c r="G17" s="6" t="s">
        <v>84</v>
      </c>
      <c r="H17" s="6">
        <v>1</v>
      </c>
      <c r="I17" s="2">
        <v>256.74</v>
      </c>
      <c r="J17" s="2">
        <v>5.8599699999999997</v>
      </c>
      <c r="K17" s="2">
        <v>3.2916099999999999</v>
      </c>
      <c r="L17" s="2">
        <v>19.886089999999999</v>
      </c>
      <c r="M17" s="2">
        <v>20.176850000000002</v>
      </c>
      <c r="N17" s="2">
        <v>258.178</v>
      </c>
      <c r="O17" s="10">
        <f>J17-K17</f>
        <v>2.5683599999999998</v>
      </c>
      <c r="P17" s="10">
        <f>(N17-I17)</f>
        <v>1.4379999999999882</v>
      </c>
      <c r="Q17" s="10">
        <f>M17-L17</f>
        <v>0.29076000000000235</v>
      </c>
      <c r="R17" s="10">
        <f>O17-SUM(P17:Q17)</f>
        <v>0.83960000000000923</v>
      </c>
      <c r="S17" s="15">
        <f>((P17+Q17)/O17)*100</f>
        <v>67.309878677443606</v>
      </c>
      <c r="T17" s="15">
        <f>(P17/O17)*100</f>
        <v>55.989035804949005</v>
      </c>
      <c r="U17" s="15">
        <f>(Q17/(R17+Q17))*100</f>
        <v>25.722778583813948</v>
      </c>
      <c r="V17" s="22" t="s">
        <v>139</v>
      </c>
      <c r="W17" s="22" t="s">
        <v>178</v>
      </c>
      <c r="X17" s="22" t="s">
        <v>179</v>
      </c>
      <c r="Y17" s="22" t="s">
        <v>180</v>
      </c>
      <c r="AA17" s="3" t="str">
        <f>VLOOKUP(V17,names!$A$2:$C$57,3,FALSE)</f>
        <v>RN31Replicat_</v>
      </c>
      <c r="AB17" s="3" t="str">
        <f>VLOOKUP(W17,names!$A$2:$C$57,3,FALSE)</f>
        <v>RN1_017_bk1__</v>
      </c>
      <c r="AC17" s="3" t="str">
        <f>VLOOKUP(X17,names!$A$2:$C$57,3,FALSE)</f>
        <v>RN6_017_ext__</v>
      </c>
      <c r="AD17" s="3" t="str">
        <f>VLOOKUP(Y17,names!$A$2:$C$57,3,FALSE)</f>
        <v>RN11_017_sie_</v>
      </c>
    </row>
    <row r="18" spans="1:30" hidden="1" x14ac:dyDescent="0.25">
      <c r="A18" s="4" t="s">
        <v>129</v>
      </c>
      <c r="B18" s="4" t="s">
        <v>132</v>
      </c>
      <c r="C18" s="21" t="s">
        <v>112</v>
      </c>
      <c r="D18" s="6" t="s">
        <v>114</v>
      </c>
      <c r="E18" s="6">
        <v>180406</v>
      </c>
      <c r="F18" s="20">
        <v>0.57291666666666663</v>
      </c>
      <c r="G18" s="6" t="s">
        <v>110</v>
      </c>
      <c r="H18" s="6">
        <v>1</v>
      </c>
      <c r="I18" s="2">
        <v>271.541</v>
      </c>
      <c r="J18" s="2">
        <v>5.9048100000000003</v>
      </c>
      <c r="K18" s="2">
        <v>3.3633600000000001</v>
      </c>
      <c r="L18" s="2">
        <v>19.606870000000001</v>
      </c>
      <c r="M18" s="2">
        <v>19.985399999999998</v>
      </c>
      <c r="N18" s="2">
        <v>272.70100000000002</v>
      </c>
      <c r="O18" s="10">
        <f>J18-K18</f>
        <v>2.5414500000000002</v>
      </c>
      <c r="P18" s="10">
        <f>(N18-I18)</f>
        <v>1.160000000000025</v>
      </c>
      <c r="Q18" s="10">
        <f>M18-L18</f>
        <v>0.37852999999999781</v>
      </c>
      <c r="R18" s="10">
        <f>O18-SUM(P18:Q18)</f>
        <v>1.0029199999999774</v>
      </c>
      <c r="S18" s="15">
        <f>((P18+Q18)/O18)*100</f>
        <v>60.537488441638544</v>
      </c>
      <c r="T18" s="15">
        <f>(P18/O18)*100</f>
        <v>45.6432351610311</v>
      </c>
      <c r="U18" s="15">
        <f>(Q18/(R18+Q18))*100</f>
        <v>27.400919323899135</v>
      </c>
      <c r="V18" s="22" t="s">
        <v>160</v>
      </c>
      <c r="W18" s="22" t="s">
        <v>185</v>
      </c>
      <c r="X18" s="22" t="s">
        <v>186</v>
      </c>
      <c r="AA18" s="3" t="str">
        <f>VLOOKUP(V18,names!$A$2:$C$57,3,FALSE)</f>
        <v>RN21A2_STD_1_</v>
      </c>
      <c r="AB18" s="3" t="str">
        <f>VLOOKUP(W18,names!$A$2:$C$57,3,FALSE)</f>
        <v>RN1_020_bk2__</v>
      </c>
      <c r="AC18" s="3" t="str">
        <f>VLOOKUP(X18,names!$A$2:$C$57,3,FALSE)</f>
        <v>RN6_020_ext__</v>
      </c>
      <c r="AD18" s="3" t="e">
        <f>VLOOKUP(Y18,names!$A$2:$C$57,3,FALSE)</f>
        <v>#N/A</v>
      </c>
    </row>
    <row r="19" spans="1:30" hidden="1" x14ac:dyDescent="0.25">
      <c r="A19" s="4" t="s">
        <v>127</v>
      </c>
      <c r="B19" s="4" t="s">
        <v>132</v>
      </c>
      <c r="C19" s="6" t="s">
        <v>80</v>
      </c>
      <c r="D19" s="6" t="s">
        <v>73</v>
      </c>
      <c r="E19" s="6">
        <v>180312</v>
      </c>
      <c r="G19" s="6" t="s">
        <v>74</v>
      </c>
      <c r="H19" s="6">
        <v>3</v>
      </c>
      <c r="I19" s="2">
        <v>285.06</v>
      </c>
      <c r="J19" s="2">
        <v>4.4963899999999999</v>
      </c>
      <c r="K19" s="2">
        <v>3.0684800000000001</v>
      </c>
      <c r="L19" s="2">
        <v>18.216460000000001</v>
      </c>
      <c r="M19" s="2">
        <v>18.29992</v>
      </c>
      <c r="N19" s="2">
        <v>286.05</v>
      </c>
      <c r="O19" s="10">
        <f>J19-K19</f>
        <v>1.4279099999999998</v>
      </c>
      <c r="P19" s="10">
        <f>(N19-I19)</f>
        <v>0.99000000000000909</v>
      </c>
      <c r="Q19" s="10">
        <f>M19-L19</f>
        <v>8.3459999999998757E-2</v>
      </c>
      <c r="R19" s="10">
        <f>O19-SUM(P19:Q19)</f>
        <v>0.35444999999999194</v>
      </c>
      <c r="S19" s="15">
        <f>((P19+Q19)/O19)*100</f>
        <v>75.17700695422036</v>
      </c>
      <c r="T19" s="15">
        <f>(P19/O19)*100</f>
        <v>69.332100762653752</v>
      </c>
      <c r="U19" s="15">
        <f>(Q19/(R19+Q19))*100</f>
        <v>19.058710693978338</v>
      </c>
      <c r="V19" s="22" t="s">
        <v>160</v>
      </c>
      <c r="AA19" s="3" t="str">
        <f>VLOOKUP(V19,names!$A$2:$C$57,3,FALSE)</f>
        <v>RN21A2_STD_1_</v>
      </c>
      <c r="AB19" s="3" t="e">
        <f>VLOOKUP(W19,names!$A$2:$C$57,3,FALSE)</f>
        <v>#N/A</v>
      </c>
      <c r="AC19" s="3" t="e">
        <f>VLOOKUP(X19,names!$A$2:$C$57,3,FALSE)</f>
        <v>#N/A</v>
      </c>
      <c r="AD19" s="3" t="e">
        <f>VLOOKUP(Y19,names!$A$2:$C$57,3,FALSE)</f>
        <v>#N/A</v>
      </c>
    </row>
    <row r="20" spans="1:30" hidden="1" x14ac:dyDescent="0.25">
      <c r="A20" s="4" t="s">
        <v>127</v>
      </c>
      <c r="B20" s="4" t="s">
        <v>133</v>
      </c>
      <c r="C20" s="6" t="s">
        <v>81</v>
      </c>
      <c r="D20" s="6" t="s">
        <v>85</v>
      </c>
      <c r="E20" s="6">
        <v>180312</v>
      </c>
      <c r="G20" s="6" t="s">
        <v>74</v>
      </c>
      <c r="H20" s="6">
        <v>1</v>
      </c>
      <c r="I20" s="2">
        <v>285.75400000000002</v>
      </c>
      <c r="J20" s="2">
        <v>4.2847299999999997</v>
      </c>
      <c r="K20" s="2">
        <v>3.2957200000000002</v>
      </c>
      <c r="L20" s="2">
        <v>18.419509999999999</v>
      </c>
      <c r="M20" s="2">
        <v>18.447240000000001</v>
      </c>
      <c r="N20" s="2">
        <v>286.20600000000002</v>
      </c>
      <c r="O20" s="10">
        <f>J20-K20</f>
        <v>0.9890099999999995</v>
      </c>
      <c r="P20" s="10">
        <f>(N20-I20)</f>
        <v>0.45199999999999818</v>
      </c>
      <c r="Q20" s="10">
        <f>M20-L20</f>
        <v>2.7730000000001809E-2</v>
      </c>
      <c r="R20" s="10">
        <f>O20-SUM(P20:Q20)</f>
        <v>0.50927999999999951</v>
      </c>
      <c r="S20" s="15">
        <f>((P20+Q20)/O20)*100</f>
        <v>48.506081839415195</v>
      </c>
      <c r="T20" s="15">
        <f>(P20/O20)*100</f>
        <v>45.702267924489988</v>
      </c>
      <c r="U20" s="15">
        <f>(Q20/(R20+Q20))*100</f>
        <v>5.1637772108530084</v>
      </c>
      <c r="W20" s="22" t="s">
        <v>156</v>
      </c>
      <c r="X20" s="22" t="s">
        <v>157</v>
      </c>
      <c r="AA20" s="3" t="e">
        <f>VLOOKUP(V20,names!$A$2:$C$57,3,FALSE)</f>
        <v>#N/A</v>
      </c>
      <c r="AB20" s="3" t="str">
        <f>VLOOKUP(W20,names!$A$2:$C$57,3,FALSE)</f>
        <v>RN1Flow_dus_1</v>
      </c>
      <c r="AC20" s="3" t="str">
        <f>VLOOKUP(X20,names!$A$2:$C$57,3,FALSE)</f>
        <v>RN6Extract__1</v>
      </c>
      <c r="AD20" s="3" t="e">
        <f>VLOOKUP(Y20,names!$A$2:$C$57,3,FALSE)</f>
        <v>#N/A</v>
      </c>
    </row>
    <row r="21" spans="1:30" hidden="1" x14ac:dyDescent="0.25">
      <c r="A21" s="4" t="s">
        <v>128</v>
      </c>
      <c r="B21" s="4" t="s">
        <v>132</v>
      </c>
      <c r="C21" s="21" t="s">
        <v>71</v>
      </c>
      <c r="D21" s="6" t="s">
        <v>87</v>
      </c>
      <c r="E21" s="6">
        <v>180328</v>
      </c>
      <c r="F21" s="20">
        <v>0.39583333333333331</v>
      </c>
      <c r="G21" s="6" t="s">
        <v>84</v>
      </c>
      <c r="H21" s="6">
        <v>1</v>
      </c>
      <c r="I21" s="2">
        <v>260.78500000000003</v>
      </c>
      <c r="J21" s="2">
        <v>5.3471799999999998</v>
      </c>
      <c r="K21" s="2">
        <v>3.3607800000000001</v>
      </c>
      <c r="L21" s="2">
        <f>18.23737+18.5624</f>
        <v>36.799769999999995</v>
      </c>
      <c r="M21" s="2">
        <f>18.58779+18.43234</f>
        <v>37.020129999999995</v>
      </c>
      <c r="N21" s="2">
        <v>261.59100000000001</v>
      </c>
      <c r="O21" s="10">
        <f>J21-K21</f>
        <v>1.9863999999999997</v>
      </c>
      <c r="P21" s="10">
        <f>(N21-I21)</f>
        <v>0.80599999999998317</v>
      </c>
      <c r="Q21" s="10">
        <f>M21-L21</f>
        <v>0.22035999999999945</v>
      </c>
      <c r="R21" s="10">
        <f>O21-SUM(P21:Q21)</f>
        <v>0.9600400000000171</v>
      </c>
      <c r="S21" s="15">
        <f>((P21+Q21)/O21)*100</f>
        <v>51.669351590816689</v>
      </c>
      <c r="T21" s="15">
        <f>(P21/O21)*100</f>
        <v>40.57591623036565</v>
      </c>
      <c r="U21" s="15">
        <f>(Q21/(R21+Q21))*100</f>
        <v>18.668248051507653</v>
      </c>
      <c r="V21" s="22" t="s">
        <v>160</v>
      </c>
      <c r="W21" s="22" t="s">
        <v>164</v>
      </c>
      <c r="X21" s="22" t="s">
        <v>165</v>
      </c>
      <c r="Z21" s="6" t="s">
        <v>92</v>
      </c>
      <c r="AA21" s="3" t="str">
        <f>VLOOKUP(V21,names!$A$2:$C$57,3,FALSE)</f>
        <v>RN21A2_STD_1_</v>
      </c>
      <c r="AB21" s="3" t="str">
        <f>VLOOKUP(W21,names!$A$2:$C$57,3,FALSE)</f>
        <v>RN36Dust_Flo_</v>
      </c>
      <c r="AC21" s="3" t="str">
        <f>VLOOKUP(X21,names!$A$2:$C$57,3,FALSE)</f>
        <v>RN41Extract__</v>
      </c>
      <c r="AD21" s="3" t="e">
        <f>VLOOKUP(Y21,names!$A$2:$C$57,3,FALSE)</f>
        <v>#N/A</v>
      </c>
    </row>
    <row r="22" spans="1:30" hidden="1" x14ac:dyDescent="0.25">
      <c r="A22" s="4" t="s">
        <v>127</v>
      </c>
      <c r="B22" s="4" t="s">
        <v>132</v>
      </c>
      <c r="C22" s="6" t="s">
        <v>79</v>
      </c>
      <c r="D22" s="6" t="s">
        <v>73</v>
      </c>
      <c r="E22" s="6">
        <v>180307</v>
      </c>
      <c r="G22" s="6" t="s">
        <v>74</v>
      </c>
      <c r="H22" s="6">
        <v>2</v>
      </c>
      <c r="I22" s="2">
        <v>288.19099999999997</v>
      </c>
      <c r="J22" s="2">
        <v>4.4159199999999998</v>
      </c>
      <c r="K22" s="2">
        <v>3.29148</v>
      </c>
      <c r="L22" s="2">
        <v>28.146979999999999</v>
      </c>
      <c r="M22" s="2">
        <v>28.259799999999998</v>
      </c>
      <c r="N22" s="2">
        <v>288.80799999999999</v>
      </c>
      <c r="O22" s="10">
        <f>J22-K22</f>
        <v>1.1244399999999999</v>
      </c>
      <c r="P22" s="10">
        <f>(N22-I22)</f>
        <v>0.61700000000001864</v>
      </c>
      <c r="Q22" s="10">
        <f>M22-L22</f>
        <v>0.11281999999999925</v>
      </c>
      <c r="R22" s="10">
        <f>O22-SUM(P22:Q22)</f>
        <v>0.39461999999998199</v>
      </c>
      <c r="S22" s="15">
        <f>((P22+Q22)/O22)*100</f>
        <v>64.905197253745683</v>
      </c>
      <c r="T22" s="15">
        <f>(P22/O22)*100</f>
        <v>54.871758386398447</v>
      </c>
      <c r="U22" s="15">
        <f>(Q22/(R22+Q22))*100</f>
        <v>22.233170424090222</v>
      </c>
      <c r="V22" s="22" t="s">
        <v>160</v>
      </c>
      <c r="W22" s="22" t="s">
        <v>153</v>
      </c>
      <c r="X22" s="22" t="s">
        <v>154</v>
      </c>
      <c r="AA22" s="3" t="str">
        <f>VLOOKUP(V22,names!$A$2:$C$57,3,FALSE)</f>
        <v>RN21A2_STD_1_</v>
      </c>
      <c r="AB22" s="3" t="str">
        <f>VLOOKUP(W22,names!$A$2:$C$57,3,FALSE)</f>
        <v>RN6A2_M2_18_1</v>
      </c>
      <c r="AC22" s="3" t="str">
        <f>VLOOKUP(X22,names!$A$2:$C$57,3,FALSE)</f>
        <v>RN1A2_extra_1</v>
      </c>
      <c r="AD22" s="3" t="e">
        <f>VLOOKUP(Y22,names!$A$2:$C$57,3,FALSE)</f>
        <v>#N/A</v>
      </c>
    </row>
    <row r="23" spans="1:30" x14ac:dyDescent="0.25">
      <c r="C23" s="21"/>
    </row>
    <row r="24" spans="1:30" x14ac:dyDescent="0.25">
      <c r="C24" s="21"/>
    </row>
  </sheetData>
  <autoFilter ref="A1:AD22" xr:uid="{29B80DE6-ACE4-49BF-ADCB-9A72B57E69BF}">
    <filterColumn colId="0">
      <filters>
        <filter val="11e"/>
      </filters>
    </filterColumn>
    <filterColumn colId="1">
      <filters>
        <filter val="ash2"/>
      </filters>
    </filterColumn>
    <sortState xmlns:xlrd2="http://schemas.microsoft.com/office/spreadsheetml/2017/richdata2" ref="A4:AD22">
      <sortCondition descending="1" ref="P1:P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85"/>
  <sheetViews>
    <sheetView workbookViewId="0">
      <selection activeCell="B18" sqref="B18"/>
    </sheetView>
  </sheetViews>
  <sheetFormatPr defaultColWidth="8.85546875" defaultRowHeight="15" x14ac:dyDescent="0.25"/>
  <cols>
    <col min="1" max="1" width="21.42578125" bestFit="1" customWidth="1"/>
    <col min="2" max="2" width="113.42578125" bestFit="1" customWidth="1"/>
    <col min="3" max="3" width="10.28515625" bestFit="1" customWidth="1"/>
    <col min="4" max="4" width="14.140625" bestFit="1" customWidth="1"/>
    <col min="5" max="5" width="47.42578125" bestFit="1" customWidth="1"/>
  </cols>
  <sheetData>
    <row r="1" spans="1:5" s="5" customFormat="1" x14ac:dyDescent="0.25">
      <c r="A1" s="13" t="s">
        <v>20</v>
      </c>
      <c r="B1" s="13" t="s">
        <v>21</v>
      </c>
      <c r="C1" s="13" t="s">
        <v>22</v>
      </c>
      <c r="D1" s="13" t="s">
        <v>29</v>
      </c>
      <c r="E1" s="13" t="s">
        <v>23</v>
      </c>
    </row>
    <row r="2" spans="1:5" x14ac:dyDescent="0.25">
      <c r="A2" s="7" t="s">
        <v>0</v>
      </c>
      <c r="B2" s="4" t="s">
        <v>27</v>
      </c>
      <c r="C2" s="4" t="s">
        <v>66</v>
      </c>
      <c r="D2" s="4">
        <v>1</v>
      </c>
      <c r="E2" s="4"/>
    </row>
    <row r="3" spans="1:5" x14ac:dyDescent="0.25">
      <c r="A3" s="7" t="s">
        <v>1</v>
      </c>
      <c r="B3" s="4" t="s">
        <v>28</v>
      </c>
      <c r="C3" s="4" t="s">
        <v>66</v>
      </c>
      <c r="D3" s="4">
        <v>1</v>
      </c>
      <c r="E3" s="4"/>
    </row>
    <row r="4" spans="1:5" x14ac:dyDescent="0.25">
      <c r="A4" s="17" t="s">
        <v>54</v>
      </c>
      <c r="B4" s="6" t="s">
        <v>90</v>
      </c>
      <c r="C4" s="6" t="s">
        <v>24</v>
      </c>
      <c r="D4" s="6">
        <v>1</v>
      </c>
      <c r="E4" s="6"/>
    </row>
    <row r="5" spans="1:5" x14ac:dyDescent="0.25">
      <c r="A5" s="17" t="s">
        <v>10</v>
      </c>
      <c r="B5" s="6" t="s">
        <v>30</v>
      </c>
      <c r="C5" s="6" t="s">
        <v>24</v>
      </c>
      <c r="D5" s="6">
        <v>1</v>
      </c>
      <c r="E5" s="6"/>
    </row>
    <row r="6" spans="1:5" x14ac:dyDescent="0.25">
      <c r="A6" s="17" t="s">
        <v>16</v>
      </c>
      <c r="B6" s="6" t="s">
        <v>31</v>
      </c>
      <c r="C6" s="6" t="s">
        <v>24</v>
      </c>
      <c r="D6" s="6">
        <v>1</v>
      </c>
      <c r="E6" s="6"/>
    </row>
    <row r="7" spans="1:5" x14ac:dyDescent="0.25">
      <c r="A7" s="17" t="s">
        <v>17</v>
      </c>
      <c r="B7" s="6" t="s">
        <v>32</v>
      </c>
      <c r="C7" s="6" t="s">
        <v>24</v>
      </c>
      <c r="D7" s="6">
        <v>1</v>
      </c>
      <c r="E7" s="6"/>
    </row>
    <row r="8" spans="1:5" x14ac:dyDescent="0.25">
      <c r="A8" s="17" t="s">
        <v>18</v>
      </c>
      <c r="B8" s="6" t="s">
        <v>33</v>
      </c>
      <c r="C8" s="6" t="s">
        <v>24</v>
      </c>
      <c r="D8" s="6">
        <v>2</v>
      </c>
      <c r="E8" s="6"/>
    </row>
    <row r="9" spans="1:5" x14ac:dyDescent="0.25">
      <c r="A9" s="17" t="s">
        <v>19</v>
      </c>
      <c r="B9" s="6" t="s">
        <v>34</v>
      </c>
      <c r="C9" s="6" t="s">
        <v>24</v>
      </c>
      <c r="D9" s="6">
        <v>2</v>
      </c>
      <c r="E9" s="6"/>
    </row>
    <row r="10" spans="1:5" x14ac:dyDescent="0.25">
      <c r="A10" s="17" t="s">
        <v>89</v>
      </c>
      <c r="B10" s="6" t="s">
        <v>91</v>
      </c>
      <c r="C10" s="6" t="s">
        <v>24</v>
      </c>
      <c r="D10" s="6">
        <v>2</v>
      </c>
      <c r="E10" s="6"/>
    </row>
    <row r="11" spans="1:5" x14ac:dyDescent="0.25">
      <c r="A11" s="9" t="s">
        <v>122</v>
      </c>
      <c r="B11" s="2" t="s">
        <v>45</v>
      </c>
      <c r="C11" s="2" t="s">
        <v>25</v>
      </c>
      <c r="D11" s="2">
        <v>4</v>
      </c>
      <c r="E11" s="2"/>
    </row>
    <row r="12" spans="1:5" x14ac:dyDescent="0.25">
      <c r="A12" s="8" t="s">
        <v>11</v>
      </c>
      <c r="B12" s="2" t="s">
        <v>41</v>
      </c>
      <c r="C12" s="2" t="s">
        <v>25</v>
      </c>
      <c r="D12" s="2">
        <v>8</v>
      </c>
      <c r="E12" s="2"/>
    </row>
    <row r="13" spans="1:5" x14ac:dyDescent="0.25">
      <c r="A13" s="8" t="s">
        <v>12</v>
      </c>
      <c r="B13" s="2" t="s">
        <v>42</v>
      </c>
      <c r="C13" s="2" t="s">
        <v>25</v>
      </c>
      <c r="D13" s="2">
        <v>10</v>
      </c>
      <c r="E13" s="2"/>
    </row>
    <row r="14" spans="1:5" x14ac:dyDescent="0.25">
      <c r="A14" s="8" t="s">
        <v>13</v>
      </c>
      <c r="B14" s="2" t="s">
        <v>43</v>
      </c>
      <c r="C14" s="2" t="s">
        <v>25</v>
      </c>
      <c r="D14" s="2">
        <v>19</v>
      </c>
      <c r="E14" s="2"/>
    </row>
    <row r="15" spans="1:5" x14ac:dyDescent="0.25">
      <c r="A15" s="8" t="s">
        <v>14</v>
      </c>
      <c r="B15" s="2" t="s">
        <v>44</v>
      </c>
      <c r="C15" s="2" t="s">
        <v>25</v>
      </c>
      <c r="D15" s="2">
        <v>23</v>
      </c>
      <c r="E15" s="2"/>
    </row>
    <row r="16" spans="1:5" x14ac:dyDescent="0.25">
      <c r="A16" s="8" t="s">
        <v>123</v>
      </c>
      <c r="B16" s="2" t="s">
        <v>46</v>
      </c>
      <c r="C16" s="2" t="s">
        <v>25</v>
      </c>
      <c r="D16" s="2">
        <v>24</v>
      </c>
      <c r="E16" s="2"/>
    </row>
    <row r="17" spans="1:5" x14ac:dyDescent="0.25">
      <c r="A17" s="8" t="s">
        <v>8</v>
      </c>
      <c r="B17" s="2" t="s">
        <v>47</v>
      </c>
      <c r="C17" s="2" t="s">
        <v>25</v>
      </c>
      <c r="D17" s="2">
        <v>12</v>
      </c>
      <c r="E17" s="2" t="s">
        <v>58</v>
      </c>
    </row>
    <row r="18" spans="1:5" x14ac:dyDescent="0.25">
      <c r="A18" s="8" t="s">
        <v>9</v>
      </c>
      <c r="B18" s="2" t="s">
        <v>48</v>
      </c>
      <c r="C18" s="2" t="s">
        <v>25</v>
      </c>
      <c r="D18" s="2">
        <v>14</v>
      </c>
      <c r="E18" s="2" t="s">
        <v>58</v>
      </c>
    </row>
    <row r="19" spans="1:5" x14ac:dyDescent="0.25">
      <c r="A19" s="11" t="s">
        <v>5</v>
      </c>
      <c r="B19" s="14" t="s">
        <v>50</v>
      </c>
      <c r="C19" s="14" t="s">
        <v>26</v>
      </c>
      <c r="D19" s="16">
        <v>7</v>
      </c>
      <c r="E19" s="14"/>
    </row>
    <row r="20" spans="1:5" x14ac:dyDescent="0.25">
      <c r="A20" s="11" t="s">
        <v>2</v>
      </c>
      <c r="B20" s="14" t="s">
        <v>49</v>
      </c>
      <c r="C20" s="14" t="s">
        <v>26</v>
      </c>
      <c r="D20" s="16">
        <v>24</v>
      </c>
      <c r="E20" s="14"/>
    </row>
    <row r="21" spans="1:5" x14ac:dyDescent="0.25">
      <c r="A21" s="11" t="s">
        <v>7</v>
      </c>
      <c r="B21" s="14" t="s">
        <v>51</v>
      </c>
      <c r="C21" s="14" t="s">
        <v>26</v>
      </c>
      <c r="D21" s="16">
        <v>23</v>
      </c>
      <c r="E21" s="14"/>
    </row>
    <row r="22" spans="1:5" x14ac:dyDescent="0.25">
      <c r="A22" s="11" t="s">
        <v>6</v>
      </c>
      <c r="B22" s="14" t="s">
        <v>52</v>
      </c>
      <c r="C22" s="14" t="s">
        <v>26</v>
      </c>
      <c r="D22" s="16">
        <v>14</v>
      </c>
      <c r="E22" s="14"/>
    </row>
    <row r="23" spans="1:5" x14ac:dyDescent="0.25">
      <c r="A23" s="11" t="s">
        <v>69</v>
      </c>
      <c r="B23" s="14" t="s">
        <v>70</v>
      </c>
      <c r="C23" s="14" t="s">
        <v>26</v>
      </c>
      <c r="D23" s="16">
        <v>25</v>
      </c>
      <c r="E23" s="14"/>
    </row>
    <row r="24" spans="1:5" x14ac:dyDescent="0.25">
      <c r="A24" s="11" t="s">
        <v>15</v>
      </c>
      <c r="B24" s="14" t="s">
        <v>53</v>
      </c>
      <c r="C24" s="14" t="s">
        <v>26</v>
      </c>
      <c r="D24" s="16" t="s">
        <v>55</v>
      </c>
      <c r="E24" s="14"/>
    </row>
    <row r="25" spans="1:5" x14ac:dyDescent="0.25">
      <c r="A25" s="12" t="s">
        <v>4</v>
      </c>
      <c r="B25" s="15" t="s">
        <v>56</v>
      </c>
      <c r="C25" s="15" t="s">
        <v>67</v>
      </c>
      <c r="D25" s="15">
        <v>32</v>
      </c>
      <c r="E25" s="15"/>
    </row>
    <row r="26" spans="1:5" x14ac:dyDescent="0.25">
      <c r="A26" s="12" t="s">
        <v>3</v>
      </c>
      <c r="B26" s="15" t="s">
        <v>57</v>
      </c>
      <c r="C26" s="15" t="s">
        <v>67</v>
      </c>
      <c r="D26" s="15">
        <v>32</v>
      </c>
      <c r="E26" s="15"/>
    </row>
    <row r="27" spans="1:5" x14ac:dyDescent="0.25">
      <c r="A27" s="5"/>
    </row>
    <row r="28" spans="1:5" x14ac:dyDescent="0.25">
      <c r="A28" s="5"/>
    </row>
    <row r="29" spans="1:5" x14ac:dyDescent="0.25">
      <c r="A29" s="5"/>
    </row>
    <row r="30" spans="1:5" x14ac:dyDescent="0.25">
      <c r="A30" s="5" t="s">
        <v>35</v>
      </c>
    </row>
    <row r="31" spans="1:5" x14ac:dyDescent="0.25">
      <c r="A31" s="5" t="s">
        <v>36</v>
      </c>
    </row>
    <row r="32" spans="1:5" x14ac:dyDescent="0.25">
      <c r="A32" s="5" t="s">
        <v>37</v>
      </c>
    </row>
    <row r="33" spans="1:1" x14ac:dyDescent="0.25">
      <c r="A33" s="5" t="s">
        <v>38</v>
      </c>
    </row>
    <row r="34" spans="1:1" x14ac:dyDescent="0.25">
      <c r="A34" s="5" t="s">
        <v>39</v>
      </c>
    </row>
    <row r="35" spans="1:1" x14ac:dyDescent="0.25">
      <c r="A35" s="5" t="s">
        <v>40</v>
      </c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17" sqref="B17"/>
    </sheetView>
  </sheetViews>
  <sheetFormatPr defaultColWidth="8.85546875" defaultRowHeight="15" x14ac:dyDescent="0.25"/>
  <cols>
    <col min="1" max="1" width="11.140625" bestFit="1" customWidth="1"/>
    <col min="2" max="2" width="21.140625" customWidth="1"/>
    <col min="3" max="3" width="23.42578125" customWidth="1"/>
  </cols>
  <sheetData>
    <row r="1" spans="1:3" x14ac:dyDescent="0.25">
      <c r="A1" s="5" t="s">
        <v>63</v>
      </c>
      <c r="B1" s="5" t="s">
        <v>64</v>
      </c>
      <c r="C1" s="5" t="s">
        <v>65</v>
      </c>
    </row>
    <row r="2" spans="1:3" x14ac:dyDescent="0.25">
      <c r="A2">
        <v>1</v>
      </c>
      <c r="B2" t="s">
        <v>62</v>
      </c>
    </row>
    <row r="3" spans="1:3" x14ac:dyDescent="0.25">
      <c r="A3">
        <v>1.1000000000000001</v>
      </c>
      <c r="C3" t="s">
        <v>98</v>
      </c>
    </row>
    <row r="4" spans="1:3" x14ac:dyDescent="0.25">
      <c r="A4">
        <v>2</v>
      </c>
      <c r="B4" t="s">
        <v>99</v>
      </c>
    </row>
    <row r="5" spans="1:3" x14ac:dyDescent="0.25">
      <c r="A5">
        <v>3</v>
      </c>
      <c r="B5" t="s">
        <v>118</v>
      </c>
    </row>
    <row r="6" spans="1:3" x14ac:dyDescent="0.25">
      <c r="A6">
        <v>3.1</v>
      </c>
      <c r="C6" t="s">
        <v>119</v>
      </c>
    </row>
    <row r="7" spans="1:3" x14ac:dyDescent="0.25">
      <c r="A7">
        <v>4</v>
      </c>
      <c r="B7" t="s">
        <v>120</v>
      </c>
    </row>
    <row r="8" spans="1:3" x14ac:dyDescent="0.25">
      <c r="A8">
        <v>5</v>
      </c>
      <c r="B8" t="s">
        <v>121</v>
      </c>
    </row>
    <row r="9" spans="1:3" x14ac:dyDescent="0.25">
      <c r="A9">
        <v>6</v>
      </c>
      <c r="B9" t="s">
        <v>124</v>
      </c>
    </row>
    <row r="10" spans="1:3" x14ac:dyDescent="0.25">
      <c r="A10">
        <v>7</v>
      </c>
      <c r="B10" t="s">
        <v>138</v>
      </c>
    </row>
    <row r="11" spans="1:3" x14ac:dyDescent="0.25">
      <c r="A11">
        <v>8</v>
      </c>
      <c r="B11" t="s">
        <v>140</v>
      </c>
      <c r="C11" t="s">
        <v>141</v>
      </c>
    </row>
    <row r="12" spans="1:3" x14ac:dyDescent="0.25">
      <c r="A12">
        <v>9</v>
      </c>
      <c r="B12" t="s">
        <v>152</v>
      </c>
    </row>
    <row r="13" spans="1:3" x14ac:dyDescent="0.25">
      <c r="A13">
        <v>10</v>
      </c>
      <c r="B13" t="s">
        <v>155</v>
      </c>
    </row>
    <row r="14" spans="1:3" x14ac:dyDescent="0.25">
      <c r="A14">
        <v>11</v>
      </c>
      <c r="B14" t="s">
        <v>163</v>
      </c>
    </row>
    <row r="15" spans="1:3" x14ac:dyDescent="0.25">
      <c r="A15">
        <v>12</v>
      </c>
      <c r="B15" t="s">
        <v>168</v>
      </c>
    </row>
    <row r="16" spans="1:3" x14ac:dyDescent="0.25">
      <c r="A16">
        <v>13</v>
      </c>
      <c r="B16" t="s">
        <v>175</v>
      </c>
    </row>
    <row r="17" spans="1:2" x14ac:dyDescent="0.25">
      <c r="A17">
        <v>14</v>
      </c>
      <c r="B17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BF4B-FC92-1049-ACE5-DB67CF48C6E7}">
  <dimension ref="A1:C57"/>
  <sheetViews>
    <sheetView workbookViewId="0">
      <selection activeCell="B2" sqref="A2:C57"/>
    </sheetView>
  </sheetViews>
  <sheetFormatPr defaultColWidth="11.42578125" defaultRowHeight="15" x14ac:dyDescent="0.25"/>
  <cols>
    <col min="1" max="1" width="19.85546875" customWidth="1"/>
    <col min="2" max="2" width="13.85546875" bestFit="1" customWidth="1"/>
  </cols>
  <sheetData>
    <row r="1" spans="1:3" x14ac:dyDescent="0.25">
      <c r="A1" s="5" t="s">
        <v>191</v>
      </c>
      <c r="B1" s="5" t="s">
        <v>192</v>
      </c>
      <c r="C1" s="5" t="s">
        <v>190</v>
      </c>
    </row>
    <row r="2" spans="1:3" x14ac:dyDescent="0.25">
      <c r="A2" t="s">
        <v>167</v>
      </c>
      <c r="B2">
        <v>17</v>
      </c>
      <c r="C2" t="s">
        <v>209</v>
      </c>
    </row>
    <row r="3" spans="1:3" x14ac:dyDescent="0.25">
      <c r="A3" t="s">
        <v>166</v>
      </c>
      <c r="B3">
        <v>16</v>
      </c>
      <c r="C3" t="s">
        <v>210</v>
      </c>
    </row>
    <row r="4" spans="1:3" x14ac:dyDescent="0.25">
      <c r="A4" t="s">
        <v>169</v>
      </c>
      <c r="B4">
        <v>11</v>
      </c>
      <c r="C4" t="s">
        <v>211</v>
      </c>
    </row>
    <row r="5" spans="1:3" x14ac:dyDescent="0.25">
      <c r="A5" t="s">
        <v>170</v>
      </c>
      <c r="B5">
        <v>16</v>
      </c>
      <c r="C5" t="s">
        <v>212</v>
      </c>
    </row>
    <row r="6" spans="1:3" x14ac:dyDescent="0.25">
      <c r="A6" t="s">
        <v>171</v>
      </c>
      <c r="B6">
        <v>12</v>
      </c>
      <c r="C6" t="s">
        <v>213</v>
      </c>
    </row>
    <row r="7" spans="1:3" x14ac:dyDescent="0.25">
      <c r="A7" t="s">
        <v>172</v>
      </c>
      <c r="B7">
        <v>11</v>
      </c>
      <c r="C7" t="s">
        <v>214</v>
      </c>
    </row>
    <row r="8" spans="1:3" x14ac:dyDescent="0.25">
      <c r="A8" t="s">
        <v>173</v>
      </c>
      <c r="B8">
        <v>16</v>
      </c>
      <c r="C8" t="s">
        <v>215</v>
      </c>
    </row>
    <row r="9" spans="1:3" x14ac:dyDescent="0.25">
      <c r="A9" t="s">
        <v>174</v>
      </c>
      <c r="B9">
        <v>21</v>
      </c>
      <c r="C9" t="s">
        <v>216</v>
      </c>
    </row>
    <row r="10" spans="1:3" x14ac:dyDescent="0.25">
      <c r="A10" t="s">
        <v>193</v>
      </c>
      <c r="B10">
        <v>26</v>
      </c>
      <c r="C10" t="s">
        <v>217</v>
      </c>
    </row>
    <row r="11" spans="1:3" x14ac:dyDescent="0.25">
      <c r="A11" t="s">
        <v>177</v>
      </c>
      <c r="B11">
        <v>1</v>
      </c>
      <c r="C11" t="s">
        <v>218</v>
      </c>
    </row>
    <row r="12" spans="1:3" x14ac:dyDescent="0.25">
      <c r="A12" t="s">
        <v>194</v>
      </c>
      <c r="B12">
        <v>6</v>
      </c>
      <c r="C12" t="s">
        <v>219</v>
      </c>
    </row>
    <row r="13" spans="1:3" x14ac:dyDescent="0.25">
      <c r="A13" t="s">
        <v>176</v>
      </c>
      <c r="B13">
        <v>11</v>
      </c>
      <c r="C13" t="s">
        <v>220</v>
      </c>
    </row>
    <row r="14" spans="1:3" x14ac:dyDescent="0.25">
      <c r="A14" t="s">
        <v>178</v>
      </c>
      <c r="B14">
        <v>1</v>
      </c>
      <c r="C14" t="s">
        <v>221</v>
      </c>
    </row>
    <row r="15" spans="1:3" x14ac:dyDescent="0.25">
      <c r="A15" t="s">
        <v>179</v>
      </c>
      <c r="B15">
        <v>6</v>
      </c>
      <c r="C15" t="s">
        <v>222</v>
      </c>
    </row>
    <row r="16" spans="1:3" x14ac:dyDescent="0.25">
      <c r="A16" t="s">
        <v>180</v>
      </c>
      <c r="B16">
        <v>11</v>
      </c>
      <c r="C16" t="s">
        <v>223</v>
      </c>
    </row>
    <row r="17" spans="1:3" x14ac:dyDescent="0.25">
      <c r="A17" t="s">
        <v>195</v>
      </c>
      <c r="B17">
        <v>1</v>
      </c>
      <c r="C17" t="s">
        <v>224</v>
      </c>
    </row>
    <row r="18" spans="1:3" x14ac:dyDescent="0.25">
      <c r="A18" t="s">
        <v>181</v>
      </c>
      <c r="B18">
        <v>6</v>
      </c>
      <c r="C18" t="s">
        <v>225</v>
      </c>
    </row>
    <row r="19" spans="1:3" x14ac:dyDescent="0.25">
      <c r="A19" t="s">
        <v>184</v>
      </c>
      <c r="B19">
        <v>1</v>
      </c>
      <c r="C19" t="s">
        <v>226</v>
      </c>
    </row>
    <row r="20" spans="1:3" x14ac:dyDescent="0.25">
      <c r="A20" t="s">
        <v>183</v>
      </c>
      <c r="B20">
        <v>6</v>
      </c>
      <c r="C20" t="s">
        <v>227</v>
      </c>
    </row>
    <row r="21" spans="1:3" x14ac:dyDescent="0.25">
      <c r="A21" t="s">
        <v>185</v>
      </c>
      <c r="B21">
        <v>1</v>
      </c>
      <c r="C21" t="s">
        <v>228</v>
      </c>
    </row>
    <row r="22" spans="1:3" x14ac:dyDescent="0.25">
      <c r="A22" t="s">
        <v>186</v>
      </c>
      <c r="B22">
        <v>6</v>
      </c>
      <c r="C22" t="s">
        <v>229</v>
      </c>
    </row>
    <row r="23" spans="1:3" x14ac:dyDescent="0.25">
      <c r="A23" t="s">
        <v>187</v>
      </c>
      <c r="B23">
        <v>1</v>
      </c>
      <c r="C23" t="s">
        <v>230</v>
      </c>
    </row>
    <row r="24" spans="1:3" x14ac:dyDescent="0.25">
      <c r="A24" t="s">
        <v>196</v>
      </c>
      <c r="B24">
        <v>16</v>
      </c>
      <c r="C24" t="s">
        <v>231</v>
      </c>
    </row>
    <row r="25" spans="1:3" x14ac:dyDescent="0.25">
      <c r="A25" t="s">
        <v>188</v>
      </c>
      <c r="B25">
        <v>6</v>
      </c>
      <c r="C25" t="s">
        <v>232</v>
      </c>
    </row>
    <row r="26" spans="1:3" x14ac:dyDescent="0.25">
      <c r="A26" t="s">
        <v>189</v>
      </c>
      <c r="B26">
        <v>11</v>
      </c>
      <c r="C26" t="s">
        <v>233</v>
      </c>
    </row>
    <row r="27" spans="1:3" x14ac:dyDescent="0.25">
      <c r="A27" t="s">
        <v>153</v>
      </c>
      <c r="B27">
        <v>6</v>
      </c>
      <c r="C27" t="s">
        <v>234</v>
      </c>
    </row>
    <row r="28" spans="1:3" x14ac:dyDescent="0.25">
      <c r="A28" t="s">
        <v>160</v>
      </c>
      <c r="B28">
        <v>21</v>
      </c>
      <c r="C28" t="s">
        <v>235</v>
      </c>
    </row>
    <row r="29" spans="1:3" x14ac:dyDescent="0.25">
      <c r="A29" t="s">
        <v>154</v>
      </c>
      <c r="B29">
        <v>1</v>
      </c>
      <c r="C29" t="s">
        <v>236</v>
      </c>
    </row>
    <row r="30" spans="1:3" x14ac:dyDescent="0.25">
      <c r="A30" t="s">
        <v>197</v>
      </c>
      <c r="B30">
        <v>1</v>
      </c>
      <c r="C30" t="s">
        <v>237</v>
      </c>
    </row>
    <row r="31" spans="1:3" x14ac:dyDescent="0.25">
      <c r="A31" t="s">
        <v>151</v>
      </c>
      <c r="B31">
        <v>11</v>
      </c>
      <c r="C31" t="s">
        <v>238</v>
      </c>
    </row>
    <row r="32" spans="1:3" x14ac:dyDescent="0.25">
      <c r="A32" t="s">
        <v>198</v>
      </c>
      <c r="B32">
        <v>6</v>
      </c>
      <c r="C32" t="s">
        <v>239</v>
      </c>
    </row>
    <row r="33" spans="1:3" x14ac:dyDescent="0.25">
      <c r="A33" t="s">
        <v>144</v>
      </c>
      <c r="B33">
        <v>6</v>
      </c>
      <c r="C33" t="s">
        <v>239</v>
      </c>
    </row>
    <row r="34" spans="1:3" x14ac:dyDescent="0.25">
      <c r="A34" t="s">
        <v>199</v>
      </c>
      <c r="B34">
        <v>1</v>
      </c>
      <c r="C34" t="s">
        <v>237</v>
      </c>
    </row>
    <row r="35" spans="1:3" x14ac:dyDescent="0.25">
      <c r="A35" t="s">
        <v>164</v>
      </c>
      <c r="B35">
        <v>36</v>
      </c>
      <c r="C35" t="s">
        <v>240</v>
      </c>
    </row>
    <row r="36" spans="1:3" x14ac:dyDescent="0.25">
      <c r="A36" t="s">
        <v>200</v>
      </c>
      <c r="B36">
        <v>31</v>
      </c>
      <c r="C36" t="s">
        <v>241</v>
      </c>
    </row>
    <row r="37" spans="1:3" x14ac:dyDescent="0.25">
      <c r="A37" t="s">
        <v>165</v>
      </c>
      <c r="B37">
        <v>41</v>
      </c>
      <c r="C37" t="s">
        <v>242</v>
      </c>
    </row>
    <row r="38" spans="1:3" x14ac:dyDescent="0.25">
      <c r="A38" t="s">
        <v>159</v>
      </c>
      <c r="B38">
        <v>16</v>
      </c>
      <c r="C38" t="s">
        <v>243</v>
      </c>
    </row>
    <row r="39" spans="1:3" x14ac:dyDescent="0.25">
      <c r="A39" t="s">
        <v>142</v>
      </c>
      <c r="B39">
        <v>21</v>
      </c>
      <c r="C39" t="s">
        <v>244</v>
      </c>
    </row>
    <row r="40" spans="1:3" x14ac:dyDescent="0.25">
      <c r="A40" t="s">
        <v>143</v>
      </c>
      <c r="B40">
        <v>11</v>
      </c>
      <c r="C40" t="s">
        <v>245</v>
      </c>
    </row>
    <row r="41" spans="1:3" x14ac:dyDescent="0.25">
      <c r="A41" t="s">
        <v>157</v>
      </c>
      <c r="B41">
        <v>6</v>
      </c>
      <c r="C41" t="s">
        <v>246</v>
      </c>
    </row>
    <row r="42" spans="1:3" x14ac:dyDescent="0.25">
      <c r="A42" t="s">
        <v>156</v>
      </c>
      <c r="B42">
        <v>1</v>
      </c>
      <c r="C42" t="s">
        <v>247</v>
      </c>
    </row>
    <row r="43" spans="1:3" x14ac:dyDescent="0.25">
      <c r="A43" t="s">
        <v>158</v>
      </c>
      <c r="B43">
        <v>11</v>
      </c>
      <c r="C43" t="s">
        <v>248</v>
      </c>
    </row>
    <row r="44" spans="1:3" x14ac:dyDescent="0.25">
      <c r="A44" t="s">
        <v>140</v>
      </c>
      <c r="B44">
        <v>11</v>
      </c>
      <c r="C44" t="s">
        <v>249</v>
      </c>
    </row>
    <row r="45" spans="1:3" x14ac:dyDescent="0.25">
      <c r="A45" t="s">
        <v>201</v>
      </c>
      <c r="B45">
        <v>26</v>
      </c>
      <c r="C45" t="s">
        <v>250</v>
      </c>
    </row>
    <row r="46" spans="1:3" x14ac:dyDescent="0.25">
      <c r="A46" t="s">
        <v>145</v>
      </c>
      <c r="B46">
        <v>31</v>
      </c>
      <c r="C46" t="s">
        <v>251</v>
      </c>
    </row>
    <row r="47" spans="1:3" x14ac:dyDescent="0.25">
      <c r="A47" t="s">
        <v>146</v>
      </c>
      <c r="B47">
        <v>36</v>
      </c>
      <c r="C47" t="s">
        <v>252</v>
      </c>
    </row>
    <row r="48" spans="1:3" x14ac:dyDescent="0.25">
      <c r="A48" t="s">
        <v>147</v>
      </c>
      <c r="B48">
        <v>1</v>
      </c>
      <c r="C48" t="s">
        <v>253</v>
      </c>
    </row>
    <row r="49" spans="1:3" x14ac:dyDescent="0.25">
      <c r="A49" t="s">
        <v>150</v>
      </c>
      <c r="B49">
        <v>1</v>
      </c>
      <c r="C49" t="s">
        <v>253</v>
      </c>
    </row>
    <row r="50" spans="1:3" x14ac:dyDescent="0.25">
      <c r="A50" t="s">
        <v>202</v>
      </c>
      <c r="B50">
        <v>16</v>
      </c>
      <c r="C50" t="s">
        <v>254</v>
      </c>
    </row>
    <row r="51" spans="1:3" x14ac:dyDescent="0.25">
      <c r="A51" t="s">
        <v>139</v>
      </c>
      <c r="B51">
        <v>31</v>
      </c>
      <c r="C51" t="s">
        <v>255</v>
      </c>
    </row>
    <row r="52" spans="1:3" x14ac:dyDescent="0.25">
      <c r="A52" t="s">
        <v>203</v>
      </c>
      <c r="B52">
        <v>21</v>
      </c>
      <c r="C52" t="s">
        <v>256</v>
      </c>
    </row>
    <row r="53" spans="1:3" x14ac:dyDescent="0.25">
      <c r="A53" t="s">
        <v>149</v>
      </c>
      <c r="B53">
        <v>11</v>
      </c>
      <c r="C53" t="s">
        <v>257</v>
      </c>
    </row>
    <row r="54" spans="1:3" x14ac:dyDescent="0.25">
      <c r="A54" t="s">
        <v>148</v>
      </c>
      <c r="B54">
        <v>6</v>
      </c>
      <c r="C54" t="s">
        <v>258</v>
      </c>
    </row>
    <row r="55" spans="1:3" x14ac:dyDescent="0.25">
      <c r="A55" t="s">
        <v>162</v>
      </c>
      <c r="B55">
        <v>1</v>
      </c>
      <c r="C55" t="s">
        <v>259</v>
      </c>
    </row>
    <row r="56" spans="1:3" x14ac:dyDescent="0.25">
      <c r="A56" t="s">
        <v>204</v>
      </c>
      <c r="B56">
        <v>11</v>
      </c>
      <c r="C56" t="s">
        <v>260</v>
      </c>
    </row>
    <row r="57" spans="1:3" x14ac:dyDescent="0.25">
      <c r="A57" t="s">
        <v>161</v>
      </c>
      <c r="B57">
        <v>6</v>
      </c>
      <c r="C57" t="s">
        <v>261</v>
      </c>
    </row>
  </sheetData>
  <autoFilter ref="A1:C1" xr:uid="{EF6FF8CC-9B3A-4CB4-A4A2-CFBFC0A61A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Filter_master</vt:lpstr>
      <vt:lpstr>Loading_variable_description</vt:lpstr>
      <vt:lpstr>Notes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2019-09-19T17:15:52Z</dcterms:modified>
</cp:coreProperties>
</file>