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abdolahi\OneDrive\Trading\"/>
    </mc:Choice>
  </mc:AlternateContent>
  <bookViews>
    <workbookView xWindow="0" yWindow="0" windowWidth="27225" windowHeight="6675" firstSheet="64" activeTab="78"/>
  </bookViews>
  <sheets>
    <sheet name="98-1-21" sheetId="1" r:id="rId1"/>
    <sheet name="98-1-24" sheetId="9" r:id="rId2"/>
    <sheet name="98-1-25" sheetId="3" r:id="rId3"/>
    <sheet name="98-1-26" sheetId="5" r:id="rId4"/>
    <sheet name="98-1-27" sheetId="6" r:id="rId5"/>
    <sheet name="98-1-28" sheetId="7" r:id="rId6"/>
    <sheet name="98-1-31" sheetId="8" r:id="rId7"/>
    <sheet name="98-2-2" sheetId="10" r:id="rId8"/>
    <sheet name="98-2-3" sheetId="11" r:id="rId9"/>
    <sheet name="98-2-4" sheetId="12" r:id="rId10"/>
    <sheet name="98-2-7" sheetId="13" r:id="rId11"/>
    <sheet name="98-2-8" sheetId="14" r:id="rId12"/>
    <sheet name="98-2-9" sheetId="16" r:id="rId13"/>
    <sheet name="98-2-10" sheetId="17" r:id="rId14"/>
    <sheet name="98-2-11" sheetId="18" r:id="rId15"/>
    <sheet name="98-2-14" sheetId="19" r:id="rId16"/>
    <sheet name="98-2-15" sheetId="20" r:id="rId17"/>
    <sheet name="98-2-16" sheetId="21" r:id="rId18"/>
    <sheet name="98-2-17" sheetId="22" r:id="rId19"/>
    <sheet name="98-2-18" sheetId="23" r:id="rId20"/>
    <sheet name="98-2-21" sheetId="24" r:id="rId21"/>
    <sheet name="98-2-22" sheetId="25" r:id="rId22"/>
    <sheet name="98-2-23" sheetId="26" r:id="rId23"/>
    <sheet name="98-2-24" sheetId="27" r:id="rId24"/>
    <sheet name="98-2-25" sheetId="28" r:id="rId25"/>
    <sheet name="98-2-28" sheetId="29" r:id="rId26"/>
    <sheet name="98-2-29" sheetId="30" r:id="rId27"/>
    <sheet name="98-2-30" sheetId="31" r:id="rId28"/>
    <sheet name="98-2-31" sheetId="32" r:id="rId29"/>
    <sheet name="98-3-1" sheetId="33" r:id="rId30"/>
    <sheet name="98-3-4" sheetId="34" r:id="rId31"/>
    <sheet name="98-3-5" sheetId="35" r:id="rId32"/>
    <sheet name="98-3-7" sheetId="36" r:id="rId33"/>
    <sheet name="98-3-8" sheetId="37" r:id="rId34"/>
    <sheet name="98-3-11" sheetId="38" r:id="rId35"/>
    <sheet name="98-3-12" sheetId="39" r:id="rId36"/>
    <sheet name="98-3-13" sheetId="40" r:id="rId37"/>
    <sheet name="98-3-18" sheetId="41" r:id="rId38"/>
    <sheet name="98-3-19" sheetId="42" r:id="rId39"/>
    <sheet name="98-3-20" sheetId="43" r:id="rId40"/>
    <sheet name="98-3-21" sheetId="44" r:id="rId41"/>
    <sheet name="98-3-22" sheetId="45" r:id="rId42"/>
    <sheet name="98-3-25" sheetId="46" r:id="rId43"/>
    <sheet name="98-3-26" sheetId="47" r:id="rId44"/>
    <sheet name="98-3-27" sheetId="48" r:id="rId45"/>
    <sheet name="98-3-28" sheetId="49" r:id="rId46"/>
    <sheet name="98-3-29" sheetId="50" r:id="rId47"/>
    <sheet name="98-4-1" sheetId="51" r:id="rId48"/>
    <sheet name="98-4-2" sheetId="52" r:id="rId49"/>
    <sheet name="98-4-3" sheetId="53" r:id="rId50"/>
    <sheet name="98-4-4" sheetId="54" r:id="rId51"/>
    <sheet name="98-4-5" sheetId="55" r:id="rId52"/>
    <sheet name="98-4-9" sheetId="56" r:id="rId53"/>
    <sheet name="98-4-10" sheetId="57" r:id="rId54"/>
    <sheet name="98-4-11" sheetId="58" r:id="rId55"/>
    <sheet name="98-4-12" sheetId="59" r:id="rId56"/>
    <sheet name="98-4-15" sheetId="60" r:id="rId57"/>
    <sheet name="98-4-16" sheetId="61" r:id="rId58"/>
    <sheet name="98-4-17" sheetId="62" r:id="rId59"/>
    <sheet name="98-4-18" sheetId="63" r:id="rId60"/>
    <sheet name="98-4-19" sheetId="64" r:id="rId61"/>
    <sheet name="98-4-22" sheetId="65" r:id="rId62"/>
    <sheet name="98-4-23" sheetId="66" r:id="rId63"/>
    <sheet name="98-4-24" sheetId="67" r:id="rId64"/>
    <sheet name="98-4-25" sheetId="68" r:id="rId65"/>
    <sheet name="98-4-26" sheetId="69" r:id="rId66"/>
    <sheet name="98-4-29" sheetId="70" r:id="rId67"/>
    <sheet name="98-4-30" sheetId="71" r:id="rId68"/>
    <sheet name="98-4-31" sheetId="72" r:id="rId69"/>
    <sheet name="98-5-1" sheetId="73" r:id="rId70"/>
    <sheet name="98-5-2" sheetId="74" r:id="rId71"/>
    <sheet name="98-5-5" sheetId="75" r:id="rId72"/>
    <sheet name="98-5-6" sheetId="76" r:id="rId73"/>
    <sheet name="98-5-7" sheetId="77" r:id="rId74"/>
    <sheet name="98-5-8" sheetId="78" r:id="rId75"/>
    <sheet name="98-5-9" sheetId="79" r:id="rId76"/>
    <sheet name="98-5-12" sheetId="80" r:id="rId77"/>
    <sheet name="base" sheetId="2" r:id="rId78"/>
    <sheet name="Final" sheetId="4" r:id="rId79"/>
  </sheets>
  <definedNames>
    <definedName name="_xlnm._FilterDatabase" localSheetId="0">'98-1-21'!$A$1:$F$6335</definedName>
    <definedName name="_xlnm.Print_Titles" localSheetId="0">'98-1-21'!$1:$1</definedName>
  </definedNames>
  <calcPr calcId="162913"/>
</workbook>
</file>

<file path=xl/calcChain.xml><?xml version="1.0" encoding="utf-8"?>
<calcChain xmlns="http://schemas.openxmlformats.org/spreadsheetml/2006/main">
  <c r="G41" i="80" l="1"/>
  <c r="J41" i="80" s="1"/>
  <c r="F41" i="80"/>
  <c r="J40" i="80"/>
  <c r="E90" i="2"/>
  <c r="G90" i="2"/>
  <c r="H90" i="2" s="1"/>
  <c r="E78" i="4"/>
  <c r="C78" i="4" l="1"/>
  <c r="G42" i="80"/>
  <c r="H41" i="80"/>
  <c r="F41" i="79"/>
  <c r="G41" i="79" s="1"/>
  <c r="J40" i="79"/>
  <c r="E89" i="2"/>
  <c r="G89" i="2" s="1"/>
  <c r="H89" i="2" s="1"/>
  <c r="E77" i="4"/>
  <c r="B78" i="4" l="1"/>
  <c r="F78" i="4" s="1"/>
  <c r="I43" i="80"/>
  <c r="K41" i="80"/>
  <c r="I41" i="80"/>
  <c r="J42" i="80"/>
  <c r="H42" i="80"/>
  <c r="C77" i="4"/>
  <c r="J41" i="79"/>
  <c r="H41" i="79"/>
  <c r="G42" i="79"/>
  <c r="G41" i="78"/>
  <c r="J41" i="78" s="1"/>
  <c r="F41" i="78"/>
  <c r="J40" i="78"/>
  <c r="E88" i="2"/>
  <c r="G88" i="2"/>
  <c r="H88" i="2" s="1"/>
  <c r="E76" i="4"/>
  <c r="H78" i="4" l="1"/>
  <c r="G78" i="4"/>
  <c r="L43" i="80"/>
  <c r="L41" i="80"/>
  <c r="I44" i="80"/>
  <c r="K42" i="80"/>
  <c r="I42" i="80"/>
  <c r="B77" i="4"/>
  <c r="F77" i="4" s="1"/>
  <c r="J42" i="79"/>
  <c r="H42" i="79"/>
  <c r="I43" i="79"/>
  <c r="K41" i="79"/>
  <c r="I41" i="79"/>
  <c r="C76" i="4"/>
  <c r="G42" i="78"/>
  <c r="H41" i="78"/>
  <c r="G41" i="77"/>
  <c r="J41" i="77" s="1"/>
  <c r="F41" i="77"/>
  <c r="J40" i="77"/>
  <c r="E87" i="2"/>
  <c r="G87" i="2" s="1"/>
  <c r="H87" i="2" s="1"/>
  <c r="E75" i="4"/>
  <c r="L44" i="80" l="1"/>
  <c r="L42" i="80"/>
  <c r="H77" i="4"/>
  <c r="G77" i="4"/>
  <c r="L43" i="79"/>
  <c r="L41" i="79"/>
  <c r="I44" i="79"/>
  <c r="K42" i="79"/>
  <c r="I42" i="79"/>
  <c r="B76" i="4"/>
  <c r="F76" i="4" s="1"/>
  <c r="I43" i="78"/>
  <c r="K41" i="78"/>
  <c r="I41" i="78"/>
  <c r="J42" i="78"/>
  <c r="H42" i="78"/>
  <c r="C75" i="4"/>
  <c r="G42" i="77"/>
  <c r="H41" i="77"/>
  <c r="G41" i="76"/>
  <c r="J41" i="76" s="1"/>
  <c r="F41" i="76"/>
  <c r="J40" i="76"/>
  <c r="E86" i="2"/>
  <c r="G86" i="2"/>
  <c r="H86" i="2" s="1"/>
  <c r="E74" i="4"/>
  <c r="L44" i="79" l="1"/>
  <c r="L42" i="79"/>
  <c r="G76" i="4"/>
  <c r="H76" i="4"/>
  <c r="L43" i="78"/>
  <c r="L41" i="78"/>
  <c r="I44" i="78"/>
  <c r="K42" i="78"/>
  <c r="I42" i="78"/>
  <c r="B75" i="4"/>
  <c r="F75" i="4" s="1"/>
  <c r="I43" i="77"/>
  <c r="K41" i="77"/>
  <c r="I41" i="77"/>
  <c r="J42" i="77"/>
  <c r="H42" i="77"/>
  <c r="C74" i="4"/>
  <c r="G42" i="76"/>
  <c r="H41" i="76"/>
  <c r="F41" i="75"/>
  <c r="G41" i="75" s="1"/>
  <c r="J40" i="75"/>
  <c r="E85" i="2"/>
  <c r="G85" i="2" s="1"/>
  <c r="E73" i="4"/>
  <c r="L44" i="78" l="1"/>
  <c r="L42" i="78"/>
  <c r="G75" i="4"/>
  <c r="H75" i="4"/>
  <c r="L43" i="77"/>
  <c r="L41" i="77"/>
  <c r="I44" i="77"/>
  <c r="K42" i="77"/>
  <c r="I42" i="77"/>
  <c r="B74" i="4"/>
  <c r="F74" i="4" s="1"/>
  <c r="I43" i="76"/>
  <c r="K41" i="76"/>
  <c r="I41" i="76"/>
  <c r="J42" i="76"/>
  <c r="H42" i="76"/>
  <c r="C73" i="4"/>
  <c r="J41" i="75"/>
  <c r="H41" i="75"/>
  <c r="G42" i="75"/>
  <c r="F41" i="74"/>
  <c r="G41" i="74"/>
  <c r="J41" i="74" s="1"/>
  <c r="J40" i="74"/>
  <c r="E84" i="2"/>
  <c r="G84" i="2" s="1"/>
  <c r="E72" i="4"/>
  <c r="L44" i="77" l="1"/>
  <c r="L42" i="77"/>
  <c r="G74" i="4"/>
  <c r="H74" i="4"/>
  <c r="K42" i="76"/>
  <c r="I42" i="76"/>
  <c r="I44" i="76"/>
  <c r="L43" i="76"/>
  <c r="L41" i="76"/>
  <c r="B73" i="4"/>
  <c r="F73" i="4" s="1"/>
  <c r="I43" i="75"/>
  <c r="K41" i="75"/>
  <c r="I41" i="75"/>
  <c r="J42" i="75"/>
  <c r="H42" i="75"/>
  <c r="C72" i="4"/>
  <c r="G42" i="74"/>
  <c r="H41" i="74"/>
  <c r="G41" i="73"/>
  <c r="J41" i="73" s="1"/>
  <c r="J40" i="73"/>
  <c r="E83" i="2"/>
  <c r="G83" i="2" s="1"/>
  <c r="E71" i="4"/>
  <c r="L44" i="76" l="1"/>
  <c r="L42" i="76"/>
  <c r="H73" i="4"/>
  <c r="G73" i="4"/>
  <c r="I44" i="75"/>
  <c r="K42" i="75"/>
  <c r="I42" i="75"/>
  <c r="L43" i="75"/>
  <c r="L41" i="75"/>
  <c r="B72" i="4"/>
  <c r="F72" i="4" s="1"/>
  <c r="K41" i="74"/>
  <c r="I41" i="74"/>
  <c r="J42" i="74"/>
  <c r="H42" i="74"/>
  <c r="C71" i="4"/>
  <c r="G42" i="73"/>
  <c r="J42" i="73" s="1"/>
  <c r="H41" i="73"/>
  <c r="I41" i="73"/>
  <c r="K41" i="73"/>
  <c r="H42" i="73"/>
  <c r="G41" i="72"/>
  <c r="J41" i="72" s="1"/>
  <c r="J40" i="72"/>
  <c r="E82" i="2"/>
  <c r="G82" i="2" s="1"/>
  <c r="E70" i="4"/>
  <c r="L44" i="75" l="1"/>
  <c r="L42" i="75"/>
  <c r="H72" i="4"/>
  <c r="G72" i="4"/>
  <c r="K42" i="74"/>
  <c r="I42" i="74"/>
  <c r="L41" i="74"/>
  <c r="B71" i="4"/>
  <c r="F71" i="4" s="1"/>
  <c r="K42" i="73"/>
  <c r="I42" i="73"/>
  <c r="L41" i="73"/>
  <c r="C70" i="4"/>
  <c r="G42" i="72"/>
  <c r="H41" i="72"/>
  <c r="G41" i="71"/>
  <c r="J41" i="71" s="1"/>
  <c r="J40" i="71"/>
  <c r="E81" i="2"/>
  <c r="G81" i="2"/>
  <c r="E69" i="4"/>
  <c r="M77" i="4" l="1"/>
  <c r="M78" i="4"/>
  <c r="M75" i="4"/>
  <c r="M76" i="4"/>
  <c r="M73" i="4"/>
  <c r="M74" i="4"/>
  <c r="M71" i="4"/>
  <c r="M72" i="4"/>
  <c r="L42" i="74"/>
  <c r="H71" i="4"/>
  <c r="G71" i="4"/>
  <c r="L42" i="73"/>
  <c r="B70" i="4"/>
  <c r="F70" i="4" s="1"/>
  <c r="K41" i="72"/>
  <c r="I41" i="72"/>
  <c r="J42" i="72"/>
  <c r="H42" i="72"/>
  <c r="C69" i="4"/>
  <c r="G42" i="71"/>
  <c r="H41" i="71"/>
  <c r="G41" i="70"/>
  <c r="J41" i="70" s="1"/>
  <c r="J40" i="70"/>
  <c r="E80" i="2"/>
  <c r="G80" i="2"/>
  <c r="E68" i="4"/>
  <c r="G70" i="4" l="1"/>
  <c r="H70" i="4"/>
  <c r="K42" i="72"/>
  <c r="I42" i="72"/>
  <c r="L41" i="72"/>
  <c r="B69" i="4"/>
  <c r="F69" i="4" s="1"/>
  <c r="K41" i="71"/>
  <c r="I41" i="71"/>
  <c r="J42" i="71"/>
  <c r="H42" i="71"/>
  <c r="C68" i="4"/>
  <c r="G42" i="70"/>
  <c r="H41" i="70"/>
  <c r="G41" i="69"/>
  <c r="J41" i="69" s="1"/>
  <c r="J40" i="69"/>
  <c r="E79" i="2"/>
  <c r="G79" i="2" s="1"/>
  <c r="E67" i="4"/>
  <c r="L42" i="72" l="1"/>
  <c r="G69" i="4"/>
  <c r="H69" i="4"/>
  <c r="L41" i="71"/>
  <c r="K42" i="71"/>
  <c r="I42" i="71"/>
  <c r="B68" i="4"/>
  <c r="F68" i="4" s="1"/>
  <c r="K41" i="70"/>
  <c r="I41" i="70"/>
  <c r="J42" i="70"/>
  <c r="H42" i="70"/>
  <c r="C67" i="4"/>
  <c r="G42" i="69"/>
  <c r="H41" i="69"/>
  <c r="G41" i="68"/>
  <c r="J41" i="68" s="1"/>
  <c r="J40" i="68"/>
  <c r="E78" i="2"/>
  <c r="G78" i="2" s="1"/>
  <c r="E66" i="4"/>
  <c r="L42" i="71" l="1"/>
  <c r="H68" i="4"/>
  <c r="G68" i="4"/>
  <c r="K42" i="70"/>
  <c r="I42" i="70"/>
  <c r="L41" i="70"/>
  <c r="B67" i="4"/>
  <c r="F67" i="4" s="1"/>
  <c r="K41" i="69"/>
  <c r="I41" i="69"/>
  <c r="J42" i="69"/>
  <c r="H42" i="69"/>
  <c r="C66" i="4"/>
  <c r="G42" i="68"/>
  <c r="H41" i="68"/>
  <c r="G41" i="67"/>
  <c r="G42" i="67" s="1"/>
  <c r="J40" i="67"/>
  <c r="E77" i="2"/>
  <c r="G77" i="2"/>
  <c r="E65" i="4"/>
  <c r="L42" i="70" l="1"/>
  <c r="H67" i="4"/>
  <c r="G67" i="4"/>
  <c r="K42" i="69"/>
  <c r="I42" i="69"/>
  <c r="L41" i="69"/>
  <c r="B66" i="4"/>
  <c r="F66" i="4" s="1"/>
  <c r="J42" i="68"/>
  <c r="H42" i="68"/>
  <c r="K41" i="68"/>
  <c r="I41" i="68"/>
  <c r="J41" i="67"/>
  <c r="H41" i="67"/>
  <c r="C65" i="4"/>
  <c r="J42" i="67"/>
  <c r="H42" i="67"/>
  <c r="I41" i="67"/>
  <c r="K41" i="67"/>
  <c r="E76" i="2"/>
  <c r="G76" i="2"/>
  <c r="G41" i="66"/>
  <c r="J41" i="66" s="1"/>
  <c r="J40" i="66"/>
  <c r="E64" i="4"/>
  <c r="L42" i="69" l="1"/>
  <c r="H66" i="4"/>
  <c r="G66" i="4"/>
  <c r="L41" i="68"/>
  <c r="K42" i="68"/>
  <c r="I42" i="68"/>
  <c r="B65" i="4"/>
  <c r="F65" i="4" s="1"/>
  <c r="L41" i="67"/>
  <c r="K42" i="67"/>
  <c r="I42" i="67"/>
  <c r="C64" i="4"/>
  <c r="G42" i="66"/>
  <c r="H41" i="66"/>
  <c r="J40" i="65"/>
  <c r="E75" i="2"/>
  <c r="G75" i="2"/>
  <c r="H76" i="2" s="1"/>
  <c r="H41" i="65"/>
  <c r="G41" i="65"/>
  <c r="G42" i="65" s="1"/>
  <c r="J41" i="65"/>
  <c r="E63" i="4"/>
  <c r="I43" i="65" l="1"/>
  <c r="H75" i="2"/>
  <c r="H80" i="2"/>
  <c r="H84" i="2"/>
  <c r="H82" i="2"/>
  <c r="H85" i="2"/>
  <c r="H83" i="2"/>
  <c r="H81" i="2"/>
  <c r="H79" i="2"/>
  <c r="H78" i="2"/>
  <c r="H77" i="2"/>
  <c r="L44" i="68"/>
  <c r="L42" i="68"/>
  <c r="G65" i="4"/>
  <c r="H65" i="4"/>
  <c r="L44" i="67"/>
  <c r="L42" i="67"/>
  <c r="B64" i="4"/>
  <c r="F64" i="4" s="1"/>
  <c r="I43" i="66"/>
  <c r="K41" i="66"/>
  <c r="I41" i="66"/>
  <c r="J42" i="66"/>
  <c r="H42" i="66"/>
  <c r="C63" i="4"/>
  <c r="J42" i="65"/>
  <c r="H42" i="65"/>
  <c r="I41" i="65"/>
  <c r="K41" i="65"/>
  <c r="E74" i="2"/>
  <c r="G74" i="2" s="1"/>
  <c r="H74" i="2" s="1"/>
  <c r="G41" i="64"/>
  <c r="J41" i="64" s="1"/>
  <c r="J40" i="64"/>
  <c r="E62" i="4"/>
  <c r="I43" i="68" l="1"/>
  <c r="L43" i="68"/>
  <c r="I44" i="68"/>
  <c r="I43" i="71"/>
  <c r="L43" i="71"/>
  <c r="I44" i="71"/>
  <c r="L44" i="71"/>
  <c r="I44" i="74"/>
  <c r="L44" i="74"/>
  <c r="I43" i="74"/>
  <c r="L43" i="74"/>
  <c r="I43" i="67"/>
  <c r="L43" i="67"/>
  <c r="I44" i="67"/>
  <c r="I43" i="69"/>
  <c r="L43" i="69"/>
  <c r="I44" i="69"/>
  <c r="L44" i="69"/>
  <c r="I43" i="73"/>
  <c r="L44" i="73"/>
  <c r="I44" i="73"/>
  <c r="L43" i="73"/>
  <c r="I43" i="72"/>
  <c r="I44" i="72"/>
  <c r="L43" i="72"/>
  <c r="L44" i="72"/>
  <c r="I43" i="70"/>
  <c r="L43" i="70"/>
  <c r="I44" i="70"/>
  <c r="L44" i="70"/>
  <c r="G64" i="4"/>
  <c r="H64" i="4"/>
  <c r="L43" i="66"/>
  <c r="L41" i="66"/>
  <c r="I44" i="66"/>
  <c r="K42" i="66"/>
  <c r="I42" i="66"/>
  <c r="B63" i="4"/>
  <c r="F63" i="4" s="1"/>
  <c r="L43" i="65"/>
  <c r="L41" i="65"/>
  <c r="I44" i="65"/>
  <c r="K42" i="65"/>
  <c r="I42" i="65"/>
  <c r="C62" i="4"/>
  <c r="G42" i="64"/>
  <c r="H41" i="64"/>
  <c r="E73" i="2"/>
  <c r="G73" i="2" s="1"/>
  <c r="H73" i="2" s="1"/>
  <c r="G41" i="63"/>
  <c r="J41" i="63" s="1"/>
  <c r="J40" i="63"/>
  <c r="E61" i="4"/>
  <c r="L44" i="66" l="1"/>
  <c r="L42" i="66"/>
  <c r="G63" i="4"/>
  <c r="H63" i="4"/>
  <c r="L44" i="65"/>
  <c r="L42" i="65"/>
  <c r="B62" i="4"/>
  <c r="F62" i="4" s="1"/>
  <c r="I43" i="64"/>
  <c r="K41" i="64"/>
  <c r="I41" i="64"/>
  <c r="J42" i="64"/>
  <c r="H42" i="64"/>
  <c r="C61" i="4"/>
  <c r="G42" i="63"/>
  <c r="H41" i="63"/>
  <c r="E72" i="2"/>
  <c r="G72" i="2" s="1"/>
  <c r="H72" i="2" s="1"/>
  <c r="H41" i="62"/>
  <c r="G41" i="62"/>
  <c r="G42" i="62" s="1"/>
  <c r="J40" i="62"/>
  <c r="J41" i="62" s="1"/>
  <c r="E60" i="4"/>
  <c r="H62" i="4" l="1"/>
  <c r="G62" i="4"/>
  <c r="I44" i="64"/>
  <c r="K42" i="64"/>
  <c r="I42" i="64"/>
  <c r="L43" i="64"/>
  <c r="L41" i="64"/>
  <c r="B61" i="4"/>
  <c r="F61" i="4" s="1"/>
  <c r="I41" i="63"/>
  <c r="I43" i="63"/>
  <c r="K41" i="63"/>
  <c r="J42" i="63"/>
  <c r="H42" i="63"/>
  <c r="C60" i="4"/>
  <c r="I43" i="62"/>
  <c r="J42" i="62"/>
  <c r="H42" i="62"/>
  <c r="I41" i="62"/>
  <c r="K41" i="62"/>
  <c r="J41" i="61"/>
  <c r="K41" i="61"/>
  <c r="J42" i="61"/>
  <c r="J40" i="61"/>
  <c r="K42" i="61"/>
  <c r="E71" i="2"/>
  <c r="G71" i="2"/>
  <c r="H71" i="2" s="1"/>
  <c r="G41" i="61"/>
  <c r="G42" i="61" s="1"/>
  <c r="H42" i="61" s="1"/>
  <c r="E59" i="4"/>
  <c r="L44" i="64" l="1"/>
  <c r="L42" i="64"/>
  <c r="H61" i="4"/>
  <c r="G61" i="4"/>
  <c r="K42" i="63"/>
  <c r="I44" i="63"/>
  <c r="I42" i="63"/>
  <c r="L43" i="63"/>
  <c r="L41" i="63"/>
  <c r="B60" i="4"/>
  <c r="F60" i="4" s="1"/>
  <c r="L43" i="62"/>
  <c r="L41" i="62"/>
  <c r="I44" i="62"/>
  <c r="K42" i="62"/>
  <c r="I42" i="62"/>
  <c r="C59" i="4"/>
  <c r="I42" i="61"/>
  <c r="I44" i="61"/>
  <c r="H41" i="61"/>
  <c r="E70" i="2"/>
  <c r="G70" i="2" s="1"/>
  <c r="H70" i="2" s="1"/>
  <c r="G41" i="60"/>
  <c r="G42" i="60" s="1"/>
  <c r="I42" i="60" s="1"/>
  <c r="E58" i="4"/>
  <c r="L44" i="63" l="1"/>
  <c r="L42" i="63"/>
  <c r="G60" i="4"/>
  <c r="H60" i="4"/>
  <c r="L44" i="62"/>
  <c r="L42" i="62"/>
  <c r="B59" i="4"/>
  <c r="F59" i="4" s="1"/>
  <c r="I43" i="61"/>
  <c r="I41" i="61"/>
  <c r="L44" i="61"/>
  <c r="L42" i="61"/>
  <c r="C58" i="4"/>
  <c r="J42" i="60"/>
  <c r="J44" i="60"/>
  <c r="K42" i="60"/>
  <c r="I41" i="60"/>
  <c r="E69" i="2"/>
  <c r="G69" i="2"/>
  <c r="H69" i="2" s="1"/>
  <c r="G41" i="59"/>
  <c r="G42" i="59" s="1"/>
  <c r="I42" i="59" s="1"/>
  <c r="E57" i="4"/>
  <c r="H59" i="4" l="1"/>
  <c r="G59" i="4"/>
  <c r="L43" i="61"/>
  <c r="L41" i="61"/>
  <c r="B58" i="4"/>
  <c r="F58" i="4" s="1"/>
  <c r="K41" i="60"/>
  <c r="J43" i="60"/>
  <c r="J41" i="60"/>
  <c r="L44" i="60"/>
  <c r="L42" i="60"/>
  <c r="C57" i="4"/>
  <c r="J42" i="59"/>
  <c r="J44" i="59"/>
  <c r="K42" i="59"/>
  <c r="I41" i="59"/>
  <c r="E68" i="2"/>
  <c r="G68" i="2"/>
  <c r="H68" i="2" s="1"/>
  <c r="G41" i="58"/>
  <c r="G42" i="58" s="1"/>
  <c r="I42" i="58" s="1"/>
  <c r="E56" i="4"/>
  <c r="H58" i="4" l="1"/>
  <c r="G58" i="4"/>
  <c r="L43" i="60"/>
  <c r="L41" i="60"/>
  <c r="B57" i="4"/>
  <c r="F57" i="4" s="1"/>
  <c r="K41" i="59"/>
  <c r="J43" i="59"/>
  <c r="J41" i="59"/>
  <c r="L44" i="59"/>
  <c r="L42" i="59"/>
  <c r="C56" i="4"/>
  <c r="J42" i="58"/>
  <c r="J44" i="58"/>
  <c r="K42" i="58"/>
  <c r="I41" i="58"/>
  <c r="L44" i="57"/>
  <c r="L43" i="57"/>
  <c r="J44" i="57"/>
  <c r="J43" i="57"/>
  <c r="P6" i="57"/>
  <c r="P7" i="57"/>
  <c r="E67" i="2"/>
  <c r="G67" i="2"/>
  <c r="H67" i="2" s="1"/>
  <c r="G41" i="57"/>
  <c r="G42" i="57" s="1"/>
  <c r="I42" i="57" s="1"/>
  <c r="E55" i="4"/>
  <c r="H57" i="4" l="1"/>
  <c r="G57" i="4"/>
  <c r="L43" i="59"/>
  <c r="L41" i="59"/>
  <c r="B56" i="4"/>
  <c r="F56" i="4" s="1"/>
  <c r="K41" i="58"/>
  <c r="J43" i="58"/>
  <c r="J41" i="58"/>
  <c r="L44" i="58"/>
  <c r="L42" i="58"/>
  <c r="C55" i="4"/>
  <c r="J42" i="57"/>
  <c r="K42" i="57"/>
  <c r="I41" i="57"/>
  <c r="L26" i="36"/>
  <c r="J26" i="36"/>
  <c r="L25" i="36"/>
  <c r="J25" i="36"/>
  <c r="L26" i="37"/>
  <c r="J26" i="37"/>
  <c r="L25" i="37"/>
  <c r="J25" i="37"/>
  <c r="L26" i="38"/>
  <c r="J26" i="38"/>
  <c r="L25" i="38"/>
  <c r="J25" i="38"/>
  <c r="L26" i="39"/>
  <c r="J26" i="39"/>
  <c r="L25" i="39"/>
  <c r="J25" i="39"/>
  <c r="L26" i="40"/>
  <c r="J26" i="40"/>
  <c r="L25" i="40"/>
  <c r="J25" i="40"/>
  <c r="L26" i="41"/>
  <c r="J26" i="41"/>
  <c r="L25" i="41"/>
  <c r="J25" i="41"/>
  <c r="L44" i="56"/>
  <c r="L43" i="56"/>
  <c r="J44" i="56"/>
  <c r="J43" i="56"/>
  <c r="L44" i="42"/>
  <c r="J44" i="42"/>
  <c r="L43" i="42"/>
  <c r="J43" i="42"/>
  <c r="L44" i="43"/>
  <c r="J44" i="43"/>
  <c r="L43" i="43"/>
  <c r="J43" i="43"/>
  <c r="L44" i="44"/>
  <c r="J44" i="44"/>
  <c r="L43" i="44"/>
  <c r="J43" i="44"/>
  <c r="L44" i="45"/>
  <c r="J44" i="45"/>
  <c r="L43" i="45"/>
  <c r="J43" i="45"/>
  <c r="L44" i="46"/>
  <c r="J44" i="46"/>
  <c r="L43" i="46"/>
  <c r="J43" i="46"/>
  <c r="L44" i="47"/>
  <c r="J44" i="47"/>
  <c r="L43" i="47"/>
  <c r="J43" i="47"/>
  <c r="L44" i="48"/>
  <c r="J44" i="48"/>
  <c r="L43" i="48"/>
  <c r="J43" i="48"/>
  <c r="L44" i="49"/>
  <c r="J44" i="49"/>
  <c r="L43" i="49"/>
  <c r="J43" i="49"/>
  <c r="L44" i="50"/>
  <c r="J44" i="50"/>
  <c r="L43" i="50"/>
  <c r="J43" i="50"/>
  <c r="L44" i="51"/>
  <c r="J44" i="51"/>
  <c r="L43" i="51"/>
  <c r="J43" i="51"/>
  <c r="L44" i="52"/>
  <c r="J44" i="52"/>
  <c r="L43" i="52"/>
  <c r="J43" i="52"/>
  <c r="L44" i="53"/>
  <c r="J44" i="53"/>
  <c r="L43" i="53"/>
  <c r="J43" i="53"/>
  <c r="L44" i="54"/>
  <c r="J44" i="54"/>
  <c r="L43" i="54"/>
  <c r="J43" i="54"/>
  <c r="L44" i="55"/>
  <c r="J44" i="55"/>
  <c r="L43" i="55"/>
  <c r="J43" i="55"/>
  <c r="E66" i="2"/>
  <c r="G66" i="2" s="1"/>
  <c r="H66" i="2" s="1"/>
  <c r="G41" i="56"/>
  <c r="E54" i="4"/>
  <c r="G56" i="4" l="1"/>
  <c r="H56" i="4"/>
  <c r="L43" i="58"/>
  <c r="L41" i="58"/>
  <c r="B55" i="4"/>
  <c r="F55" i="4" s="1"/>
  <c r="K41" i="57"/>
  <c r="J41" i="57"/>
  <c r="L42" i="57"/>
  <c r="C54" i="4"/>
  <c r="G42" i="56"/>
  <c r="I42" i="56" s="1"/>
  <c r="I41" i="56"/>
  <c r="H55" i="4" l="1"/>
  <c r="G55" i="4"/>
  <c r="L41" i="57"/>
  <c r="K42" i="56"/>
  <c r="J42" i="56"/>
  <c r="K41" i="56"/>
  <c r="J41" i="56"/>
  <c r="E65" i="2"/>
  <c r="G65" i="2" s="1"/>
  <c r="H65" i="2" s="1"/>
  <c r="G41" i="55"/>
  <c r="G42" i="55" s="1"/>
  <c r="I42" i="55" s="1"/>
  <c r="E53" i="4"/>
  <c r="B54" i="4" l="1"/>
  <c r="F54" i="4" s="1"/>
  <c r="L41" i="56"/>
  <c r="L42" i="56"/>
  <c r="C53" i="4"/>
  <c r="J42" i="55"/>
  <c r="K42" i="55"/>
  <c r="I41" i="55"/>
  <c r="E2" i="4"/>
  <c r="E3" i="4"/>
  <c r="E64" i="2"/>
  <c r="G64" i="2" s="1"/>
  <c r="H64" i="2" s="1"/>
  <c r="G41" i="54"/>
  <c r="G42" i="54" s="1"/>
  <c r="I42" i="54" s="1"/>
  <c r="E27" i="4"/>
  <c r="E44" i="4"/>
  <c r="E31" i="4"/>
  <c r="E32" i="4"/>
  <c r="E42" i="4"/>
  <c r="E48" i="4"/>
  <c r="E45" i="4"/>
  <c r="E43" i="4"/>
  <c r="E25" i="4"/>
  <c r="E23" i="4"/>
  <c r="E46" i="4"/>
  <c r="E38" i="4"/>
  <c r="E37" i="4"/>
  <c r="E30" i="4"/>
  <c r="E21" i="4"/>
  <c r="E80" i="4"/>
  <c r="E50" i="4"/>
  <c r="E47" i="4"/>
  <c r="E40" i="4"/>
  <c r="E22" i="4"/>
  <c r="E36" i="4"/>
  <c r="E79" i="4"/>
  <c r="E52" i="4"/>
  <c r="E28" i="4"/>
  <c r="E20" i="4"/>
  <c r="E29" i="4"/>
  <c r="E24" i="4"/>
  <c r="E35" i="4"/>
  <c r="E41" i="4"/>
  <c r="E51" i="4"/>
  <c r="E33" i="4"/>
  <c r="E49" i="4"/>
  <c r="E34" i="4"/>
  <c r="E26" i="4"/>
  <c r="G54" i="4" l="1"/>
  <c r="H54" i="4"/>
  <c r="B53" i="4"/>
  <c r="F53" i="4" s="1"/>
  <c r="K41" i="55"/>
  <c r="J41" i="55"/>
  <c r="L42" i="55"/>
  <c r="B52" i="4"/>
  <c r="F52" i="4" s="1"/>
  <c r="C52" i="4"/>
  <c r="J42" i="54"/>
  <c r="K42" i="54"/>
  <c r="I41" i="54"/>
  <c r="C51" i="4"/>
  <c r="E63" i="2"/>
  <c r="G63" i="2" s="1"/>
  <c r="H63" i="2" s="1"/>
  <c r="G41" i="53"/>
  <c r="G42" i="53" s="1"/>
  <c r="I42" i="53" s="1"/>
  <c r="H53" i="4" l="1"/>
  <c r="G53" i="4"/>
  <c r="L41" i="55"/>
  <c r="H52" i="4"/>
  <c r="G52" i="4"/>
  <c r="K41" i="54"/>
  <c r="J41" i="54"/>
  <c r="L42" i="54"/>
  <c r="J42" i="53"/>
  <c r="K42" i="53"/>
  <c r="I41" i="53"/>
  <c r="B51" i="4"/>
  <c r="F51" i="4" s="1"/>
  <c r="C50" i="4"/>
  <c r="E62" i="2"/>
  <c r="G62" i="2" s="1"/>
  <c r="H62" i="2" s="1"/>
  <c r="G41" i="52"/>
  <c r="G42" i="52" s="1"/>
  <c r="I42" i="52" s="1"/>
  <c r="L41" i="54" l="1"/>
  <c r="H51" i="4"/>
  <c r="G51" i="4"/>
  <c r="L42" i="53"/>
  <c r="K41" i="53"/>
  <c r="J41" i="53"/>
  <c r="J42" i="52"/>
  <c r="K42" i="52"/>
  <c r="I41" i="52"/>
  <c r="E61" i="2"/>
  <c r="G61" i="2"/>
  <c r="H61" i="2" s="1"/>
  <c r="G41" i="51"/>
  <c r="I41" i="51" s="1"/>
  <c r="C49" i="4" l="1"/>
  <c r="B50" i="4"/>
  <c r="F50" i="4" s="1"/>
  <c r="G50" i="4" s="1"/>
  <c r="L41" i="53"/>
  <c r="L42" i="52"/>
  <c r="K41" i="52"/>
  <c r="J41" i="52"/>
  <c r="G42" i="51"/>
  <c r="I42" i="51" s="1"/>
  <c r="K41" i="51"/>
  <c r="J41" i="51"/>
  <c r="G41" i="50"/>
  <c r="G42" i="50" s="1"/>
  <c r="I42" i="50" s="1"/>
  <c r="H50" i="4" l="1"/>
  <c r="K42" i="51"/>
  <c r="L41" i="52"/>
  <c r="J42" i="51"/>
  <c r="L41" i="51"/>
  <c r="L42" i="51"/>
  <c r="J42" i="50"/>
  <c r="K42" i="50"/>
  <c r="I41" i="50"/>
  <c r="B29" i="49"/>
  <c r="G41" i="49"/>
  <c r="I41" i="49" s="1"/>
  <c r="C48" i="4" l="1"/>
  <c r="B49" i="4"/>
  <c r="F49" i="4" s="1"/>
  <c r="L42" i="50"/>
  <c r="K41" i="50"/>
  <c r="J41" i="50"/>
  <c r="K41" i="49"/>
  <c r="J41" i="49"/>
  <c r="G42" i="49"/>
  <c r="I42" i="49" s="1"/>
  <c r="G41" i="48"/>
  <c r="G42" i="48" s="1"/>
  <c r="I42" i="48" s="1"/>
  <c r="M70" i="4" l="1"/>
  <c r="M49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1" i="4"/>
  <c r="M52" i="4"/>
  <c r="M50" i="4"/>
  <c r="H49" i="4"/>
  <c r="G49" i="4"/>
  <c r="C47" i="4"/>
  <c r="B48" i="4"/>
  <c r="F48" i="4" s="1"/>
  <c r="B47" i="4"/>
  <c r="F47" i="4" s="1"/>
  <c r="G47" i="4" s="1"/>
  <c r="L41" i="50"/>
  <c r="K42" i="49"/>
  <c r="J42" i="49"/>
  <c r="L41" i="49"/>
  <c r="J42" i="48"/>
  <c r="K42" i="48"/>
  <c r="I41" i="48"/>
  <c r="G41" i="47"/>
  <c r="G42" i="47" s="1"/>
  <c r="I42" i="47" s="1"/>
  <c r="H47" i="4" l="1"/>
  <c r="B46" i="4"/>
  <c r="F46" i="4" s="1"/>
  <c r="H46" i="4" s="1"/>
  <c r="C46" i="4"/>
  <c r="G48" i="4"/>
  <c r="H48" i="4"/>
  <c r="C45" i="4"/>
  <c r="L42" i="49"/>
  <c r="K41" i="48"/>
  <c r="J41" i="48"/>
  <c r="L42" i="48"/>
  <c r="J42" i="47"/>
  <c r="K42" i="47"/>
  <c r="I41" i="47"/>
  <c r="G41" i="46"/>
  <c r="G42" i="46" s="1"/>
  <c r="I42" i="46" s="1"/>
  <c r="G46" i="4" l="1"/>
  <c r="B45" i="4"/>
  <c r="F45" i="4" s="1"/>
  <c r="G45" i="4" s="1"/>
  <c r="I41" i="46"/>
  <c r="K41" i="46" s="1"/>
  <c r="C44" i="4"/>
  <c r="L41" i="48"/>
  <c r="L42" i="47"/>
  <c r="K41" i="47"/>
  <c r="J41" i="47"/>
  <c r="K42" i="46"/>
  <c r="J42" i="46"/>
  <c r="J41" i="46"/>
  <c r="G41" i="45"/>
  <c r="G42" i="45" s="1"/>
  <c r="I42" i="45" s="1"/>
  <c r="H45" i="4" l="1"/>
  <c r="C43" i="4"/>
  <c r="L41" i="47"/>
  <c r="L41" i="46"/>
  <c r="L42" i="46"/>
  <c r="J42" i="45"/>
  <c r="K42" i="45"/>
  <c r="I41" i="45"/>
  <c r="G41" i="44"/>
  <c r="G42" i="44" s="1"/>
  <c r="I42" i="44" s="1"/>
  <c r="B44" i="4" l="1"/>
  <c r="F44" i="4" s="1"/>
  <c r="B43" i="4"/>
  <c r="F43" i="4" s="1"/>
  <c r="G43" i="4" s="1"/>
  <c r="L42" i="45"/>
  <c r="K41" i="45"/>
  <c r="J41" i="45"/>
  <c r="J42" i="44"/>
  <c r="K42" i="44"/>
  <c r="I41" i="44"/>
  <c r="G41" i="43"/>
  <c r="G42" i="43" l="1"/>
  <c r="I42" i="43" s="1"/>
  <c r="J42" i="43" s="1"/>
  <c r="H43" i="4"/>
  <c r="H44" i="4"/>
  <c r="G44" i="4"/>
  <c r="C42" i="4"/>
  <c r="B42" i="4"/>
  <c r="F42" i="4" s="1"/>
  <c r="H42" i="4" s="1"/>
  <c r="C41" i="4"/>
  <c r="L41" i="45"/>
  <c r="K41" i="44"/>
  <c r="J41" i="44"/>
  <c r="L42" i="44"/>
  <c r="K42" i="43"/>
  <c r="I41" i="43"/>
  <c r="G41" i="42"/>
  <c r="G42" i="42" l="1"/>
  <c r="I42" i="42" s="1"/>
  <c r="G42" i="4"/>
  <c r="B41" i="4"/>
  <c r="F41" i="4" s="1"/>
  <c r="G41" i="4" s="1"/>
  <c r="L41" i="44"/>
  <c r="K41" i="43"/>
  <c r="J41" i="43"/>
  <c r="L42" i="43"/>
  <c r="J42" i="42"/>
  <c r="K42" i="42"/>
  <c r="I41" i="42"/>
  <c r="G23" i="41"/>
  <c r="E39" i="4"/>
  <c r="G24" i="41" l="1"/>
  <c r="I24" i="41" s="1"/>
  <c r="C40" i="4"/>
  <c r="H41" i="4"/>
  <c r="B40" i="4"/>
  <c r="F40" i="4" s="1"/>
  <c r="H40" i="4" s="1"/>
  <c r="L41" i="43"/>
  <c r="L42" i="42"/>
  <c r="K41" i="42"/>
  <c r="J41" i="42"/>
  <c r="J24" i="41"/>
  <c r="K24" i="41"/>
  <c r="I23" i="41"/>
  <c r="G23" i="40"/>
  <c r="G24" i="40" s="1"/>
  <c r="I24" i="40" s="1"/>
  <c r="K24" i="40" s="1"/>
  <c r="G40" i="4" l="1"/>
  <c r="C39" i="4"/>
  <c r="C38" i="4"/>
  <c r="L41" i="42"/>
  <c r="K23" i="41"/>
  <c r="J23" i="41"/>
  <c r="L24" i="41"/>
  <c r="J24" i="40"/>
  <c r="I23" i="40"/>
  <c r="G23" i="39"/>
  <c r="G24" i="39" s="1"/>
  <c r="I24" i="39" s="1"/>
  <c r="B39" i="4" l="1"/>
  <c r="F39" i="4" s="1"/>
  <c r="G39" i="4" s="1"/>
  <c r="K23" i="40"/>
  <c r="B38" i="4"/>
  <c r="F38" i="4" s="1"/>
  <c r="H38" i="4" s="1"/>
  <c r="L23" i="41"/>
  <c r="J23" i="40"/>
  <c r="L24" i="40"/>
  <c r="J24" i="39"/>
  <c r="K24" i="39"/>
  <c r="I23" i="39"/>
  <c r="G23" i="38"/>
  <c r="I23" i="38" s="1"/>
  <c r="G38" i="4" l="1"/>
  <c r="H39" i="4"/>
  <c r="C37" i="4"/>
  <c r="B37" i="4"/>
  <c r="F37" i="4" s="1"/>
  <c r="G37" i="4" s="1"/>
  <c r="L23" i="40"/>
  <c r="K23" i="39"/>
  <c r="J23" i="39"/>
  <c r="L24" i="39"/>
  <c r="G24" i="38"/>
  <c r="I24" i="38" s="1"/>
  <c r="K23" i="38"/>
  <c r="J23" i="38"/>
  <c r="G23" i="37"/>
  <c r="G24" i="37" s="1"/>
  <c r="I24" i="37" s="1"/>
  <c r="C36" i="4" l="1"/>
  <c r="B36" i="4"/>
  <c r="F36" i="4" s="1"/>
  <c r="H36" i="4" s="1"/>
  <c r="J24" i="38"/>
  <c r="H37" i="4"/>
  <c r="L23" i="39"/>
  <c r="C35" i="4"/>
  <c r="K24" i="38"/>
  <c r="L23" i="38"/>
  <c r="L24" i="38"/>
  <c r="J24" i="37"/>
  <c r="K24" i="37"/>
  <c r="I23" i="37"/>
  <c r="G23" i="36"/>
  <c r="G24" i="36" s="1"/>
  <c r="I24" i="36" s="1"/>
  <c r="B35" i="4" l="1"/>
  <c r="F35" i="4" s="1"/>
  <c r="G35" i="4" s="1"/>
  <c r="G36" i="4"/>
  <c r="C34" i="4"/>
  <c r="L24" i="37"/>
  <c r="K23" i="37"/>
  <c r="J23" i="37"/>
  <c r="J24" i="36"/>
  <c r="K24" i="36"/>
  <c r="I23" i="36"/>
  <c r="G23" i="35"/>
  <c r="I23" i="35" s="1"/>
  <c r="H35" i="4" l="1"/>
  <c r="B34" i="4"/>
  <c r="F34" i="4" s="1"/>
  <c r="H34" i="4" s="1"/>
  <c r="L23" i="37"/>
  <c r="K23" i="36"/>
  <c r="J23" i="36"/>
  <c r="L24" i="36"/>
  <c r="G24" i="35"/>
  <c r="I24" i="35" s="1"/>
  <c r="K24" i="35"/>
  <c r="K23" i="35"/>
  <c r="J23" i="35"/>
  <c r="G22" i="34"/>
  <c r="G23" i="34" s="1"/>
  <c r="I23" i="34" s="1"/>
  <c r="G34" i="4" l="1"/>
  <c r="C33" i="4"/>
  <c r="B33" i="4"/>
  <c r="F33" i="4" s="1"/>
  <c r="H33" i="4" s="1"/>
  <c r="L23" i="36"/>
  <c r="J24" i="35"/>
  <c r="L23" i="35"/>
  <c r="L24" i="35"/>
  <c r="J23" i="34"/>
  <c r="K23" i="34"/>
  <c r="I22" i="34"/>
  <c r="G23" i="33"/>
  <c r="G24" i="33" s="1"/>
  <c r="I24" i="33" s="1"/>
  <c r="G33" i="4" l="1"/>
  <c r="B32" i="4"/>
  <c r="F32" i="4" s="1"/>
  <c r="H32" i="4" s="1"/>
  <c r="C32" i="4"/>
  <c r="C31" i="4"/>
  <c r="K22" i="34"/>
  <c r="J22" i="34"/>
  <c r="L23" i="34"/>
  <c r="J24" i="33"/>
  <c r="K24" i="33"/>
  <c r="I23" i="33"/>
  <c r="G22" i="32"/>
  <c r="G23" i="32" s="1"/>
  <c r="I23" i="32" s="1"/>
  <c r="B31" i="4" l="1"/>
  <c r="F31" i="4" s="1"/>
  <c r="G31" i="4" s="1"/>
  <c r="G32" i="4"/>
  <c r="L22" i="34"/>
  <c r="K23" i="33"/>
  <c r="J23" i="33"/>
  <c r="L24" i="33"/>
  <c r="J23" i="32"/>
  <c r="K23" i="32"/>
  <c r="I22" i="32"/>
  <c r="G22" i="31"/>
  <c r="I22" i="31" s="1"/>
  <c r="C30" i="4" l="1"/>
  <c r="H31" i="4"/>
  <c r="B30" i="4"/>
  <c r="F30" i="4" s="1"/>
  <c r="G30" i="4" s="1"/>
  <c r="L23" i="33"/>
  <c r="K22" i="32"/>
  <c r="J22" i="32"/>
  <c r="L23" i="32"/>
  <c r="G23" i="31"/>
  <c r="I23" i="31" s="1"/>
  <c r="K23" i="31"/>
  <c r="K22" i="31"/>
  <c r="J22" i="31"/>
  <c r="G22" i="30"/>
  <c r="G23" i="30" s="1"/>
  <c r="I23" i="30" s="1"/>
  <c r="M48" i="4" l="1"/>
  <c r="M31" i="4"/>
  <c r="M47" i="4"/>
  <c r="M46" i="4"/>
  <c r="M45" i="4"/>
  <c r="M44" i="4"/>
  <c r="M43" i="4"/>
  <c r="M41" i="4"/>
  <c r="M42" i="4"/>
  <c r="M40" i="4"/>
  <c r="M38" i="4"/>
  <c r="M39" i="4"/>
  <c r="M37" i="4"/>
  <c r="M36" i="4"/>
  <c r="M35" i="4"/>
  <c r="M34" i="4"/>
  <c r="M33" i="4"/>
  <c r="M32" i="4"/>
  <c r="H30" i="4"/>
  <c r="C29" i="4"/>
  <c r="C28" i="4"/>
  <c r="L22" i="32"/>
  <c r="J23" i="31"/>
  <c r="L22" i="31"/>
  <c r="L23" i="31"/>
  <c r="J23" i="30"/>
  <c r="K23" i="30"/>
  <c r="I22" i="30"/>
  <c r="G21" i="29"/>
  <c r="G22" i="29" s="1"/>
  <c r="I22" i="29" s="1"/>
  <c r="B29" i="4" l="1"/>
  <c r="F29" i="4" s="1"/>
  <c r="G29" i="4" s="1"/>
  <c r="I21" i="29"/>
  <c r="B28" i="4"/>
  <c r="F28" i="4" s="1"/>
  <c r="H28" i="4" s="1"/>
  <c r="C27" i="4"/>
  <c r="K22" i="30"/>
  <c r="J22" i="30"/>
  <c r="L23" i="30"/>
  <c r="K22" i="29"/>
  <c r="J22" i="29"/>
  <c r="K21" i="29"/>
  <c r="J21" i="29"/>
  <c r="G21" i="28"/>
  <c r="G22" i="28" s="1"/>
  <c r="I22" i="28" s="1"/>
  <c r="G28" i="4" l="1"/>
  <c r="H29" i="4"/>
  <c r="B27" i="4"/>
  <c r="F27" i="4" s="1"/>
  <c r="H27" i="4" s="1"/>
  <c r="L22" i="30"/>
  <c r="L21" i="29"/>
  <c r="L22" i="29"/>
  <c r="J22" i="28"/>
  <c r="K22" i="28"/>
  <c r="I21" i="28"/>
  <c r="G21" i="27"/>
  <c r="G22" i="27" s="1"/>
  <c r="I22" i="27" s="1"/>
  <c r="G27" i="4" l="1"/>
  <c r="C26" i="4"/>
  <c r="I21" i="27"/>
  <c r="B26" i="4"/>
  <c r="F26" i="4" s="1"/>
  <c r="K21" i="28"/>
  <c r="J21" i="28"/>
  <c r="L22" i="28"/>
  <c r="J22" i="27"/>
  <c r="K22" i="27"/>
  <c r="K21" i="27"/>
  <c r="J21" i="27"/>
  <c r="G21" i="26"/>
  <c r="G22" i="26" s="1"/>
  <c r="I22" i="26" s="1"/>
  <c r="C25" i="4" l="1"/>
  <c r="C24" i="4"/>
  <c r="G26" i="4"/>
  <c r="H26" i="4"/>
  <c r="L21" i="28"/>
  <c r="L21" i="27"/>
  <c r="L22" i="27"/>
  <c r="J22" i="26"/>
  <c r="K22" i="26"/>
  <c r="I21" i="26"/>
  <c r="G22" i="25"/>
  <c r="G23" i="25" s="1"/>
  <c r="I23" i="25" s="1"/>
  <c r="B25" i="4" l="1"/>
  <c r="F25" i="4" s="1"/>
  <c r="G25" i="4" s="1"/>
  <c r="B24" i="4"/>
  <c r="F24" i="4" s="1"/>
  <c r="H24" i="4" s="1"/>
  <c r="C23" i="4"/>
  <c r="K21" i="26"/>
  <c r="J21" i="26"/>
  <c r="L22" i="26"/>
  <c r="J23" i="25"/>
  <c r="K23" i="25"/>
  <c r="I22" i="25"/>
  <c r="G22" i="24"/>
  <c r="G23" i="24" s="1"/>
  <c r="I23" i="24" s="1"/>
  <c r="H25" i="4" l="1"/>
  <c r="G24" i="4"/>
  <c r="B23" i="4"/>
  <c r="F23" i="4" s="1"/>
  <c r="G23" i="4" s="1"/>
  <c r="L21" i="26"/>
  <c r="L23" i="25"/>
  <c r="K22" i="25"/>
  <c r="J22" i="25"/>
  <c r="J23" i="24"/>
  <c r="K23" i="24"/>
  <c r="I22" i="24"/>
  <c r="G23" i="23"/>
  <c r="I23" i="23" s="1"/>
  <c r="H23" i="4" l="1"/>
  <c r="C22" i="4"/>
  <c r="B22" i="4"/>
  <c r="F22" i="4" s="1"/>
  <c r="G22" i="4" s="1"/>
  <c r="L22" i="25"/>
  <c r="K22" i="24"/>
  <c r="J22" i="24"/>
  <c r="L23" i="24"/>
  <c r="G24" i="23"/>
  <c r="I24" i="23" s="1"/>
  <c r="K23" i="23"/>
  <c r="J23" i="23"/>
  <c r="G22" i="22"/>
  <c r="G23" i="22" s="1"/>
  <c r="I23" i="22" s="1"/>
  <c r="H22" i="4" l="1"/>
  <c r="C21" i="4"/>
  <c r="B21" i="4"/>
  <c r="F21" i="4" s="1"/>
  <c r="H21" i="4" s="1"/>
  <c r="L22" i="24"/>
  <c r="K24" i="23"/>
  <c r="L24" i="23" s="1"/>
  <c r="J24" i="23"/>
  <c r="L23" i="23"/>
  <c r="J23" i="22"/>
  <c r="K23" i="22"/>
  <c r="I22" i="22"/>
  <c r="G21" i="21"/>
  <c r="G22" i="21" s="1"/>
  <c r="I22" i="21" s="1"/>
  <c r="G21" i="4" l="1"/>
  <c r="E19" i="4"/>
  <c r="B20" i="4" s="1"/>
  <c r="F20" i="4" s="1"/>
  <c r="H20" i="4" s="1"/>
  <c r="C20" i="4"/>
  <c r="C19" i="4"/>
  <c r="K22" i="22"/>
  <c r="J22" i="22"/>
  <c r="L23" i="22"/>
  <c r="J22" i="21"/>
  <c r="K22" i="21"/>
  <c r="I21" i="21"/>
  <c r="G21" i="20"/>
  <c r="G22" i="20" s="1"/>
  <c r="I22" i="20" s="1"/>
  <c r="K22" i="20" s="1"/>
  <c r="E18" i="4" l="1"/>
  <c r="B19" i="4" s="1"/>
  <c r="F19" i="4" s="1"/>
  <c r="G19" i="4" s="1"/>
  <c r="G20" i="4"/>
  <c r="L78" i="4" s="1"/>
  <c r="L22" i="22"/>
  <c r="K21" i="21"/>
  <c r="J21" i="21"/>
  <c r="L22" i="21"/>
  <c r="J22" i="20"/>
  <c r="I21" i="20"/>
  <c r="G21" i="19"/>
  <c r="G22" i="19" s="1"/>
  <c r="I22" i="19" s="1"/>
  <c r="H19" i="4" l="1"/>
  <c r="C18" i="4"/>
  <c r="K21" i="20"/>
  <c r="L21" i="21"/>
  <c r="J21" i="20"/>
  <c r="L22" i="20"/>
  <c r="E17" i="4"/>
  <c r="B18" i="4" s="1"/>
  <c r="F18" i="4" s="1"/>
  <c r="H18" i="4" s="1"/>
  <c r="K22" i="19"/>
  <c r="J22" i="19"/>
  <c r="I21" i="19"/>
  <c r="G20" i="18"/>
  <c r="G21" i="18" s="1"/>
  <c r="I21" i="18" s="1"/>
  <c r="S2" i="18"/>
  <c r="U2" i="18" s="1"/>
  <c r="G18" i="4" l="1"/>
  <c r="L21" i="20"/>
  <c r="E16" i="4"/>
  <c r="C17" i="4"/>
  <c r="K21" i="19"/>
  <c r="J21" i="19"/>
  <c r="L22" i="19"/>
  <c r="J21" i="18"/>
  <c r="K21" i="18"/>
  <c r="I20" i="18"/>
  <c r="S3" i="18"/>
  <c r="U3" i="18" s="1"/>
  <c r="W2" i="18"/>
  <c r="V2" i="18"/>
  <c r="C14" i="4"/>
  <c r="B15" i="4"/>
  <c r="G19" i="17"/>
  <c r="G20" i="17" s="1"/>
  <c r="I20" i="17" s="1"/>
  <c r="B17" i="4" l="1"/>
  <c r="F17" i="4" s="1"/>
  <c r="C16" i="4"/>
  <c r="L21" i="19"/>
  <c r="K20" i="18"/>
  <c r="J20" i="18"/>
  <c r="L21" i="18"/>
  <c r="W3" i="18"/>
  <c r="X3" i="18" s="1"/>
  <c r="V3" i="18"/>
  <c r="X2" i="18"/>
  <c r="E15" i="4"/>
  <c r="K20" i="17"/>
  <c r="J20" i="17"/>
  <c r="I19" i="17"/>
  <c r="G20" i="14"/>
  <c r="I20" i="14" s="1"/>
  <c r="K20" i="14" s="1"/>
  <c r="G21" i="14" l="1"/>
  <c r="I21" i="14" s="1"/>
  <c r="E13" i="4"/>
  <c r="B14" i="4" s="1"/>
  <c r="F14" i="4" s="1"/>
  <c r="H17" i="4"/>
  <c r="G17" i="4"/>
  <c r="C15" i="4"/>
  <c r="B16" i="4"/>
  <c r="F16" i="4" s="1"/>
  <c r="L20" i="18"/>
  <c r="C13" i="4"/>
  <c r="K21" i="14"/>
  <c r="F15" i="4"/>
  <c r="K19" i="17"/>
  <c r="J19" i="17"/>
  <c r="L20" i="17"/>
  <c r="L20" i="14"/>
  <c r="J20" i="14"/>
  <c r="J21" i="14"/>
  <c r="G22" i="13"/>
  <c r="H16" i="4" l="1"/>
  <c r="G16" i="4"/>
  <c r="G23" i="13"/>
  <c r="I23" i="13" s="1"/>
  <c r="E12" i="4"/>
  <c r="H14" i="4"/>
  <c r="G14" i="4"/>
  <c r="H15" i="4"/>
  <c r="G15" i="4"/>
  <c r="L19" i="17"/>
  <c r="L21" i="14"/>
  <c r="J23" i="13"/>
  <c r="I22" i="13"/>
  <c r="K22" i="13" s="1"/>
  <c r="G22" i="12"/>
  <c r="G23" i="11"/>
  <c r="G24" i="10"/>
  <c r="G25" i="10" l="1"/>
  <c r="I25" i="10" s="1"/>
  <c r="E9" i="4"/>
  <c r="I23" i="11"/>
  <c r="J23" i="11" s="1"/>
  <c r="E10" i="4"/>
  <c r="B13" i="4"/>
  <c r="F13" i="4" s="1"/>
  <c r="C12" i="4"/>
  <c r="G23" i="12"/>
  <c r="I23" i="12" s="1"/>
  <c r="E11" i="4"/>
  <c r="K23" i="13"/>
  <c r="L23" i="13" s="1"/>
  <c r="L22" i="13"/>
  <c r="J22" i="13"/>
  <c r="J23" i="12"/>
  <c r="I22" i="12"/>
  <c r="K22" i="12" s="1"/>
  <c r="G24" i="11"/>
  <c r="I24" i="11" s="1"/>
  <c r="K24" i="11" s="1"/>
  <c r="K23" i="11"/>
  <c r="L23" i="11" s="1"/>
  <c r="J25" i="10"/>
  <c r="K25" i="10"/>
  <c r="I24" i="10"/>
  <c r="G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K23" i="12" l="1"/>
  <c r="B11" i="4"/>
  <c r="C10" i="4"/>
  <c r="B10" i="4"/>
  <c r="F10" i="4" s="1"/>
  <c r="C9" i="4"/>
  <c r="C11" i="4"/>
  <c r="B12" i="4"/>
  <c r="F12" i="4" s="1"/>
  <c r="F11" i="4"/>
  <c r="H13" i="4"/>
  <c r="G13" i="4"/>
  <c r="L22" i="12"/>
  <c r="J22" i="12"/>
  <c r="L23" i="12"/>
  <c r="J24" i="11"/>
  <c r="L24" i="11"/>
  <c r="K24" i="10"/>
  <c r="L24" i="10" s="1"/>
  <c r="J24" i="10"/>
  <c r="L25" i="10"/>
  <c r="G22" i="9"/>
  <c r="G24" i="9" s="1"/>
  <c r="G23" i="8"/>
  <c r="G24" i="8" s="1"/>
  <c r="I24" i="8" s="1"/>
  <c r="H10" i="4" l="1"/>
  <c r="G10" i="4"/>
  <c r="G11" i="4"/>
  <c r="H11" i="4"/>
  <c r="H12" i="4"/>
  <c r="G12" i="4"/>
  <c r="I24" i="9"/>
  <c r="J24" i="9" s="1"/>
  <c r="E8" i="4"/>
  <c r="K24" i="9"/>
  <c r="L24" i="9" s="1"/>
  <c r="G25" i="9"/>
  <c r="I25" i="9" s="1"/>
  <c r="J24" i="8"/>
  <c r="K24" i="8"/>
  <c r="I23" i="8"/>
  <c r="G23" i="7"/>
  <c r="G24" i="7" s="1"/>
  <c r="I24" i="7" s="1"/>
  <c r="C8" i="4" l="1"/>
  <c r="B9" i="4"/>
  <c r="F9" i="4" s="1"/>
  <c r="H9" i="4" s="1"/>
  <c r="C3" i="4"/>
  <c r="B4" i="4"/>
  <c r="E7" i="4"/>
  <c r="J25" i="9"/>
  <c r="K25" i="9"/>
  <c r="K23" i="8"/>
  <c r="L23" i="8" s="1"/>
  <c r="J23" i="8"/>
  <c r="L24" i="8"/>
  <c r="J24" i="7"/>
  <c r="K24" i="7"/>
  <c r="I23" i="7"/>
  <c r="D81" i="4"/>
  <c r="G23" i="6"/>
  <c r="G24" i="6" s="1"/>
  <c r="I24" i="6" s="1"/>
  <c r="M14" i="4" l="1"/>
  <c r="M30" i="4"/>
  <c r="M28" i="4"/>
  <c r="M29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3" i="4"/>
  <c r="M12" i="4"/>
  <c r="M9" i="4"/>
  <c r="M11" i="4"/>
  <c r="M10" i="4"/>
  <c r="G9" i="4"/>
  <c r="C7" i="4"/>
  <c r="B8" i="4"/>
  <c r="K24" i="6"/>
  <c r="E6" i="4"/>
  <c r="L25" i="9"/>
  <c r="K23" i="7"/>
  <c r="L23" i="7" s="1"/>
  <c r="J23" i="7"/>
  <c r="L24" i="7"/>
  <c r="I23" i="6"/>
  <c r="J24" i="6"/>
  <c r="G23" i="5"/>
  <c r="G24" i="5" s="1"/>
  <c r="I24" i="5" s="1"/>
  <c r="E5" i="4" l="1"/>
  <c r="C5" i="4" s="1"/>
  <c r="C6" i="4"/>
  <c r="B7" i="4"/>
  <c r="F8" i="4"/>
  <c r="H8" i="4" s="1"/>
  <c r="K24" i="5"/>
  <c r="J23" i="6"/>
  <c r="K23" i="6"/>
  <c r="L23" i="6" s="1"/>
  <c r="L24" i="6"/>
  <c r="J24" i="5"/>
  <c r="I23" i="5"/>
  <c r="K23" i="5" s="1"/>
  <c r="B6" i="4" l="1"/>
  <c r="F6" i="4" s="1"/>
  <c r="G6" i="4" s="1"/>
  <c r="G8" i="4"/>
  <c r="F7" i="4"/>
  <c r="H7" i="4" s="1"/>
  <c r="L23" i="5"/>
  <c r="J23" i="5"/>
  <c r="L24" i="5"/>
  <c r="G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" i="4" l="1"/>
  <c r="G7" i="4"/>
  <c r="G20" i="3"/>
  <c r="G22" i="3" s="1"/>
  <c r="E1" i="2"/>
  <c r="E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4" i="4" l="1"/>
  <c r="G2" i="2"/>
  <c r="E3" i="2"/>
  <c r="G1" i="2"/>
  <c r="G23" i="3"/>
  <c r="I23" i="3" s="1"/>
  <c r="I22" i="3"/>
  <c r="K22" i="3" s="1"/>
  <c r="G20" i="1"/>
  <c r="G22" i="1" s="1"/>
  <c r="F2" i="4" l="1"/>
  <c r="C2" i="4"/>
  <c r="B3" i="4"/>
  <c r="B5" i="4"/>
  <c r="C4" i="4"/>
  <c r="F4" i="4"/>
  <c r="H4" i="4" s="1"/>
  <c r="I22" i="1"/>
  <c r="G23" i="1"/>
  <c r="H1" i="2"/>
  <c r="H2" i="2"/>
  <c r="G3" i="2"/>
  <c r="E4" i="2"/>
  <c r="K23" i="3"/>
  <c r="J22" i="3"/>
  <c r="L22" i="3"/>
  <c r="J23" i="3"/>
  <c r="G4" i="4" l="1"/>
  <c r="F5" i="4"/>
  <c r="H5" i="4" s="1"/>
  <c r="H3" i="2"/>
  <c r="K22" i="1"/>
  <c r="L22" i="1" s="1"/>
  <c r="J22" i="1"/>
  <c r="I23" i="1"/>
  <c r="E5" i="2"/>
  <c r="G4" i="2"/>
  <c r="L23" i="3"/>
  <c r="G5" i="4" l="1"/>
  <c r="K23" i="1"/>
  <c r="J23" i="1"/>
  <c r="F3" i="4"/>
  <c r="H4" i="2"/>
  <c r="E6" i="2"/>
  <c r="G5" i="2"/>
  <c r="H5" i="2" l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H2" i="4"/>
  <c r="I2" i="4" s="1"/>
  <c r="J2" i="4" s="1"/>
  <c r="G2" i="4"/>
  <c r="L77" i="4" s="1"/>
  <c r="F81" i="4"/>
  <c r="H3" i="4"/>
  <c r="G3" i="4"/>
  <c r="L23" i="1"/>
  <c r="E7" i="2"/>
  <c r="G6" i="2"/>
  <c r="L76" i="4" l="1"/>
  <c r="L74" i="4"/>
  <c r="L75" i="4"/>
  <c r="L72" i="4"/>
  <c r="L73" i="4"/>
  <c r="L71" i="4"/>
  <c r="L70" i="4"/>
  <c r="L69" i="4"/>
  <c r="L67" i="4"/>
  <c r="L68" i="4"/>
  <c r="L66" i="4"/>
  <c r="L65" i="4"/>
  <c r="L63" i="4"/>
  <c r="L64" i="4"/>
  <c r="L61" i="4"/>
  <c r="L62" i="4"/>
  <c r="L60" i="4"/>
  <c r="L58" i="4"/>
  <c r="L59" i="4"/>
  <c r="L57" i="4"/>
  <c r="L55" i="4"/>
  <c r="L56" i="4"/>
  <c r="L54" i="4"/>
  <c r="L52" i="4"/>
  <c r="L53" i="4"/>
  <c r="L51" i="4"/>
  <c r="L50" i="4"/>
  <c r="L48" i="4"/>
  <c r="L49" i="4"/>
  <c r="L47" i="4"/>
  <c r="L45" i="4"/>
  <c r="L46" i="4"/>
  <c r="L43" i="4"/>
  <c r="L44" i="4"/>
  <c r="L41" i="4"/>
  <c r="L42" i="4"/>
  <c r="L40" i="4"/>
  <c r="L38" i="4"/>
  <c r="L39" i="4"/>
  <c r="L37" i="4"/>
  <c r="L36" i="4"/>
  <c r="L34" i="4"/>
  <c r="L35" i="4"/>
  <c r="L33" i="4"/>
  <c r="L32" i="4"/>
  <c r="L30" i="4"/>
  <c r="L31" i="4"/>
  <c r="L28" i="4"/>
  <c r="L29" i="4"/>
  <c r="L27" i="4"/>
  <c r="L25" i="4"/>
  <c r="L26" i="4"/>
  <c r="L23" i="4"/>
  <c r="L24" i="4"/>
  <c r="L21" i="4"/>
  <c r="L22" i="4"/>
  <c r="L19" i="4"/>
  <c r="L20" i="4"/>
  <c r="L17" i="4"/>
  <c r="L18" i="4"/>
  <c r="L9" i="4"/>
  <c r="L3" i="4"/>
  <c r="L11" i="4"/>
  <c r="L4" i="4"/>
  <c r="L5" i="4"/>
  <c r="L13" i="4"/>
  <c r="L6" i="4"/>
  <c r="L14" i="4"/>
  <c r="L7" i="4"/>
  <c r="L8" i="4"/>
  <c r="L10" i="4"/>
  <c r="L2" i="4"/>
  <c r="L15" i="4"/>
  <c r="L16" i="4"/>
  <c r="L12" i="4"/>
  <c r="I3" i="4"/>
  <c r="G81" i="4"/>
  <c r="H81" i="4"/>
  <c r="H6" i="2"/>
  <c r="E8" i="2"/>
  <c r="G7" i="2"/>
  <c r="H7" i="2" s="1"/>
  <c r="I4" i="4" l="1"/>
  <c r="J3" i="4"/>
  <c r="K80" i="4"/>
  <c r="E9" i="2"/>
  <c r="G8" i="2"/>
  <c r="I5" i="4" l="1"/>
  <c r="J4" i="4"/>
  <c r="H8" i="2"/>
  <c r="E10" i="2"/>
  <c r="E11" i="2" s="1"/>
  <c r="G9" i="2"/>
  <c r="H9" i="2" s="1"/>
  <c r="I6" i="4" l="1"/>
  <c r="J5" i="4"/>
  <c r="E12" i="2"/>
  <c r="G11" i="2"/>
  <c r="G10" i="2"/>
  <c r="H10" i="2" s="1"/>
  <c r="H11" i="2" l="1"/>
  <c r="J24" i="1" s="1"/>
  <c r="I7" i="4"/>
  <c r="J6" i="4"/>
  <c r="G12" i="2"/>
  <c r="H12" i="2" s="1"/>
  <c r="E13" i="2"/>
  <c r="L24" i="1" l="1"/>
  <c r="I8" i="4"/>
  <c r="J7" i="4"/>
  <c r="E14" i="2"/>
  <c r="G13" i="2"/>
  <c r="J26" i="9"/>
  <c r="L26" i="9"/>
  <c r="I9" i="4" l="1"/>
  <c r="J8" i="4"/>
  <c r="H13" i="2"/>
  <c r="E15" i="2"/>
  <c r="G14" i="2"/>
  <c r="H14" i="2" s="1"/>
  <c r="I10" i="4" l="1"/>
  <c r="J9" i="4"/>
  <c r="J25" i="5"/>
  <c r="L25" i="5"/>
  <c r="E16" i="2"/>
  <c r="G15" i="2"/>
  <c r="J24" i="3"/>
  <c r="L24" i="3"/>
  <c r="I11" i="4" l="1"/>
  <c r="J10" i="4"/>
  <c r="H15" i="2"/>
  <c r="E17" i="2"/>
  <c r="G16" i="2"/>
  <c r="H16" i="2" s="1"/>
  <c r="G17" i="2" l="1"/>
  <c r="E18" i="2"/>
  <c r="I12" i="4"/>
  <c r="J11" i="4"/>
  <c r="J25" i="7"/>
  <c r="L25" i="7"/>
  <c r="H17" i="2"/>
  <c r="J25" i="6"/>
  <c r="L25" i="6"/>
  <c r="G18" i="2" l="1"/>
  <c r="H18" i="2" s="1"/>
  <c r="E19" i="2"/>
  <c r="I13" i="4"/>
  <c r="J12" i="4"/>
  <c r="J25" i="8"/>
  <c r="L25" i="8"/>
  <c r="J13" i="4" l="1"/>
  <c r="I14" i="4"/>
  <c r="E20" i="2"/>
  <c r="G19" i="2"/>
  <c r="H19" i="2" s="1"/>
  <c r="E21" i="2" l="1"/>
  <c r="G20" i="2"/>
  <c r="H20" i="2" s="1"/>
  <c r="L26" i="10"/>
  <c r="J26" i="10"/>
  <c r="J14" i="4"/>
  <c r="I15" i="4"/>
  <c r="J15" i="4" l="1"/>
  <c r="I16" i="4"/>
  <c r="L25" i="11"/>
  <c r="J25" i="11"/>
  <c r="E22" i="2"/>
  <c r="G21" i="2"/>
  <c r="H21" i="2" s="1"/>
  <c r="J16" i="4" l="1"/>
  <c r="I17" i="4"/>
  <c r="E23" i="2"/>
  <c r="G22" i="2"/>
  <c r="H22" i="2" s="1"/>
  <c r="J24" i="12"/>
  <c r="L24" i="12"/>
  <c r="J17" i="4" l="1"/>
  <c r="I18" i="4"/>
  <c r="E24" i="2"/>
  <c r="G23" i="2"/>
  <c r="H23" i="2" s="1"/>
  <c r="J18" i="4" l="1"/>
  <c r="I19" i="4"/>
  <c r="E25" i="2"/>
  <c r="G24" i="2"/>
  <c r="H24" i="2" s="1"/>
  <c r="J19" i="4" l="1"/>
  <c r="I20" i="4"/>
  <c r="G25" i="2"/>
  <c r="H25" i="2" s="1"/>
  <c r="E26" i="2"/>
  <c r="J24" i="13"/>
  <c r="L24" i="13"/>
  <c r="J20" i="4" l="1"/>
  <c r="I21" i="4"/>
  <c r="E27" i="2"/>
  <c r="G26" i="2"/>
  <c r="H26" i="2" s="1"/>
  <c r="J23" i="14"/>
  <c r="J22" i="14"/>
  <c r="L22" i="14"/>
  <c r="L23" i="14"/>
  <c r="J21" i="4" l="1"/>
  <c r="I22" i="4"/>
  <c r="G27" i="2"/>
  <c r="H27" i="2" s="1"/>
  <c r="E28" i="2"/>
  <c r="J22" i="4" l="1"/>
  <c r="I23" i="4"/>
  <c r="V4" i="18"/>
  <c r="V5" i="18"/>
  <c r="X5" i="18"/>
  <c r="X4" i="18"/>
  <c r="G28" i="2"/>
  <c r="E29" i="2"/>
  <c r="H28" i="2"/>
  <c r="J22" i="17"/>
  <c r="J21" i="17"/>
  <c r="L22" i="17"/>
  <c r="L21" i="17"/>
  <c r="G29" i="2" l="1"/>
  <c r="E30" i="2"/>
  <c r="J23" i="4"/>
  <c r="I24" i="4"/>
  <c r="H29" i="2"/>
  <c r="J23" i="18"/>
  <c r="J22" i="18"/>
  <c r="L23" i="18"/>
  <c r="L22" i="18"/>
  <c r="G30" i="2" l="1"/>
  <c r="H30" i="2" s="1"/>
  <c r="E31" i="2"/>
  <c r="J24" i="4"/>
  <c r="I25" i="4"/>
  <c r="J24" i="19"/>
  <c r="J23" i="19"/>
  <c r="L24" i="19"/>
  <c r="L23" i="19"/>
  <c r="G31" i="2" l="1"/>
  <c r="E32" i="2"/>
  <c r="L24" i="20"/>
  <c r="J24" i="20"/>
  <c r="J23" i="20"/>
  <c r="L23" i="20"/>
  <c r="J25" i="4"/>
  <c r="I26" i="4"/>
  <c r="G32" i="2" l="1"/>
  <c r="H32" i="2" s="1"/>
  <c r="E33" i="2"/>
  <c r="H31" i="2"/>
  <c r="J26" i="4"/>
  <c r="I27" i="4"/>
  <c r="G33" i="2" l="1"/>
  <c r="E34" i="2"/>
  <c r="J24" i="21"/>
  <c r="L24" i="21"/>
  <c r="J23" i="21"/>
  <c r="L23" i="21"/>
  <c r="J24" i="24"/>
  <c r="J25" i="22"/>
  <c r="J24" i="22"/>
  <c r="L25" i="22"/>
  <c r="L24" i="22"/>
  <c r="J27" i="4"/>
  <c r="I28" i="4"/>
  <c r="E35" i="2" l="1"/>
  <c r="G34" i="2"/>
  <c r="H34" i="2" s="1"/>
  <c r="H33" i="2"/>
  <c r="J28" i="4"/>
  <c r="I29" i="4"/>
  <c r="J25" i="24" l="1"/>
  <c r="L25" i="24"/>
  <c r="L24" i="24"/>
  <c r="J25" i="23"/>
  <c r="L26" i="23"/>
  <c r="J26" i="23"/>
  <c r="L25" i="23"/>
  <c r="E36" i="2"/>
  <c r="G35" i="2"/>
  <c r="J29" i="4"/>
  <c r="I30" i="4"/>
  <c r="G36" i="2" l="1"/>
  <c r="H36" i="2" s="1"/>
  <c r="E37" i="2"/>
  <c r="H35" i="2"/>
  <c r="J30" i="4"/>
  <c r="I31" i="4"/>
  <c r="G37" i="2" l="1"/>
  <c r="H37" i="2" s="1"/>
  <c r="E38" i="2"/>
  <c r="J25" i="25"/>
  <c r="J24" i="25"/>
  <c r="L25" i="25"/>
  <c r="L24" i="25"/>
  <c r="J24" i="26"/>
  <c r="J23" i="26"/>
  <c r="L24" i="26"/>
  <c r="L23" i="26"/>
  <c r="J31" i="4"/>
  <c r="I32" i="4"/>
  <c r="E39" i="2" l="1"/>
  <c r="G38" i="2"/>
  <c r="H38" i="2" s="1"/>
  <c r="J24" i="27"/>
  <c r="L23" i="27"/>
  <c r="L24" i="27"/>
  <c r="J23" i="27"/>
  <c r="J32" i="4"/>
  <c r="I33" i="4"/>
  <c r="J24" i="28" l="1"/>
  <c r="L24" i="28"/>
  <c r="J23" i="28"/>
  <c r="L23" i="28"/>
  <c r="G39" i="2"/>
  <c r="H39" i="2" s="1"/>
  <c r="E40" i="2"/>
  <c r="J33" i="4"/>
  <c r="I34" i="4"/>
  <c r="G40" i="2" l="1"/>
  <c r="H40" i="2" s="1"/>
  <c r="E41" i="2"/>
  <c r="J24" i="29"/>
  <c r="J23" i="29"/>
  <c r="L24" i="29"/>
  <c r="L23" i="29"/>
  <c r="J34" i="4"/>
  <c r="I35" i="4"/>
  <c r="G41" i="2" l="1"/>
  <c r="H41" i="2" s="1"/>
  <c r="E42" i="2"/>
  <c r="J24" i="30"/>
  <c r="J25" i="30"/>
  <c r="L25" i="30"/>
  <c r="L24" i="30"/>
  <c r="J35" i="4"/>
  <c r="I36" i="4"/>
  <c r="E43" i="2" l="1"/>
  <c r="G42" i="2"/>
  <c r="H42" i="2" s="1"/>
  <c r="J24" i="31"/>
  <c r="L25" i="31"/>
  <c r="J25" i="31"/>
  <c r="L24" i="31"/>
  <c r="J36" i="4"/>
  <c r="I37" i="4"/>
  <c r="J25" i="32" l="1"/>
  <c r="J24" i="32"/>
  <c r="L25" i="32"/>
  <c r="L24" i="32"/>
  <c r="G43" i="2"/>
  <c r="H43" i="2" s="1"/>
  <c r="E44" i="2"/>
  <c r="J37" i="4"/>
  <c r="I38" i="4"/>
  <c r="G44" i="2" l="1"/>
  <c r="H44" i="2" s="1"/>
  <c r="E45" i="2"/>
  <c r="J26" i="33"/>
  <c r="L26" i="33"/>
  <c r="J25" i="33"/>
  <c r="L25" i="33"/>
  <c r="J38" i="4"/>
  <c r="I39" i="4"/>
  <c r="E46" i="2" l="1"/>
  <c r="G45" i="2"/>
  <c r="H45" i="2" s="1"/>
  <c r="J25" i="34"/>
  <c r="J24" i="34"/>
  <c r="L25" i="34"/>
  <c r="L24" i="34"/>
  <c r="J39" i="4"/>
  <c r="I40" i="4"/>
  <c r="J25" i="35" l="1"/>
  <c r="L26" i="35"/>
  <c r="L25" i="35"/>
  <c r="J26" i="35"/>
  <c r="E47" i="2"/>
  <c r="G46" i="2"/>
  <c r="H46" i="2" s="1"/>
  <c r="J40" i="4"/>
  <c r="I41" i="4"/>
  <c r="E48" i="2" l="1"/>
  <c r="G47" i="2"/>
  <c r="H47" i="2" s="1"/>
  <c r="J41" i="4"/>
  <c r="I42" i="4"/>
  <c r="G48" i="2" l="1"/>
  <c r="H48" i="2" s="1"/>
  <c r="E49" i="2"/>
  <c r="J42" i="4"/>
  <c r="I43" i="4"/>
  <c r="E50" i="2" l="1"/>
  <c r="G49" i="2"/>
  <c r="H49" i="2" s="1"/>
  <c r="J43" i="4"/>
  <c r="I44" i="4"/>
  <c r="G50" i="2" l="1"/>
  <c r="H50" i="2" s="1"/>
  <c r="E51" i="2"/>
  <c r="J44" i="4"/>
  <c r="I45" i="4"/>
  <c r="E52" i="2" l="1"/>
  <c r="G51" i="2"/>
  <c r="H51" i="2" s="1"/>
  <c r="J45" i="4"/>
  <c r="I46" i="4"/>
  <c r="G52" i="2" l="1"/>
  <c r="H52" i="2" s="1"/>
  <c r="E53" i="2"/>
  <c r="J46" i="4"/>
  <c r="I47" i="4"/>
  <c r="J47" i="4" l="1"/>
  <c r="I48" i="4"/>
  <c r="G53" i="2"/>
  <c r="H53" i="2" s="1"/>
  <c r="E54" i="2"/>
  <c r="J48" i="4" l="1"/>
  <c r="I49" i="4"/>
  <c r="G54" i="2"/>
  <c r="H54" i="2" s="1"/>
  <c r="E55" i="2"/>
  <c r="J49" i="4" l="1"/>
  <c r="I50" i="4"/>
  <c r="E56" i="2"/>
  <c r="G55" i="2"/>
  <c r="H55" i="2" s="1"/>
  <c r="J50" i="4" l="1"/>
  <c r="I51" i="4"/>
  <c r="G56" i="2"/>
  <c r="H56" i="2" s="1"/>
  <c r="E57" i="2"/>
  <c r="J51" i="4" l="1"/>
  <c r="I52" i="4"/>
  <c r="G57" i="2"/>
  <c r="H57" i="2" s="1"/>
  <c r="E58" i="2"/>
  <c r="J52" i="4" l="1"/>
  <c r="I53" i="4"/>
  <c r="G58" i="2"/>
  <c r="H58" i="2" s="1"/>
  <c r="E59" i="2"/>
  <c r="J53" i="4" l="1"/>
  <c r="I54" i="4"/>
  <c r="E60" i="2"/>
  <c r="G60" i="2" s="1"/>
  <c r="G59" i="2"/>
  <c r="H59" i="2" s="1"/>
  <c r="J54" i="4" l="1"/>
  <c r="I55" i="4"/>
  <c r="H60" i="2"/>
  <c r="G93" i="2"/>
  <c r="N10" i="2" s="1"/>
  <c r="J55" i="4" l="1"/>
  <c r="I56" i="4"/>
  <c r="J56" i="4" l="1"/>
  <c r="I57" i="4"/>
  <c r="J57" i="4" l="1"/>
  <c r="I58" i="4"/>
  <c r="J58" i="4" l="1"/>
  <c r="I59" i="4"/>
  <c r="J59" i="4" l="1"/>
  <c r="I60" i="4"/>
  <c r="J60" i="4" l="1"/>
  <c r="I61" i="4"/>
  <c r="J61" i="4" l="1"/>
  <c r="I62" i="4"/>
  <c r="J62" i="4" l="1"/>
  <c r="I63" i="4"/>
  <c r="J63" i="4" l="1"/>
  <c r="I64" i="4"/>
  <c r="J64" i="4" l="1"/>
  <c r="I65" i="4"/>
  <c r="J65" i="4" l="1"/>
  <c r="I66" i="4"/>
  <c r="J66" i="4" l="1"/>
  <c r="I67" i="4"/>
  <c r="J67" i="4" l="1"/>
  <c r="I68" i="4"/>
  <c r="J68" i="4" l="1"/>
  <c r="I69" i="4"/>
  <c r="J69" i="4" l="1"/>
  <c r="I70" i="4"/>
  <c r="I71" i="4" s="1"/>
  <c r="J71" i="4" l="1"/>
  <c r="I72" i="4"/>
  <c r="J70" i="4"/>
  <c r="J72" i="4" l="1"/>
  <c r="I73" i="4"/>
  <c r="J73" i="4" l="1"/>
  <c r="I74" i="4"/>
  <c r="J74" i="4" l="1"/>
  <c r="I75" i="4"/>
  <c r="J75" i="4" l="1"/>
  <c r="I76" i="4"/>
  <c r="J76" i="4" l="1"/>
  <c r="I77" i="4"/>
  <c r="J77" i="4" l="1"/>
  <c r="I78" i="4"/>
  <c r="J78" i="4" s="1"/>
</calcChain>
</file>

<file path=xl/sharedStrings.xml><?xml version="1.0" encoding="utf-8"?>
<sst xmlns="http://schemas.openxmlformats.org/spreadsheetml/2006/main" count="10714" uniqueCount="2836">
  <si>
    <t>نماد</t>
  </si>
  <si>
    <t>تعداد</t>
  </si>
  <si>
    <t>میانگین قیمت خرید</t>
  </si>
  <si>
    <t>بهای تمام شده</t>
  </si>
  <si>
    <t>قیمت آخرین معامله</t>
  </si>
  <si>
    <t>قیمت سر به سر</t>
  </si>
  <si>
    <t>ارزش</t>
  </si>
  <si>
    <t>درصد سود یا زیان فعلی</t>
  </si>
  <si>
    <t>میزان سود یا زیان فعلی</t>
  </si>
  <si>
    <t>میزان سود یا زیان گذشته</t>
  </si>
  <si>
    <t>میزان سود یا زیان کل</t>
  </si>
  <si>
    <t>درصد از پرتفو</t>
  </si>
  <si>
    <t>تبرک</t>
  </si>
  <si>
    <t>3195203.8781790137</t>
  </si>
  <si>
    <t>17306108</t>
  </si>
  <si>
    <t>غویتا</t>
  </si>
  <si>
    <t>672415</t>
  </si>
  <si>
    <t>چکارن</t>
  </si>
  <si>
    <t>5862222.765845895</t>
  </si>
  <si>
    <t>5967245.999999987</t>
  </si>
  <si>
    <t>کچادح</t>
  </si>
  <si>
    <t>366495</t>
  </si>
  <si>
    <t>3744430</t>
  </si>
  <si>
    <t>برکت</t>
  </si>
  <si>
    <t>37653.00000000001</t>
  </si>
  <si>
    <t>زبینا</t>
  </si>
  <si>
    <t>1131895</t>
  </si>
  <si>
    <t>4400719</t>
  </si>
  <si>
    <t>خبهمن</t>
  </si>
  <si>
    <t>198613</t>
  </si>
  <si>
    <t>خزر</t>
  </si>
  <si>
    <t>223905</t>
  </si>
  <si>
    <t>خمحور</t>
  </si>
  <si>
    <t>6909</t>
  </si>
  <si>
    <t>وسنا</t>
  </si>
  <si>
    <t>-75151</t>
  </si>
  <si>
    <t>فولاژ</t>
  </si>
  <si>
    <t>-118238</t>
  </si>
  <si>
    <t>فبیرا</t>
  </si>
  <si>
    <t>-12414774.5</t>
  </si>
  <si>
    <t>-10823719</t>
  </si>
  <si>
    <t>کسرام</t>
  </si>
  <si>
    <t>-2600149</t>
  </si>
  <si>
    <t>دالبرح</t>
  </si>
  <si>
    <t>-4934471</t>
  </si>
  <si>
    <t>چکاپا</t>
  </si>
  <si>
    <t>-204078.54999999993</t>
  </si>
  <si>
    <t>-22058769</t>
  </si>
  <si>
    <t>وبصادر</t>
  </si>
  <si>
    <t>-64192541.625</t>
  </si>
  <si>
    <t>-62670659</t>
  </si>
  <si>
    <t>وتجارت</t>
  </si>
  <si>
    <t>-68419526</t>
  </si>
  <si>
    <t>-67443591</t>
  </si>
  <si>
    <t>مجموع</t>
  </si>
  <si>
    <t>141263618-</t>
  </si>
  <si>
    <t>138166749-</t>
  </si>
  <si>
    <t>وکادو</t>
  </si>
  <si>
    <t>ارزش واقعی</t>
  </si>
  <si>
    <t>مانده نقدی</t>
  </si>
  <si>
    <t>برداشت سود</t>
  </si>
  <si>
    <t>مبلغ اولیه</t>
  </si>
  <si>
    <t>کل</t>
  </si>
  <si>
    <t>سود</t>
  </si>
  <si>
    <t>سود تخمینی</t>
  </si>
  <si>
    <t>دریافت وجه طی حواله ساتنا بانکی به شماره 1140572 بانک خاور میانه جهت واریز به حساب 2118000110192111</t>
  </si>
  <si>
    <t>دریافت وجه طی حواله ساتنا بانکی به شماره 1118064 بانک خاور میانه جهت واریز به حساب 2118000110192111</t>
  </si>
  <si>
    <t>دریافت وجه طی حواله ساتنا بانکی به شماره 1101554 بانک خاور میانه جهت واریز به حساب 2118000110192111</t>
  </si>
  <si>
    <t>دریافت وجه طی حواله ساتنا بانکی به شماره 1076495 بانک خاور میانه جهت واریز به حساب 2118000110192111</t>
  </si>
  <si>
    <t>میانگین ماهانه</t>
  </si>
  <si>
    <t>1821105.0000000002</t>
  </si>
  <si>
    <t>4383503.878179014</t>
  </si>
  <si>
    <t>18494408</t>
  </si>
  <si>
    <t>941300</t>
  </si>
  <si>
    <t>98058</t>
  </si>
  <si>
    <t>444599</t>
  </si>
  <si>
    <t>1261269</t>
  </si>
  <si>
    <t>1681697</t>
  </si>
  <si>
    <t>خودرو</t>
  </si>
  <si>
    <t>159580.99999999997</t>
  </si>
  <si>
    <t>333894</t>
  </si>
  <si>
    <t>49621</t>
  </si>
  <si>
    <t>وکادوح</t>
  </si>
  <si>
    <t>-1415575.2531242222</t>
  </si>
  <si>
    <t>2991897.000000002</t>
  </si>
  <si>
    <t>-534702.5500000007</t>
  </si>
  <si>
    <t>-22389393</t>
  </si>
  <si>
    <t>-93482</t>
  </si>
  <si>
    <t>ذوب</t>
  </si>
  <si>
    <t>-473830</t>
  </si>
  <si>
    <t>-1819050</t>
  </si>
  <si>
    <t>1449774</t>
  </si>
  <si>
    <t>145138916-</t>
  </si>
  <si>
    <t>140522792-</t>
  </si>
  <si>
    <t>دالبر</t>
  </si>
  <si>
    <t>ابتدا</t>
  </si>
  <si>
    <t>انتها</t>
  </si>
  <si>
    <t>تاریخ</t>
  </si>
  <si>
    <t>سود انباشته</t>
  </si>
  <si>
    <t>ریال-روز</t>
  </si>
  <si>
    <t>ولشرق</t>
  </si>
  <si>
    <t>4,545</t>
  </si>
  <si>
    <t>563,601</t>
  </si>
  <si>
    <t>4,589</t>
  </si>
  <si>
    <t>216122.30182926822</t>
  </si>
  <si>
    <t>-608237.0000000001</t>
  </si>
  <si>
    <t>5,000</t>
  </si>
  <si>
    <t>4,190</t>
  </si>
  <si>
    <t>20,951,767</t>
  </si>
  <si>
    <t>4,231</t>
  </si>
  <si>
    <t>6314767</t>
  </si>
  <si>
    <t>2,000</t>
  </si>
  <si>
    <t>3,907</t>
  </si>
  <si>
    <t>7,814,086</t>
  </si>
  <si>
    <t>3,945</t>
  </si>
  <si>
    <t>1216994</t>
  </si>
  <si>
    <t>500,000</t>
  </si>
  <si>
    <t>204,565,928</t>
  </si>
  <si>
    <t>23191571.87221903</t>
  </si>
  <si>
    <t>26967420.00000002</t>
  </si>
  <si>
    <t>10,000</t>
  </si>
  <si>
    <t>1,171</t>
  </si>
  <si>
    <t>11,714,095</t>
  </si>
  <si>
    <t>1,182</t>
  </si>
  <si>
    <t>1159155</t>
  </si>
  <si>
    <t>13,005</t>
  </si>
  <si>
    <t>3,880</t>
  </si>
  <si>
    <t>50,462,289</t>
  </si>
  <si>
    <t>3,918</t>
  </si>
  <si>
    <t>4398847.962301031</t>
  </si>
  <si>
    <t>10495106.999999996</t>
  </si>
  <si>
    <t>1,000</t>
  </si>
  <si>
    <t>1,658</t>
  </si>
  <si>
    <t>1,657,655</t>
  </si>
  <si>
    <t>1,674</t>
  </si>
  <si>
    <t>1,500</t>
  </si>
  <si>
    <t>22,322</t>
  </si>
  <si>
    <t>33,483,138</t>
  </si>
  <si>
    <t>22,540</t>
  </si>
  <si>
    <t>729504</t>
  </si>
  <si>
    <t>1149932</t>
  </si>
  <si>
    <t>30,000</t>
  </si>
  <si>
    <t>2,476</t>
  </si>
  <si>
    <t>74,287,319</t>
  </si>
  <si>
    <t>2,500</t>
  </si>
  <si>
    <t>872655.8781790137</t>
  </si>
  <si>
    <t>14983559.999999998</t>
  </si>
  <si>
    <t>3,416</t>
  </si>
  <si>
    <t>3,415,771</t>
  </si>
  <si>
    <t>3,449</t>
  </si>
  <si>
    <t>23367</t>
  </si>
  <si>
    <t>12,513</t>
  </si>
  <si>
    <t>12,512,547</t>
  </si>
  <si>
    <t>12,635</t>
  </si>
  <si>
    <t>-45299</t>
  </si>
  <si>
    <t>2667036</t>
  </si>
  <si>
    <t>20,000</t>
  </si>
  <si>
    <t>2,316</t>
  </si>
  <si>
    <t>46,329,384</t>
  </si>
  <si>
    <t>2,339</t>
  </si>
  <si>
    <t>-282758.99999999994</t>
  </si>
  <si>
    <t>25,001</t>
  </si>
  <si>
    <t>4,205</t>
  </si>
  <si>
    <t>105,127,952</t>
  </si>
  <si>
    <t>4,246</t>
  </si>
  <si>
    <t>-924728.2561281174</t>
  </si>
  <si>
    <t>4558672.999999999</t>
  </si>
  <si>
    <t>242,704</t>
  </si>
  <si>
    <t>95,489,461</t>
  </si>
  <si>
    <t>-1036769.625</t>
  </si>
  <si>
    <t>485113</t>
  </si>
  <si>
    <t>3,767</t>
  </si>
  <si>
    <t>37,667,969</t>
  </si>
  <si>
    <t>3,804</t>
  </si>
  <si>
    <t>-929694</t>
  </si>
  <si>
    <t>-755381</t>
  </si>
  <si>
    <t>11,000</t>
  </si>
  <si>
    <t>1,451</t>
  </si>
  <si>
    <t>15,962,722</t>
  </si>
  <si>
    <t>1,465</t>
  </si>
  <si>
    <t>-527695</t>
  </si>
  <si>
    <t>35,000</t>
  </si>
  <si>
    <t>1,703</t>
  </si>
  <si>
    <t>59,604,373</t>
  </si>
  <si>
    <t>1,720</t>
  </si>
  <si>
    <t>-2729364</t>
  </si>
  <si>
    <t>200,000</t>
  </si>
  <si>
    <t>1,252</t>
  </si>
  <si>
    <t>250,470,875</t>
  </si>
  <si>
    <t>1,264</t>
  </si>
  <si>
    <t>5,441</t>
  </si>
  <si>
    <t>108,811,769</t>
  </si>
  <si>
    <t>5,494</t>
  </si>
  <si>
    <t>-7311144</t>
  </si>
  <si>
    <t>-4042320</t>
  </si>
  <si>
    <t>1,128,334</t>
  </si>
  <si>
    <t>1,140,892,700</t>
  </si>
  <si>
    <t>1,152,911,516</t>
  </si>
  <si>
    <t>12,018,816</t>
  </si>
  <si>
    <t>38,330,891</t>
  </si>
  <si>
    <t>50,349,707</t>
  </si>
  <si>
    <t>جمع</t>
  </si>
  <si>
    <t>215262.30182926822</t>
  </si>
  <si>
    <t>-609097.0000000001</t>
  </si>
  <si>
    <t>7904118</t>
  </si>
  <si>
    <t>4270065.962301031</t>
  </si>
  <si>
    <t>10366324.999999996</t>
  </si>
  <si>
    <t>16259821.872219026</t>
  </si>
  <si>
    <t>20035670.000000015</t>
  </si>
  <si>
    <t>3,000</t>
  </si>
  <si>
    <t>4,065</t>
  </si>
  <si>
    <t>12,194,315</t>
  </si>
  <si>
    <t>4,105</t>
  </si>
  <si>
    <t>683886</t>
  </si>
  <si>
    <t>2209492.8781790137</t>
  </si>
  <si>
    <t>16320396.999999998</t>
  </si>
  <si>
    <t>743829</t>
  </si>
  <si>
    <t>918142</t>
  </si>
  <si>
    <t>-91985</t>
  </si>
  <si>
    <t>-980162</t>
  </si>
  <si>
    <t>-559734</t>
  </si>
  <si>
    <t>28,049</t>
  </si>
  <si>
    <t>5,300</t>
  </si>
  <si>
    <t>148,673,487</t>
  </si>
  <si>
    <t>5,352</t>
  </si>
  <si>
    <t>-8407100</t>
  </si>
  <si>
    <t>-5138276</t>
  </si>
  <si>
    <t>40,000</t>
  </si>
  <si>
    <t>1,692</t>
  </si>
  <si>
    <t>67,680,873</t>
  </si>
  <si>
    <t>1,708</t>
  </si>
  <si>
    <t>-4146433</t>
  </si>
  <si>
    <t>-218822</t>
  </si>
  <si>
    <t>1,142,383</t>
  </si>
  <si>
    <t>1,193,211,147</t>
  </si>
  <si>
    <t>1,198,131,313</t>
  </si>
  <si>
    <t>4,920,166</t>
  </si>
  <si>
    <t>43,251,057</t>
  </si>
  <si>
    <t>8909222</t>
  </si>
  <si>
    <t>234541.30182926822</t>
  </si>
  <si>
    <t>-589818.0000000001</t>
  </si>
  <si>
    <t>1713695</t>
  </si>
  <si>
    <t>1435486</t>
  </si>
  <si>
    <t>5815449.96230103</t>
  </si>
  <si>
    <t>11911708.999999996</t>
  </si>
  <si>
    <t>13784196.872219026</t>
  </si>
  <si>
    <t>17560045.000000015</t>
  </si>
  <si>
    <t>25,000</t>
  </si>
  <si>
    <t>61,906,099</t>
  </si>
  <si>
    <t>3821744.731815845</t>
  </si>
  <si>
    <t>18696999</t>
  </si>
  <si>
    <t>1892519</t>
  </si>
  <si>
    <t>2066832</t>
  </si>
  <si>
    <t>539794</t>
  </si>
  <si>
    <t>311191</t>
  </si>
  <si>
    <t>3023526</t>
  </si>
  <si>
    <t>381927</t>
  </si>
  <si>
    <t>802355</t>
  </si>
  <si>
    <t>-1136073</t>
  </si>
  <si>
    <t>106,009,831</t>
  </si>
  <si>
    <t>-1815725.6534992456</t>
  </si>
  <si>
    <t>236161.99999998766</t>
  </si>
  <si>
    <t>1,129,334</t>
  </si>
  <si>
    <t>1,138,166,271</t>
  </si>
  <si>
    <t>1,159,516,633</t>
  </si>
  <si>
    <t>21,350,362</t>
  </si>
  <si>
    <t>37,878,305</t>
  </si>
  <si>
    <t>59,228,667</t>
  </si>
  <si>
    <t>کل سود</t>
  </si>
  <si>
    <t>10,161</t>
  </si>
  <si>
    <t>10,160,920</t>
  </si>
  <si>
    <t>10,260</t>
  </si>
  <si>
    <t>1523040</t>
  </si>
  <si>
    <t>15,000</t>
  </si>
  <si>
    <t>2,352</t>
  </si>
  <si>
    <t>35,276,009</t>
  </si>
  <si>
    <t>2,375</t>
  </si>
  <si>
    <t>4799408.878179014</t>
  </si>
  <si>
    <t>18910313</t>
  </si>
  <si>
    <t>3,215</t>
  </si>
  <si>
    <t>16,072,640</t>
  </si>
  <si>
    <t>3,246</t>
  </si>
  <si>
    <t>1583518</t>
  </si>
  <si>
    <t>14,692</t>
  </si>
  <si>
    <t>73,461,725</t>
  </si>
  <si>
    <t>14,835</t>
  </si>
  <si>
    <t>6035544.882922961</t>
  </si>
  <si>
    <t>12176127.000000007</t>
  </si>
  <si>
    <t>2,833</t>
  </si>
  <si>
    <t>14,165,424</t>
  </si>
  <si>
    <t>2,861</t>
  </si>
  <si>
    <t>1148792</t>
  </si>
  <si>
    <t>4526727</t>
  </si>
  <si>
    <t>733347</t>
  </si>
  <si>
    <t>349535</t>
  </si>
  <si>
    <t>5,617</t>
  </si>
  <si>
    <t>56,173,873</t>
  </si>
  <si>
    <t>5,672</t>
  </si>
  <si>
    <t>151546.99999999997</t>
  </si>
  <si>
    <t>3420371</t>
  </si>
  <si>
    <t>44,644,184</t>
  </si>
  <si>
    <t>-522605</t>
  </si>
  <si>
    <t>4,225</t>
  </si>
  <si>
    <t>104,051,645</t>
  </si>
  <si>
    <t>4,266</t>
  </si>
  <si>
    <t>-3073748.253124222</t>
  </si>
  <si>
    <t>1333724.0000000019</t>
  </si>
  <si>
    <t>-1127744</t>
  </si>
  <si>
    <t>-953431</t>
  </si>
  <si>
    <t>-495017</t>
  </si>
  <si>
    <t>-135073</t>
  </si>
  <si>
    <t>4,412</t>
  </si>
  <si>
    <t>22,503,399</t>
  </si>
  <si>
    <t>4,455</t>
  </si>
  <si>
    <t>-1064981.5500000007</t>
  </si>
  <si>
    <t>-22919672</t>
  </si>
  <si>
    <t>20,951,765</t>
  </si>
  <si>
    <t>1,192</t>
  </si>
  <si>
    <t>95,326,002</t>
  </si>
  <si>
    <t>1,204</t>
  </si>
  <si>
    <t>1,719</t>
  </si>
  <si>
    <t>85,946,951</t>
  </si>
  <si>
    <t>1,736</t>
  </si>
  <si>
    <t>442,725</t>
  </si>
  <si>
    <t>907,437,709</t>
  </si>
  <si>
    <t>767,480,018</t>
  </si>
  <si>
    <t>139,957,691-</t>
  </si>
  <si>
    <t>13,714,213</t>
  </si>
  <si>
    <t>126,243,478-</t>
  </si>
  <si>
    <t>پایان دوره ماه شمار</t>
  </si>
  <si>
    <t>8508171</t>
  </si>
  <si>
    <t>203843.30182926822</t>
  </si>
  <si>
    <t>-620516.0000000001</t>
  </si>
  <si>
    <t>2149404.9999999995</t>
  </si>
  <si>
    <t>2635206</t>
  </si>
  <si>
    <t>2809519</t>
  </si>
  <si>
    <t>731418</t>
  </si>
  <si>
    <t>18,005</t>
  </si>
  <si>
    <t>3,998</t>
  </si>
  <si>
    <t>71,984,558</t>
  </si>
  <si>
    <t>4,037</t>
  </si>
  <si>
    <t>3879756.9623010308</t>
  </si>
  <si>
    <t>9976015.999999996</t>
  </si>
  <si>
    <t>2,483</t>
  </si>
  <si>
    <t>74,487,962</t>
  </si>
  <si>
    <t>2,507</t>
  </si>
  <si>
    <t>1206747.7318158448</t>
  </si>
  <si>
    <t>16082001.999999998</t>
  </si>
  <si>
    <t>600,000</t>
  </si>
  <si>
    <t>246,760,803</t>
  </si>
  <si>
    <t>2782196.8722189963</t>
  </si>
  <si>
    <t>6558044.999999985</t>
  </si>
  <si>
    <t>6,000</t>
  </si>
  <si>
    <t>12,392</t>
  </si>
  <si>
    <t>74,352,029</t>
  </si>
  <si>
    <t>510871</t>
  </si>
  <si>
    <t>3223206</t>
  </si>
  <si>
    <t>وآفری</t>
  </si>
  <si>
    <t>45,000</t>
  </si>
  <si>
    <t>1,051</t>
  </si>
  <si>
    <t>47,283,691</t>
  </si>
  <si>
    <t>1,061</t>
  </si>
  <si>
    <t>-48766</t>
  </si>
  <si>
    <t>-222698</t>
  </si>
  <si>
    <t>-1993970.6534992456</t>
  </si>
  <si>
    <t>57916.99999998766</t>
  </si>
  <si>
    <t>-715765</t>
  </si>
  <si>
    <t>-295337</t>
  </si>
  <si>
    <t>50,000</t>
  </si>
  <si>
    <t>1,683</t>
  </si>
  <si>
    <t>84,165,374</t>
  </si>
  <si>
    <t>1,699</t>
  </si>
  <si>
    <t>-4351224</t>
  </si>
  <si>
    <t>1,299,334</t>
  </si>
  <si>
    <t>1,340,072,952</t>
  </si>
  <si>
    <t>1,340,810,538</t>
  </si>
  <si>
    <t>737,586</t>
  </si>
  <si>
    <t>38,615,891</t>
  </si>
  <si>
    <t>678,007-</t>
  </si>
  <si>
    <t>5,200</t>
  </si>
  <si>
    <t>4,263</t>
  </si>
  <si>
    <t>22,169,388</t>
  </si>
  <si>
    <t>4,305</t>
  </si>
  <si>
    <t>10492621.999999994</t>
  </si>
  <si>
    <t>213912.30182926822</t>
  </si>
  <si>
    <t>-610447.0000000001</t>
  </si>
  <si>
    <t>46604125.5</t>
  </si>
  <si>
    <t>48195181</t>
  </si>
  <si>
    <t>5100929.000000001</t>
  </si>
  <si>
    <t>5275242.000000001</t>
  </si>
  <si>
    <t>5466577.96230103</t>
  </si>
  <si>
    <t>11562836.999999996</t>
  </si>
  <si>
    <t>492,704</t>
  </si>
  <si>
    <t>210,269,578</t>
  </si>
  <si>
    <t>12700784.375</t>
  </si>
  <si>
    <t>14222667</t>
  </si>
  <si>
    <t>62,073,302</t>
  </si>
  <si>
    <t>3456492.1098465393</t>
  </si>
  <si>
    <t>19018096</t>
  </si>
  <si>
    <t>2402103</t>
  </si>
  <si>
    <t>10506146.872218996</t>
  </si>
  <si>
    <t>14281994.999999985</t>
  </si>
  <si>
    <t>27835</t>
  </si>
  <si>
    <t>-552374</t>
  </si>
  <si>
    <t>-131946</t>
  </si>
  <si>
    <t>-2330655.6534992456</t>
  </si>
  <si>
    <t>-278768.00000001234</t>
  </si>
  <si>
    <t>-192507</t>
  </si>
  <si>
    <t>-4945374</t>
  </si>
  <si>
    <t>-7040775</t>
  </si>
  <si>
    <t>-4328440</t>
  </si>
  <si>
    <t>-16859544</t>
  </si>
  <si>
    <t>1,531,534</t>
  </si>
  <si>
    <t>1,419,747,620</t>
  </si>
  <si>
    <t>1,483,654,368</t>
  </si>
  <si>
    <t>63,906,748</t>
  </si>
  <si>
    <t>38,564,655</t>
  </si>
  <si>
    <t>102,471,403</t>
  </si>
  <si>
    <t>12042560.999999994</t>
  </si>
  <si>
    <t>219928.30182926822</t>
  </si>
  <si>
    <t>-604431.0000000001</t>
  </si>
  <si>
    <t>195,000</t>
  </si>
  <si>
    <t>244,209,103</t>
  </si>
  <si>
    <t>52197478.36250001</t>
  </si>
  <si>
    <t>55433910.000000015</t>
  </si>
  <si>
    <t>4526583</t>
  </si>
  <si>
    <t>4700896</t>
  </si>
  <si>
    <t>49,658,642</t>
  </si>
  <si>
    <t>5102183.487877235</t>
  </si>
  <si>
    <t>21939338.000000004</t>
  </si>
  <si>
    <t>7053398.96230103</t>
  </si>
  <si>
    <t>13149657.999999996</t>
  </si>
  <si>
    <t>155493</t>
  </si>
  <si>
    <t>17091885.375</t>
  </si>
  <si>
    <t>18613768</t>
  </si>
  <si>
    <t>2847715</t>
  </si>
  <si>
    <t>1,104</t>
  </si>
  <si>
    <t>3,094</t>
  </si>
  <si>
    <t>3,415,875</t>
  </si>
  <si>
    <t>3,124</t>
  </si>
  <si>
    <t>159007.00000000003</t>
  </si>
  <si>
    <t>605,000</t>
  </si>
  <si>
    <t>248,900,685</t>
  </si>
  <si>
    <t>3320940.872219026</t>
  </si>
  <si>
    <t>7096789.000000015</t>
  </si>
  <si>
    <t>420546</t>
  </si>
  <si>
    <t>840974</t>
  </si>
  <si>
    <t>-845280.6534992456</t>
  </si>
  <si>
    <t>1206606.9999999877</t>
  </si>
  <si>
    <t>-331626.00000000006</t>
  </si>
  <si>
    <t>-4499761.999999999</t>
  </si>
  <si>
    <t>-7331909</t>
  </si>
  <si>
    <t>-4619574</t>
  </si>
  <si>
    <t>1,526,638</t>
  </si>
  <si>
    <t>1,403,211,174</t>
  </si>
  <si>
    <t>1,477,556,044</t>
  </si>
  <si>
    <t>74,344,870</t>
  </si>
  <si>
    <t>41,485,582</t>
  </si>
  <si>
    <t>115,830,452</t>
  </si>
  <si>
    <t>مانده</t>
  </si>
  <si>
    <t>5,446</t>
  </si>
  <si>
    <t>1,219,965</t>
  </si>
  <si>
    <t>5,499</t>
  </si>
  <si>
    <t>332082.30182926846</t>
  </si>
  <si>
    <t>-492276.9999999999</t>
  </si>
  <si>
    <t>39,980,315</t>
  </si>
  <si>
    <t>9165792.511136375</t>
  </si>
  <si>
    <t>20133992.000000007</t>
  </si>
  <si>
    <t>342650</t>
  </si>
  <si>
    <t>664082</t>
  </si>
  <si>
    <t>100,000</t>
  </si>
  <si>
    <t>125,235,437</t>
  </si>
  <si>
    <t>16568362.75</t>
  </si>
  <si>
    <t>40951516</t>
  </si>
  <si>
    <t>5003158.487877235</t>
  </si>
  <si>
    <t>21840313.000000004</t>
  </si>
  <si>
    <t>10261283.375</t>
  </si>
  <si>
    <t>11783166</t>
  </si>
  <si>
    <t>تاصیکو</t>
  </si>
  <si>
    <t>4,895</t>
  </si>
  <si>
    <t>2,210</t>
  </si>
  <si>
    <t>10,818,966</t>
  </si>
  <si>
    <t>2,232</t>
  </si>
  <si>
    <t>378236</t>
  </si>
  <si>
    <t>541069.3465007544</t>
  </si>
  <si>
    <t>2592956.999999988</t>
  </si>
  <si>
    <t>-1330962</t>
  </si>
  <si>
    <t>-277162</t>
  </si>
  <si>
    <t>805,000</t>
  </si>
  <si>
    <t>332,687,651</t>
  </si>
  <si>
    <t>-6652790.127780974</t>
  </si>
  <si>
    <t>-2876941.999999985</t>
  </si>
  <si>
    <t>8,000</t>
  </si>
  <si>
    <t>12,159</t>
  </si>
  <si>
    <t>97,269,602</t>
  </si>
  <si>
    <t>12,278</t>
  </si>
  <si>
    <t>-10919802</t>
  </si>
  <si>
    <t>-8207467</t>
  </si>
  <si>
    <t>23,164,692</t>
  </si>
  <si>
    <t>-5785804</t>
  </si>
  <si>
    <t>-11383449</t>
  </si>
  <si>
    <t>1,558,928</t>
  </si>
  <si>
    <t>1,206,644,257</t>
  </si>
  <si>
    <t>1,224,009,725</t>
  </si>
  <si>
    <t>17,365,468</t>
  </si>
  <si>
    <t>61,311,858</t>
  </si>
  <si>
    <t>78,677,326</t>
  </si>
  <si>
    <t>باقیمانده سود روز</t>
  </si>
  <si>
    <t>12304884.511136375</t>
  </si>
  <si>
    <t>23273084.000000007</t>
  </si>
  <si>
    <t>359365.30182926846</t>
  </si>
  <si>
    <t>-464993.9999999999</t>
  </si>
  <si>
    <t>12,523,544</t>
  </si>
  <si>
    <t>2963966.2750000004</t>
  </si>
  <si>
    <t>47289132</t>
  </si>
  <si>
    <t>775592</t>
  </si>
  <si>
    <t>350572</t>
  </si>
  <si>
    <t>2,568</t>
  </si>
  <si>
    <t>77,032,357</t>
  </si>
  <si>
    <t>2,593</t>
  </si>
  <si>
    <t>5108881.487877234</t>
  </si>
  <si>
    <t>21946036.000000004</t>
  </si>
  <si>
    <t>13188684.375</t>
  </si>
  <si>
    <t>14710567</t>
  </si>
  <si>
    <t>639989.0000000001</t>
  </si>
  <si>
    <t>387296</t>
  </si>
  <si>
    <t>917364.3465007544</t>
  </si>
  <si>
    <t>2969251.999999988</t>
  </si>
  <si>
    <t>-4261336.127780974</t>
  </si>
  <si>
    <t>-485487.9999999851</t>
  </si>
  <si>
    <t>-7117242</t>
  </si>
  <si>
    <t>-4404907</t>
  </si>
  <si>
    <t>-5587754</t>
  </si>
  <si>
    <t>-11185399</t>
  </si>
  <si>
    <t>81,253,870</t>
  </si>
  <si>
    <t>-934861.9999999999</t>
  </si>
  <si>
    <t>دکیمیح</t>
  </si>
  <si>
    <t>5,224</t>
  </si>
  <si>
    <t>104,482,559</t>
  </si>
  <si>
    <t>5,275</t>
  </si>
  <si>
    <t>-21301559</t>
  </si>
  <si>
    <t>1,498,928</t>
  </si>
  <si>
    <t>1,225,788,637</t>
  </si>
  <si>
    <t>1,222,657,751</t>
  </si>
  <si>
    <t>3,130,886-</t>
  </si>
  <si>
    <t>78,122,984</t>
  </si>
  <si>
    <t>5,162</t>
  </si>
  <si>
    <t>1,156,290</t>
  </si>
  <si>
    <t>5,212</t>
  </si>
  <si>
    <t>374240.48323170753</t>
  </si>
  <si>
    <t>833655.0000000002</t>
  </si>
  <si>
    <t>3924508.2750000004</t>
  </si>
  <si>
    <t>48249674</t>
  </si>
  <si>
    <t>976747</t>
  </si>
  <si>
    <t>438704</t>
  </si>
  <si>
    <t>4,407</t>
  </si>
  <si>
    <t>66,098,355</t>
  </si>
  <si>
    <t>4,450</t>
  </si>
  <si>
    <t>10249919.511136368</t>
  </si>
  <si>
    <t>21218119</t>
  </si>
  <si>
    <t>8881733.487877235</t>
  </si>
  <si>
    <t>25718888.000000004</t>
  </si>
  <si>
    <t>1211967</t>
  </si>
  <si>
    <t>23434587.375</t>
  </si>
  <si>
    <t>1,666</t>
  </si>
  <si>
    <t>16,655,273</t>
  </si>
  <si>
    <t>1,682</t>
  </si>
  <si>
    <t>1694059</t>
  </si>
  <si>
    <t>2605833</t>
  </si>
  <si>
    <t>1029968</t>
  </si>
  <si>
    <t>دکیمی</t>
  </si>
  <si>
    <t>104,482,560</t>
  </si>
  <si>
    <t>6425440</t>
  </si>
  <si>
    <t>700,000</t>
  </si>
  <si>
    <t>289,293,610</t>
  </si>
  <si>
    <t>10851165.323668718</t>
  </si>
  <si>
    <t>16012085.000000013</t>
  </si>
  <si>
    <t>2976626</t>
  </si>
  <si>
    <t>2917669.3465007544</t>
  </si>
  <si>
    <t>4969556.999999988</t>
  </si>
  <si>
    <t>105,127,966</t>
  </si>
  <si>
    <t>-924742.26772286</t>
  </si>
  <si>
    <t>3478431.000000003</t>
  </si>
  <si>
    <t>4,916</t>
  </si>
  <si>
    <t>98,314,065</t>
  </si>
  <si>
    <t>4,964</t>
  </si>
  <si>
    <t>-1408200</t>
  </si>
  <si>
    <t>4857294</t>
  </si>
  <si>
    <t>-6950880</t>
  </si>
  <si>
    <t>-4238545</t>
  </si>
  <si>
    <t>1,418,928</t>
  </si>
  <si>
    <t>1,300,253,621</t>
  </si>
  <si>
    <t>1,366,357,134</t>
  </si>
  <si>
    <t>66,103,513</t>
  </si>
  <si>
    <t>95,617,400</t>
  </si>
  <si>
    <t>161,720,913</t>
  </si>
  <si>
    <t>4241389.275</t>
  </si>
  <si>
    <t>48566555</t>
  </si>
  <si>
    <t>354277.48323170753</t>
  </si>
  <si>
    <t>813692.0000000002</t>
  </si>
  <si>
    <t>1011731</t>
  </si>
  <si>
    <t>381270</t>
  </si>
  <si>
    <t>1813029</t>
  </si>
  <si>
    <t>28313589.375</t>
  </si>
  <si>
    <t>29835472</t>
  </si>
  <si>
    <t>1879603</t>
  </si>
  <si>
    <t>2,687</t>
  </si>
  <si>
    <t>107,479,964</t>
  </si>
  <si>
    <t>2,713</t>
  </si>
  <si>
    <t>12577946.487877235</t>
  </si>
  <si>
    <t>29415101.000000004</t>
  </si>
  <si>
    <t>1614840</t>
  </si>
  <si>
    <t>2526614</t>
  </si>
  <si>
    <t>6640551</t>
  </si>
  <si>
    <t>4,637</t>
  </si>
  <si>
    <t>115,923,539</t>
  </si>
  <si>
    <t>4,682</t>
  </si>
  <si>
    <t>8055760.511136367</t>
  </si>
  <si>
    <t>19023959.999999996</t>
  </si>
  <si>
    <t>15010215.323668718</t>
  </si>
  <si>
    <t>20171135.000000015</t>
  </si>
  <si>
    <t>5256944.999999999</t>
  </si>
  <si>
    <t>2600789.346500755</t>
  </si>
  <si>
    <t>4652676.999999988</t>
  </si>
  <si>
    <t>-675415</t>
  </si>
  <si>
    <t>5590079</t>
  </si>
  <si>
    <t>1,438,928</t>
  </si>
  <si>
    <t>1,380,526,412</t>
  </si>
  <si>
    <t>1,461,727,312</t>
  </si>
  <si>
    <t>81,200,900</t>
  </si>
  <si>
    <t>176,818,300</t>
  </si>
  <si>
    <t>19531386.375</t>
  </si>
  <si>
    <t>21053269</t>
  </si>
  <si>
    <t>52,000</t>
  </si>
  <si>
    <t>1,688</t>
  </si>
  <si>
    <t>87,755,597</t>
  </si>
  <si>
    <t>1,704</t>
  </si>
  <si>
    <t>8999750</t>
  </si>
  <si>
    <t>5765026.487877236</t>
  </si>
  <si>
    <t>22602181.000000004</t>
  </si>
  <si>
    <t>4119516.511136368</t>
  </si>
  <si>
    <t>15087715.999999998</t>
  </si>
  <si>
    <t>3518506.2750000004</t>
  </si>
  <si>
    <t>47843672</t>
  </si>
  <si>
    <t>247,965,951</t>
  </si>
  <si>
    <t>2171198.848858893</t>
  </si>
  <si>
    <t>7693998.000000003</t>
  </si>
  <si>
    <t>2119243</t>
  </si>
  <si>
    <t>1929364</t>
  </si>
  <si>
    <t>1129617</t>
  </si>
  <si>
    <t>2041391</t>
  </si>
  <si>
    <t>845559</t>
  </si>
  <si>
    <t>305695</t>
  </si>
  <si>
    <t>300069</t>
  </si>
  <si>
    <t>263332.4832317074</t>
  </si>
  <si>
    <t>722747.0000000001</t>
  </si>
  <si>
    <t>-251130.65349924564</t>
  </si>
  <si>
    <t>1800756.9999999877</t>
  </si>
  <si>
    <t>-3448115</t>
  </si>
  <si>
    <t>2817379</t>
  </si>
  <si>
    <t>-14088602</t>
  </si>
  <si>
    <t>-11376267</t>
  </si>
  <si>
    <t>1,340,928</t>
  </si>
  <si>
    <t>1,342,788,977</t>
  </si>
  <si>
    <t>1,375,074,651</t>
  </si>
  <si>
    <t>32,285,674</t>
  </si>
  <si>
    <t>95,979,280</t>
  </si>
  <si>
    <t>128,264,954</t>
  </si>
  <si>
    <t>2617378.2750000004</t>
  </si>
  <si>
    <t>46942544</t>
  </si>
  <si>
    <t>640031</t>
  </si>
  <si>
    <t>185919.48323170748</t>
  </si>
  <si>
    <t>645334.0000000002</t>
  </si>
  <si>
    <t>1512498</t>
  </si>
  <si>
    <t>208966</t>
  </si>
  <si>
    <t>53,739,982</t>
  </si>
  <si>
    <t>2842903.24393861</t>
  </si>
  <si>
    <t>22364526.999999993</t>
  </si>
  <si>
    <t>4365380</t>
  </si>
  <si>
    <t>9285483.375</t>
  </si>
  <si>
    <t>10807366</t>
  </si>
  <si>
    <t>681400</t>
  </si>
  <si>
    <t>337417</t>
  </si>
  <si>
    <t>1249191</t>
  </si>
  <si>
    <t>برکتح</t>
  </si>
  <si>
    <t>466,042</t>
  </si>
  <si>
    <t>1003.9999999999418</t>
  </si>
  <si>
    <t>-1252589.488863632</t>
  </si>
  <si>
    <t>9715609.999999998</t>
  </si>
  <si>
    <t>-6741051.151141107</t>
  </si>
  <si>
    <t>-1218251.9999999972</t>
  </si>
  <si>
    <t>-3595890</t>
  </si>
  <si>
    <t>-5804910</t>
  </si>
  <si>
    <t>460584</t>
  </si>
  <si>
    <t>-17257402</t>
  </si>
  <si>
    <t>-14545067</t>
  </si>
  <si>
    <t>1,321,633</t>
  </si>
  <si>
    <t>1,289,515,037</t>
  </si>
  <si>
    <t>1,276,365,702</t>
  </si>
  <si>
    <t>13,149,335-</t>
  </si>
  <si>
    <t>98,663,749</t>
  </si>
  <si>
    <t>85,514,414</t>
  </si>
  <si>
    <t>847745</t>
  </si>
  <si>
    <t>2099019.0000000005</t>
  </si>
  <si>
    <t>178821.48323170748</t>
  </si>
  <si>
    <t>638236.0000000002</t>
  </si>
  <si>
    <t>1,411</t>
  </si>
  <si>
    <t>28,224,503</t>
  </si>
  <si>
    <t>1,425</t>
  </si>
  <si>
    <t>3800182.274999999</t>
  </si>
  <si>
    <t>48125348</t>
  </si>
  <si>
    <t>50570.99999999994</t>
  </si>
  <si>
    <t>8536313</t>
  </si>
  <si>
    <t>4724378.24393861</t>
  </si>
  <si>
    <t>24246001.999999993</t>
  </si>
  <si>
    <t>1215145</t>
  </si>
  <si>
    <t>13676584.375</t>
  </si>
  <si>
    <t>15198467</t>
  </si>
  <si>
    <t>5060254.511136367</t>
  </si>
  <si>
    <t>16028453.999999996</t>
  </si>
  <si>
    <t>624589</t>
  </si>
  <si>
    <t>1536363</t>
  </si>
  <si>
    <t>-5457560</t>
  </si>
  <si>
    <t>4,826</t>
  </si>
  <si>
    <t>120,647,210</t>
  </si>
  <si>
    <t>4,873</t>
  </si>
  <si>
    <t>-9763966</t>
  </si>
  <si>
    <t>-3498472</t>
  </si>
  <si>
    <t>-14872880</t>
  </si>
  <si>
    <t>-12160545</t>
  </si>
  <si>
    <t>ولشرقح</t>
  </si>
  <si>
    <t>13,641,653</t>
  </si>
  <si>
    <t>-13641653</t>
  </si>
  <si>
    <t>1,356,633</t>
  </si>
  <si>
    <t>1,341,190,794</t>
  </si>
  <si>
    <t>1,339,563,733</t>
  </si>
  <si>
    <t>1,627,061-</t>
  </si>
  <si>
    <t>97,036,688</t>
  </si>
  <si>
    <t>174606.48323170748</t>
  </si>
  <si>
    <t>634021.0000000002</t>
  </si>
  <si>
    <t>7140588.243938611</t>
  </si>
  <si>
    <t>26662211.999999993</t>
  </si>
  <si>
    <t>3562522.274999999</t>
  </si>
  <si>
    <t>47887688</t>
  </si>
  <si>
    <t>942826</t>
  </si>
  <si>
    <t>9,895</t>
  </si>
  <si>
    <t>2,404</t>
  </si>
  <si>
    <t>23,783,843</t>
  </si>
  <si>
    <t>2,427</t>
  </si>
  <si>
    <t>1349370</t>
  </si>
  <si>
    <t>5870182.375</t>
  </si>
  <si>
    <t>7392065</t>
  </si>
  <si>
    <t>60,000</t>
  </si>
  <si>
    <t>1,701</t>
  </si>
  <si>
    <t>102,084,353</t>
  </si>
  <si>
    <t>1,718</t>
  </si>
  <si>
    <t>1475991.999999985</t>
  </si>
  <si>
    <t>178977</t>
  </si>
  <si>
    <t>1090751</t>
  </si>
  <si>
    <t>11,104</t>
  </si>
  <si>
    <t>3,674</t>
  </si>
  <si>
    <t>40,798,528</t>
  </si>
  <si>
    <t>3,710</t>
  </si>
  <si>
    <t>-4347.000000000001</t>
  </si>
  <si>
    <t>40,956,531</t>
  </si>
  <si>
    <t>-9692.714285716414</t>
  </si>
  <si>
    <t>838046.9999999979</t>
  </si>
  <si>
    <t>-311851.4888636321</t>
  </si>
  <si>
    <t>10656347.999999998</t>
  </si>
  <si>
    <t>-4958601.151141107</t>
  </si>
  <si>
    <t>564198.0000000028</t>
  </si>
  <si>
    <t>-2486810</t>
  </si>
  <si>
    <t>آرمان</t>
  </si>
  <si>
    <t>18,101,804</t>
  </si>
  <si>
    <t>-1267554</t>
  </si>
  <si>
    <t>4,731</t>
  </si>
  <si>
    <t>141,915,437</t>
  </si>
  <si>
    <t>4,777</t>
  </si>
  <si>
    <t>-16133882</t>
  </si>
  <si>
    <t>-9868388</t>
  </si>
  <si>
    <t>1,432,928</t>
  </si>
  <si>
    <t>1,470,428,292</t>
  </si>
  <si>
    <t>1,450,686,143</t>
  </si>
  <si>
    <t>19,742,149-</t>
  </si>
  <si>
    <t>99,511,489</t>
  </si>
  <si>
    <t>79,769,340</t>
  </si>
  <si>
    <t>83661.48323170748</t>
  </si>
  <si>
    <t>543076.0000000002</t>
  </si>
  <si>
    <t>1978122.2749999985</t>
  </si>
  <si>
    <t>46303288</t>
  </si>
  <si>
    <t>7,255,783</t>
  </si>
  <si>
    <t>487972.2727272734</t>
  </si>
  <si>
    <t>1037892.0000000007</t>
  </si>
  <si>
    <t>12,018,112</t>
  </si>
  <si>
    <t>632332.327438101</t>
  </si>
  <si>
    <t>1178681.000000001</t>
  </si>
  <si>
    <t>2,766</t>
  </si>
  <si>
    <t>82,992,186</t>
  </si>
  <si>
    <t>2,793</t>
  </si>
  <si>
    <t>3516054.24393861</t>
  </si>
  <si>
    <t>23037677.999999993</t>
  </si>
  <si>
    <t>3918582.375</t>
  </si>
  <si>
    <t>5440465</t>
  </si>
  <si>
    <t>5,104</t>
  </si>
  <si>
    <t>18,753,214</t>
  </si>
  <si>
    <t>8110.121037464589</t>
  </si>
  <si>
    <t>-6119.999999999389</t>
  </si>
  <si>
    <t>-1302101.488863632</t>
  </si>
  <si>
    <t>9666097.999999998</t>
  </si>
  <si>
    <t>-1375928.000000015</t>
  </si>
  <si>
    <t>-316148</t>
  </si>
  <si>
    <t>595626</t>
  </si>
  <si>
    <t>79,507,373</t>
  </si>
  <si>
    <t>-2089627.9901244193</t>
  </si>
  <si>
    <t>-699617.9999999942</t>
  </si>
  <si>
    <t>-1098968.7142857164</t>
  </si>
  <si>
    <t>-251229.0000000021</t>
  </si>
  <si>
    <t>-10900101.151141107</t>
  </si>
  <si>
    <t>-5377301.999999997</t>
  </si>
  <si>
    <t>-7022155</t>
  </si>
  <si>
    <t>-19431415</t>
  </si>
  <si>
    <t>-13165921</t>
  </si>
  <si>
    <t>-16734549.999999998</t>
  </si>
  <si>
    <t>-14022214.999999998</t>
  </si>
  <si>
    <t>1,421,033</t>
  </si>
  <si>
    <t>1,430,660,054</t>
  </si>
  <si>
    <t>1,378,821,597</t>
  </si>
  <si>
    <t>51,838,457-</t>
  </si>
  <si>
    <t>99,931,650</t>
  </si>
  <si>
    <t>48,093,193</t>
  </si>
  <si>
    <t>191464.48323170745</t>
  </si>
  <si>
    <t>650879.0000000001</t>
  </si>
  <si>
    <t>2809932.274999999</t>
  </si>
  <si>
    <t>47135098</t>
  </si>
  <si>
    <t>4021082.24393861</t>
  </si>
  <si>
    <t>23542705.999999993</t>
  </si>
  <si>
    <t>3649148.511136368</t>
  </si>
  <si>
    <t>14617347.999999998</t>
  </si>
  <si>
    <t>361907.1210374646</t>
  </si>
  <si>
    <t>347677.0000000006</t>
  </si>
  <si>
    <t>1966981.375</t>
  </si>
  <si>
    <t>3488864</t>
  </si>
  <si>
    <t>53,004,915</t>
  </si>
  <si>
    <t>349754.6732503846</t>
  </si>
  <si>
    <t>1914651.0000000012</t>
  </si>
  <si>
    <t>لسرما</t>
  </si>
  <si>
    <t>3,603</t>
  </si>
  <si>
    <t>36,026,389</t>
  </si>
  <si>
    <t>3,638</t>
  </si>
  <si>
    <t>18711</t>
  </si>
  <si>
    <t>1,677</t>
  </si>
  <si>
    <t>33,531,545</t>
  </si>
  <si>
    <t>1,693</t>
  </si>
  <si>
    <t>-61095</t>
  </si>
  <si>
    <t>850679</t>
  </si>
  <si>
    <t>-6146901.151141107</t>
  </si>
  <si>
    <t>-624101.9999999972</t>
  </si>
  <si>
    <t>-871454</t>
  </si>
  <si>
    <t>-3079468.7142857164</t>
  </si>
  <si>
    <t>-2231729.000000002</t>
  </si>
  <si>
    <t>4,540</t>
  </si>
  <si>
    <t>181,618,808</t>
  </si>
  <si>
    <t>4,584</t>
  </si>
  <si>
    <t>-16445108</t>
  </si>
  <si>
    <t>-10179614</t>
  </si>
  <si>
    <t>-16465201.999999998</t>
  </si>
  <si>
    <t>-13752866.999999998</t>
  </si>
  <si>
    <t>1,436,033</t>
  </si>
  <si>
    <t>1,477,489,733</t>
  </si>
  <si>
    <t>1,442,883,176</t>
  </si>
  <si>
    <t>34,606,557-</t>
  </si>
  <si>
    <t>99,010,267</t>
  </si>
  <si>
    <t>64,403,710</t>
  </si>
  <si>
    <t>323001.4832317075</t>
  </si>
  <si>
    <t>782416.0000000002</t>
  </si>
  <si>
    <t>2968372.274999999</t>
  </si>
  <si>
    <t>47293538</t>
  </si>
  <si>
    <t>8476616.511136368</t>
  </si>
  <si>
    <t>19444816</t>
  </si>
  <si>
    <t>2964014.673250384</t>
  </si>
  <si>
    <t>4528911.000000001</t>
  </si>
  <si>
    <t>912818.1210374646</t>
  </si>
  <si>
    <t>898588.0000000006</t>
  </si>
  <si>
    <t>3189272.24393861</t>
  </si>
  <si>
    <t>22710895.999999993</t>
  </si>
  <si>
    <t>1157499</t>
  </si>
  <si>
    <t>1047985</t>
  </si>
  <si>
    <t>1959759</t>
  </si>
  <si>
    <t>2942781.375</t>
  </si>
  <si>
    <t>4464664</t>
  </si>
  <si>
    <t>881841.9999999851</t>
  </si>
  <si>
    <t>-4724775</t>
  </si>
  <si>
    <t>-12880208</t>
  </si>
  <si>
    <t>-6614714</t>
  </si>
  <si>
    <t>-3426055.7142857164</t>
  </si>
  <si>
    <t>-2578316.000000002</t>
  </si>
  <si>
    <t>11,776</t>
  </si>
  <si>
    <t>117,762,218</t>
  </si>
  <si>
    <t>11,891</t>
  </si>
  <si>
    <t>-16756718</t>
  </si>
  <si>
    <t>-14044383</t>
  </si>
  <si>
    <t>1,438,033</t>
  </si>
  <si>
    <t>1,497,982,349</t>
  </si>
  <si>
    <t>1,476,521,548</t>
  </si>
  <si>
    <t>21,460,801-</t>
  </si>
  <si>
    <t>77,549,466</t>
  </si>
  <si>
    <t>418604.48323170753</t>
  </si>
  <si>
    <t>878019.0000000002</t>
  </si>
  <si>
    <t>2473247.274999998</t>
  </si>
  <si>
    <t>46798413</t>
  </si>
  <si>
    <t>4419682.673250385</t>
  </si>
  <si>
    <t>5984579.000000001</t>
  </si>
  <si>
    <t>2930046</t>
  </si>
  <si>
    <t>8847960.511136368</t>
  </si>
  <si>
    <t>19816160</t>
  </si>
  <si>
    <t>1024011.1210374646</t>
  </si>
  <si>
    <t>1009781.0000000006</t>
  </si>
  <si>
    <t>4377572.24393861</t>
  </si>
  <si>
    <t>23899195.999999993</t>
  </si>
  <si>
    <t>869740</t>
  </si>
  <si>
    <t>1781514</t>
  </si>
  <si>
    <t>50031.9999999851</t>
  </si>
  <si>
    <t>-743970</t>
  </si>
  <si>
    <t>-3887819.625</t>
  </si>
  <si>
    <t>-2365937</t>
  </si>
  <si>
    <t>-11494251.151141107</t>
  </si>
  <si>
    <t>-5971451.999999997</t>
  </si>
  <si>
    <t>-8998428.000000002</t>
  </si>
  <si>
    <t>-2732934.000000002</t>
  </si>
  <si>
    <t>-5158992.714285716</t>
  </si>
  <si>
    <t>-4311253.000000002</t>
  </si>
  <si>
    <t>-15875396</t>
  </si>
  <si>
    <t>-13163061</t>
  </si>
  <si>
    <t>1,475,438,192</t>
  </si>
  <si>
    <t>22,544,157-</t>
  </si>
  <si>
    <t>76,466,110</t>
  </si>
  <si>
    <t>440785.48323170753</t>
  </si>
  <si>
    <t>900200.0000000002</t>
  </si>
  <si>
    <t>4712496</t>
  </si>
  <si>
    <t>6724464.243938611</t>
  </si>
  <si>
    <t>26246087.999999993</t>
  </si>
  <si>
    <t>2196675</t>
  </si>
  <si>
    <t>3108449</t>
  </si>
  <si>
    <t>6867460.511136367</t>
  </si>
  <si>
    <t>17835659.999999996</t>
  </si>
  <si>
    <t>2647134.6732503846</t>
  </si>
  <si>
    <t>4212031.000000001</t>
  </si>
  <si>
    <t>457937.1210374646</t>
  </si>
  <si>
    <t>443707.0000000006</t>
  </si>
  <si>
    <t>1989120</t>
  </si>
  <si>
    <t>1891896.999999985</t>
  </si>
  <si>
    <t>-4166008</t>
  </si>
  <si>
    <t>2099486</t>
  </si>
  <si>
    <t>-5351520.625</t>
  </si>
  <si>
    <t>-3829638</t>
  </si>
  <si>
    <t>-792234</t>
  </si>
  <si>
    <t>-12682551.151141107</t>
  </si>
  <si>
    <t>-7159751.999999997</t>
  </si>
  <si>
    <t>-17509308</t>
  </si>
  <si>
    <t>-14796973</t>
  </si>
  <si>
    <t>-6297780.714285717</t>
  </si>
  <si>
    <t>-5450041.000000003</t>
  </si>
  <si>
    <t>1,480,659,422</t>
  </si>
  <si>
    <t>17,322,927-</t>
  </si>
  <si>
    <t>81,687,340</t>
  </si>
  <si>
    <t>352059.48323170753</t>
  </si>
  <si>
    <t>811474.0000000002</t>
  </si>
  <si>
    <t>6742509</t>
  </si>
  <si>
    <t>5439639.673250385</t>
  </si>
  <si>
    <t>7004536.000000001</t>
  </si>
  <si>
    <t>1,676,577</t>
  </si>
  <si>
    <t>130628.75</t>
  </si>
  <si>
    <t>3295612</t>
  </si>
  <si>
    <t>2195977.2749999985</t>
  </si>
  <si>
    <t>46521143</t>
  </si>
  <si>
    <t>6050946.999999986</t>
  </si>
  <si>
    <t>4555816.24393861</t>
  </si>
  <si>
    <t>24077439.999999993</t>
  </si>
  <si>
    <t>5435190</t>
  </si>
  <si>
    <t>3154022.511136368</t>
  </si>
  <si>
    <t>14122221.999999998</t>
  </si>
  <si>
    <t>452883.1210374646</t>
  </si>
  <si>
    <t>438653.0000000006</t>
  </si>
  <si>
    <t>باران</t>
  </si>
  <si>
    <t>90,000</t>
  </si>
  <si>
    <t>45,204,300</t>
  </si>
  <si>
    <t>-643050</t>
  </si>
  <si>
    <t>-8766821.625</t>
  </si>
  <si>
    <t>-7244939</t>
  </si>
  <si>
    <t>-13870851.151141107</t>
  </si>
  <si>
    <t>-8348051.999999997</t>
  </si>
  <si>
    <t>-12088008</t>
  </si>
  <si>
    <t>-5822514</t>
  </si>
  <si>
    <t>-18935268</t>
  </si>
  <si>
    <t>-16222933</t>
  </si>
  <si>
    <t>-6842418.714285717</t>
  </si>
  <si>
    <t>-5994679.000000003</t>
  </si>
  <si>
    <t>1,509,033</t>
  </si>
  <si>
    <t>1,511,331,682</t>
  </si>
  <si>
    <t>1,482,977,961</t>
  </si>
  <si>
    <t>28,353,721-</t>
  </si>
  <si>
    <t>101,263,477</t>
  </si>
  <si>
    <t>72,909,756</t>
  </si>
  <si>
    <t>8871546</t>
  </si>
  <si>
    <t>269765.4832317075</t>
  </si>
  <si>
    <t>729180.0000000002</t>
  </si>
  <si>
    <t>7875654.673250385</t>
  </si>
  <si>
    <t>9440551.000000002</t>
  </si>
  <si>
    <t>5536164.243938611</t>
  </si>
  <si>
    <t>25057787.999999993</t>
  </si>
  <si>
    <t>94979.75</t>
  </si>
  <si>
    <t>3259963</t>
  </si>
  <si>
    <t>92,738,832</t>
  </si>
  <si>
    <t>4305668.408909096</t>
  </si>
  <si>
    <t>16805803.000000004</t>
  </si>
  <si>
    <t>1086897.2749999985</t>
  </si>
  <si>
    <t>45412063</t>
  </si>
  <si>
    <t>3317856.999999985</t>
  </si>
  <si>
    <t>2662489.9999999995</t>
  </si>
  <si>
    <t>250713.1210374646</t>
  </si>
  <si>
    <t>236483.0000000006</t>
  </si>
  <si>
    <t>50,227,000</t>
  </si>
  <si>
    <t>-714500</t>
  </si>
  <si>
    <t>300,000</t>
  </si>
  <si>
    <t>123,982,976</t>
  </si>
  <si>
    <t>-5152975.575570554</t>
  </si>
  <si>
    <t>-7060695.999999998</t>
  </si>
  <si>
    <t>-812039</t>
  </si>
  <si>
    <t>4,457</t>
  </si>
  <si>
    <t>222,850,233</t>
  </si>
  <si>
    <t>4,500</t>
  </si>
  <si>
    <t>-18363608</t>
  </si>
  <si>
    <t>-12098114</t>
  </si>
  <si>
    <t>-19034293.000000004</t>
  </si>
  <si>
    <t>-16321958.000000004</t>
  </si>
  <si>
    <t>47,640,143</t>
  </si>
  <si>
    <t>-8604487.714285709</t>
  </si>
  <si>
    <t>-7756747.999999994</t>
  </si>
  <si>
    <t>1,234,033</t>
  </si>
  <si>
    <t>1,417,101,735</t>
  </si>
  <si>
    <t>1,392,415,305</t>
  </si>
  <si>
    <t>24,686,430-</t>
  </si>
  <si>
    <t>95,364,892</t>
  </si>
  <si>
    <t>70,678,462</t>
  </si>
  <si>
    <t>307696.4832317075</t>
  </si>
  <si>
    <t>767111.0000000002</t>
  </si>
  <si>
    <t>9485501</t>
  </si>
  <si>
    <t>10014594.673250385</t>
  </si>
  <si>
    <t>11579491.000000002</t>
  </si>
  <si>
    <t>7534520</t>
  </si>
  <si>
    <t>118745.75</t>
  </si>
  <si>
    <t>3283729</t>
  </si>
  <si>
    <t>6266363.408909096</t>
  </si>
  <si>
    <t>18766498.000000004</t>
  </si>
  <si>
    <t>1879097.2749999985</t>
  </si>
  <si>
    <t>46204263</t>
  </si>
  <si>
    <t>5209382.243938609</t>
  </si>
  <si>
    <t>24731005.999999993</t>
  </si>
  <si>
    <t>3258441.999999985</t>
  </si>
  <si>
    <t>18,371,095</t>
  </si>
  <si>
    <t>97066.89913544804</t>
  </si>
  <si>
    <t>94024.00000000135</t>
  </si>
  <si>
    <t>15381.375</t>
  </si>
  <si>
    <t>1537264</t>
  </si>
  <si>
    <t>-1885150.5755705535</t>
  </si>
  <si>
    <t>-3792870.9999999986</t>
  </si>
  <si>
    <t>-8906721</t>
  </si>
  <si>
    <t>-2641227</t>
  </si>
  <si>
    <t>-18895658</t>
  </si>
  <si>
    <t>-16183323</t>
  </si>
  <si>
    <t>1,233,929</t>
  </si>
  <si>
    <t>1,416,719,616</t>
  </si>
  <si>
    <t>1,420,163,109</t>
  </si>
  <si>
    <t>3,443,493</t>
  </si>
  <si>
    <t>95,376,079</t>
  </si>
  <si>
    <t>98,819,572</t>
  </si>
  <si>
    <t>11426391</t>
  </si>
  <si>
    <t>13074466.673250385</t>
  </si>
  <si>
    <t>14639363.000000002</t>
  </si>
  <si>
    <t>274201.4832317075</t>
  </si>
  <si>
    <t>733616.0000000002</t>
  </si>
  <si>
    <t>11752348.408909097</t>
  </si>
  <si>
    <t>24252483.000000004</t>
  </si>
  <si>
    <t>8227695</t>
  </si>
  <si>
    <t>1681047.2749999985</t>
  </si>
  <si>
    <t>46006213</t>
  </si>
  <si>
    <t>4347864.24393861</t>
  </si>
  <si>
    <t>23869487.999999993</t>
  </si>
  <si>
    <t>81116.75</t>
  </si>
  <si>
    <t>3246100</t>
  </si>
  <si>
    <t>زشریف</t>
  </si>
  <si>
    <t>4,219</t>
  </si>
  <si>
    <t>586,448</t>
  </si>
  <si>
    <t>4,260</t>
  </si>
  <si>
    <t>20564.999999999884</t>
  </si>
  <si>
    <t>3139611.999999985</t>
  </si>
  <si>
    <t>295116.89913544804</t>
  </si>
  <si>
    <t>292074.00000000134</t>
  </si>
  <si>
    <t>-1936219.625</t>
  </si>
  <si>
    <t>-414337</t>
  </si>
  <si>
    <t>-2776375.5755705535</t>
  </si>
  <si>
    <t>-4684095.999999998</t>
  </si>
  <si>
    <t>-9005744.999999998</t>
  </si>
  <si>
    <t>-2740250.999999998</t>
  </si>
  <si>
    <t>-1247749</t>
  </si>
  <si>
    <t>80,000</t>
  </si>
  <si>
    <t>60,326,564</t>
  </si>
  <si>
    <t>-10259523.714285718</t>
  </si>
  <si>
    <t>-9411784.000000004</t>
  </si>
  <si>
    <t>-20688010</t>
  </si>
  <si>
    <t>-17975675</t>
  </si>
  <si>
    <t>1,254,068</t>
  </si>
  <si>
    <t>1,429,992,485</t>
  </si>
  <si>
    <t>1,436,760,045</t>
  </si>
  <si>
    <t>6,767,560</t>
  </si>
  <si>
    <t>102,143,639</t>
  </si>
  <si>
    <t>13793089</t>
  </si>
  <si>
    <t>234496.48323170748</t>
  </si>
  <si>
    <t>693911.0000000002</t>
  </si>
  <si>
    <t>42,403,932</t>
  </si>
  <si>
    <t>8296867.738600306</t>
  </si>
  <si>
    <t>11876569</t>
  </si>
  <si>
    <t>12623768.408909097</t>
  </si>
  <si>
    <t>25123903.000000004</t>
  </si>
  <si>
    <t>13891925</t>
  </si>
  <si>
    <t>50846.99999999989</t>
  </si>
  <si>
    <t>5476749.243938611</t>
  </si>
  <si>
    <t>24998372.999999993</t>
  </si>
  <si>
    <t>83096.75</t>
  </si>
  <si>
    <t>3248080</t>
  </si>
  <si>
    <t>948262.2749999985</t>
  </si>
  <si>
    <t>45273428</t>
  </si>
  <si>
    <t>703596.9999999851</t>
  </si>
  <si>
    <t>-4558825.575570554</t>
  </si>
  <si>
    <t>-6466545.999999998</t>
  </si>
  <si>
    <t>-9995995</t>
  </si>
  <si>
    <t>-3730501</t>
  </si>
  <si>
    <t>-18747120</t>
  </si>
  <si>
    <t>-16034785</t>
  </si>
  <si>
    <t>-12398463.714285716</t>
  </si>
  <si>
    <t>-11550724.000000002</t>
  </si>
  <si>
    <t>1,247,068</t>
  </si>
  <si>
    <t>1,401,020,407</t>
  </si>
  <si>
    <t>1,403,184,190</t>
  </si>
  <si>
    <t>2,163,783</t>
  </si>
  <si>
    <t>97,393,927</t>
  </si>
  <si>
    <t>99,557,710</t>
  </si>
  <si>
    <t>دکپسول</t>
  </si>
  <si>
    <t>18892876</t>
  </si>
  <si>
    <t>267325.4832317075</t>
  </si>
  <si>
    <t>726740.0000000002</t>
  </si>
  <si>
    <t>24051890</t>
  </si>
  <si>
    <t>31,802,949</t>
  </si>
  <si>
    <t>6935630.8039502315</t>
  </si>
  <si>
    <t>12886626.000000002</t>
  </si>
  <si>
    <t>116090.99999999988</t>
  </si>
  <si>
    <t>11477664.24393861</t>
  </si>
  <si>
    <t>30999287.999999993</t>
  </si>
  <si>
    <t>194994.75</t>
  </si>
  <si>
    <t>3359978</t>
  </si>
  <si>
    <t>69,554,124</t>
  </si>
  <si>
    <t>7685376.306681826</t>
  </si>
  <si>
    <t>22885941.000000004</t>
  </si>
  <si>
    <t>2275197.2749999985</t>
  </si>
  <si>
    <t>46600363</t>
  </si>
  <si>
    <t>5,726</t>
  </si>
  <si>
    <t>606,940</t>
  </si>
  <si>
    <t>5,782</t>
  </si>
  <si>
    <t>21285</t>
  </si>
  <si>
    <t>3555516.999999985</t>
  </si>
  <si>
    <t>-3509858</t>
  </si>
  <si>
    <t>2755636</t>
  </si>
  <si>
    <t>-4375720.625</t>
  </si>
  <si>
    <t>-2853838</t>
  </si>
  <si>
    <t>-3073450.5755705535</t>
  </si>
  <si>
    <t>-4981170.999999998</t>
  </si>
  <si>
    <t>-15766468</t>
  </si>
  <si>
    <t>-13054133</t>
  </si>
  <si>
    <t>-9625763.714285716</t>
  </si>
  <si>
    <t>-8778024.000000002</t>
  </si>
  <si>
    <t>1,240,174</t>
  </si>
  <si>
    <t>1,367,841,656</t>
  </si>
  <si>
    <t>1,404,077,252</t>
  </si>
  <si>
    <t>36,235,596</t>
  </si>
  <si>
    <t>102,465,651</t>
  </si>
  <si>
    <t>138,701,247</t>
  </si>
  <si>
    <t>151189.9999999999</t>
  </si>
  <si>
    <t>26329465</t>
  </si>
  <si>
    <t>8005100.8039502315</t>
  </si>
  <si>
    <t>13956096.000000002</t>
  </si>
  <si>
    <t>261114.48323170748</t>
  </si>
  <si>
    <t>720529.0000000002</t>
  </si>
  <si>
    <t>287088.75000000006</t>
  </si>
  <si>
    <t>3452072</t>
  </si>
  <si>
    <t>11329126.24393861</t>
  </si>
  <si>
    <t>30850749.999999993</t>
  </si>
  <si>
    <t>6200001.306681826</t>
  </si>
  <si>
    <t>21400566.000000004</t>
  </si>
  <si>
    <t>52669</t>
  </si>
  <si>
    <t>1898902.2749999985</t>
  </si>
  <si>
    <t>46224068</t>
  </si>
  <si>
    <t>5451904</t>
  </si>
  <si>
    <t>11717398</t>
  </si>
  <si>
    <t>503281.375</t>
  </si>
  <si>
    <t>2025164</t>
  </si>
  <si>
    <t>194374.42442944646</t>
  </si>
  <si>
    <t>-1713345.9999999986</t>
  </si>
  <si>
    <t>-7486823.714285717</t>
  </si>
  <si>
    <t>-6639084.000000003</t>
  </si>
  <si>
    <t>-17638040</t>
  </si>
  <si>
    <t>-14925705</t>
  </si>
  <si>
    <t>1,421,714,502</t>
  </si>
  <si>
    <t>53,872,846</t>
  </si>
  <si>
    <t>156,338,497</t>
  </si>
  <si>
    <t>426811.48323170753</t>
  </si>
  <si>
    <t>886226.0000000002</t>
  </si>
  <si>
    <t>187940.99999999988</t>
  </si>
  <si>
    <t>31458960</t>
  </si>
  <si>
    <t>7951626.8039502315</t>
  </si>
  <si>
    <t>13902622.000000002</t>
  </si>
  <si>
    <t>167,658</t>
  </si>
  <si>
    <t>38512.274999999994</t>
  </si>
  <si>
    <t>3550108</t>
  </si>
  <si>
    <t>12101522.24393861</t>
  </si>
  <si>
    <t>31623145.999999993</t>
  </si>
  <si>
    <t>85629</t>
  </si>
  <si>
    <t>4372990.306681827</t>
  </si>
  <si>
    <t>19573555.000000007</t>
  </si>
  <si>
    <t>250,000</t>
  </si>
  <si>
    <t>103,319,146</t>
  </si>
  <si>
    <t>5113228.687024534</t>
  </si>
  <si>
    <t>3683517.9999999963</t>
  </si>
  <si>
    <t>400,000</t>
  </si>
  <si>
    <t>170,706,613</t>
  </si>
  <si>
    <t>8330587.003149956</t>
  </si>
  <si>
    <t>11783172.999999993</t>
  </si>
  <si>
    <t>1304752.2749999985</t>
  </si>
  <si>
    <t>45629918</t>
  </si>
  <si>
    <t>3124817</t>
  </si>
  <si>
    <t>9390311</t>
  </si>
  <si>
    <t>-247043.0000000149</t>
  </si>
  <si>
    <t>-1049699</t>
  </si>
  <si>
    <t>70,657,331</t>
  </si>
  <si>
    <t>-4665090.799999997</t>
  </si>
  <si>
    <t>-6363997.999999997</t>
  </si>
  <si>
    <t>-4872563.714285716</t>
  </si>
  <si>
    <t>-4024824.000000002</t>
  </si>
  <si>
    <t>1,092,570</t>
  </si>
  <si>
    <t>1,259,001,056</t>
  </si>
  <si>
    <t>1,339,917,671</t>
  </si>
  <si>
    <t>80,916,615</t>
  </si>
  <si>
    <t>100,809,735</t>
  </si>
  <si>
    <t>181,726,350</t>
  </si>
  <si>
    <t>24517496</t>
  </si>
  <si>
    <t>518421.48323170753</t>
  </si>
  <si>
    <t>977836.0000000002</t>
  </si>
  <si>
    <t>226619.99999999988</t>
  </si>
  <si>
    <t>37677730</t>
  </si>
  <si>
    <t>46929.274999999994</t>
  </si>
  <si>
    <t>3558525</t>
  </si>
  <si>
    <t>7719908.8039502315</t>
  </si>
  <si>
    <t>13670904.000000002</t>
  </si>
  <si>
    <t>12933332.24393861</t>
  </si>
  <si>
    <t>32454955.999999993</t>
  </si>
  <si>
    <t>13875987.003149958</t>
  </si>
  <si>
    <t>17328572.999999993</t>
  </si>
  <si>
    <t>5605851.306681826</t>
  </si>
  <si>
    <t>20806416.000000004</t>
  </si>
  <si>
    <t>82,655,317</t>
  </si>
  <si>
    <t>6269132.949619621</t>
  </si>
  <si>
    <t>6555248.999999991</t>
  </si>
  <si>
    <t>6392642</t>
  </si>
  <si>
    <t>12658136</t>
  </si>
  <si>
    <t>2367216.999999985</t>
  </si>
  <si>
    <t>512552.2749999985</t>
  </si>
  <si>
    <t>44837718</t>
  </si>
  <si>
    <t>-2099863.7142857164</t>
  </si>
  <si>
    <t>-1252124.000000002</t>
  </si>
  <si>
    <t>4,000</t>
  </si>
  <si>
    <t>47,104,887</t>
  </si>
  <si>
    <t>-2741687.200000003</t>
  </si>
  <si>
    <t>-4429046.000000003</t>
  </si>
  <si>
    <t>1,040,570</t>
  </si>
  <si>
    <t>1,214,784,783</t>
  </si>
  <si>
    <t>1,325,805,690</t>
  </si>
  <si>
    <t>111,020,907</t>
  </si>
  <si>
    <t>102,537,110</t>
  </si>
  <si>
    <t>213,558,017</t>
  </si>
  <si>
    <t>27508051</t>
  </si>
  <si>
    <t>267224.9999999999</t>
  </si>
  <si>
    <t>42549760</t>
  </si>
  <si>
    <t>55742.274999999994</t>
  </si>
  <si>
    <t>3567338</t>
  </si>
  <si>
    <t>8545776.803950232</t>
  </si>
  <si>
    <t>14496772.000000002</t>
  </si>
  <si>
    <t>15191102.243938614</t>
  </si>
  <si>
    <t>34712726</t>
  </si>
  <si>
    <t>14668187.003149958</t>
  </si>
  <si>
    <t>18120772.999999993</t>
  </si>
  <si>
    <t>150,000</t>
  </si>
  <si>
    <t>61,991,488</t>
  </si>
  <si>
    <t>3662087.212214723</t>
  </si>
  <si>
    <t>6010613</t>
  </si>
  <si>
    <t>4,741</t>
  </si>
  <si>
    <t>94,826,337</t>
  </si>
  <si>
    <t>4,787</t>
  </si>
  <si>
    <t>5149303.306681827</t>
  </si>
  <si>
    <t>20349868.000000007</t>
  </si>
  <si>
    <t>5456796.999999986</t>
  </si>
  <si>
    <t>55,000</t>
  </si>
  <si>
    <t>4,481</t>
  </si>
  <si>
    <t>246,459,268</t>
  </si>
  <si>
    <t>4,525</t>
  </si>
  <si>
    <t>10609632.000000002</t>
  </si>
  <si>
    <t>16875126</t>
  </si>
  <si>
    <t>752056.2857142836</t>
  </si>
  <si>
    <t>1599795.999999998</t>
  </si>
  <si>
    <t>-299452.7250000015</t>
  </si>
  <si>
    <t>44025713</t>
  </si>
  <si>
    <t>11,581</t>
  </si>
  <si>
    <t>57,903,692</t>
  </si>
  <si>
    <t>11,694</t>
  </si>
  <si>
    <t>-4826292.1999999955</t>
  </si>
  <si>
    <t>-6513650.999999995</t>
  </si>
  <si>
    <t>-2198389</t>
  </si>
  <si>
    <t>1,001,570</t>
  </si>
  <si>
    <t>1,253,801,007</t>
  </si>
  <si>
    <t>1,379,779,765</t>
  </si>
  <si>
    <t>125,978,758</t>
  </si>
  <si>
    <t>104,599,520</t>
  </si>
  <si>
    <t>230,578,278</t>
  </si>
  <si>
    <t>28310153</t>
  </si>
  <si>
    <t>309894.9999999999</t>
  </si>
  <si>
    <t>60099.274999999994</t>
  </si>
  <si>
    <t>3571695</t>
  </si>
  <si>
    <t>351837.48323170753</t>
  </si>
  <si>
    <t>811252.0000000002</t>
  </si>
  <si>
    <t>8183345.8039502315</t>
  </si>
  <si>
    <t>14134341.000000002</t>
  </si>
  <si>
    <t>21043479.24393861</t>
  </si>
  <si>
    <t>40565102.99999999</t>
  </si>
  <si>
    <t>10311087.003149956</t>
  </si>
  <si>
    <t>13763672.999999993</t>
  </si>
  <si>
    <t>3366316.2857142836</t>
  </si>
  <si>
    <t>4214055.999999998</t>
  </si>
  <si>
    <t>12243544</t>
  </si>
  <si>
    <t>18509038</t>
  </si>
  <si>
    <t>2919400.212214723</t>
  </si>
  <si>
    <t>5267926</t>
  </si>
  <si>
    <t>4198663.306681827</t>
  </si>
  <si>
    <t>19399228.000000007</t>
  </si>
  <si>
    <t>4446741.999999985</t>
  </si>
  <si>
    <t>46,322,954</t>
  </si>
  <si>
    <t>-1365603.759999998</t>
  </si>
  <si>
    <t>-3146798.999999998</t>
  </si>
  <si>
    <t>1,398</t>
  </si>
  <si>
    <t>41,946,514</t>
  </si>
  <si>
    <t>1,412</t>
  </si>
  <si>
    <t>-1841388.7250000015</t>
  </si>
  <si>
    <t>42483777</t>
  </si>
  <si>
    <t>-2158779</t>
  </si>
  <si>
    <t>1,010,570</t>
  </si>
  <si>
    <t>1,255,942,279</t>
  </si>
  <si>
    <t>1,387,317,217</t>
  </si>
  <si>
    <t>131,374,938</t>
  </si>
  <si>
    <t>104,505,683</t>
  </si>
  <si>
    <t>235,880,621</t>
  </si>
  <si>
    <t>853144</t>
  </si>
  <si>
    <t>31439343</t>
  </si>
  <si>
    <t>59802.27499999998</t>
  </si>
  <si>
    <t>3571398</t>
  </si>
  <si>
    <t>389768.4832317076</t>
  </si>
  <si>
    <t>849183.0000000002</t>
  </si>
  <si>
    <t>69,160,155</t>
  </si>
  <si>
    <t>21695283.203282174</t>
  </si>
  <si>
    <t>45555965</t>
  </si>
  <si>
    <t>9484534.803950232</t>
  </si>
  <si>
    <t>15435530.000000002</t>
  </si>
  <si>
    <t>22047020</t>
  </si>
  <si>
    <t>28312514</t>
  </si>
  <si>
    <t>4871496.285714284</t>
  </si>
  <si>
    <t>5719235.999999998</t>
  </si>
  <si>
    <t>350,000</t>
  </si>
  <si>
    <t>149,368,286</t>
  </si>
  <si>
    <t>10408551.62775621</t>
  </si>
  <si>
    <t>15942224.999999993</t>
  </si>
  <si>
    <t>6179163.306681826</t>
  </si>
  <si>
    <t>21379728.000000004</t>
  </si>
  <si>
    <t>6348021.999999986</t>
  </si>
  <si>
    <t>2347368.2749999985</t>
  </si>
  <si>
    <t>46672534</t>
  </si>
  <si>
    <t>3067937.212214723</t>
  </si>
  <si>
    <t>5416463</t>
  </si>
  <si>
    <t>شپنا</t>
  </si>
  <si>
    <t>10,554</t>
  </si>
  <si>
    <t>10,553,741</t>
  </si>
  <si>
    <t>10,657</t>
  </si>
  <si>
    <t>-138291.00000000003</t>
  </si>
  <si>
    <t>-929893.7599999978</t>
  </si>
  <si>
    <t>-2711088.9999999977</t>
  </si>
  <si>
    <t>956,570</t>
  </si>
  <si>
    <t>1,231,325,663</t>
  </si>
  <si>
    <t>1,388,510,546</t>
  </si>
  <si>
    <t>157,184,883</t>
  </si>
  <si>
    <t>110,925,829</t>
  </si>
  <si>
    <t>268,110,712</t>
  </si>
  <si>
    <t>29716309</t>
  </si>
  <si>
    <t>52274015</t>
  </si>
  <si>
    <t>10559945.80395023</t>
  </si>
  <si>
    <t>16510941</t>
  </si>
  <si>
    <t>52673.274999999994</t>
  </si>
  <si>
    <t>3564269</t>
  </si>
  <si>
    <t>2,982</t>
  </si>
  <si>
    <t>104,384,172</t>
  </si>
  <si>
    <t>3,011</t>
  </si>
  <si>
    <t>17025429.203282177</t>
  </si>
  <si>
    <t>40886111</t>
  </si>
  <si>
    <t>4100111.274999999</t>
  </si>
  <si>
    <t>48425277</t>
  </si>
  <si>
    <t>18234557</t>
  </si>
  <si>
    <t>24500051</t>
  </si>
  <si>
    <t>2635006.240000002</t>
  </si>
  <si>
    <t>853811.0000000021</t>
  </si>
  <si>
    <t>5516211.999999986</t>
  </si>
  <si>
    <t>2178016.2857142836</t>
  </si>
  <si>
    <t>3025755.999999998</t>
  </si>
  <si>
    <t>3208413.3066818267</t>
  </si>
  <si>
    <t>18408978.000000007</t>
  </si>
  <si>
    <t>2028174.2122147232</t>
  </si>
  <si>
    <t>4376700</t>
  </si>
  <si>
    <t>4516563.627756209</t>
  </si>
  <si>
    <t>10050236.99999999</t>
  </si>
  <si>
    <t>-254151</t>
  </si>
  <si>
    <t>-1940924</t>
  </si>
  <si>
    <t>966,570</t>
  </si>
  <si>
    <t>1,266,549,680</t>
  </si>
  <si>
    <t>1,416,364,613</t>
  </si>
  <si>
    <t>149,814,933</t>
  </si>
  <si>
    <t>260,740,762</t>
  </si>
  <si>
    <t>29825236</t>
  </si>
  <si>
    <t>354628.9999999998</t>
  </si>
  <si>
    <t>47322765</t>
  </si>
  <si>
    <t>483596.48323170753</t>
  </si>
  <si>
    <t>943011.0000000002</t>
  </si>
  <si>
    <t>65645.275</t>
  </si>
  <si>
    <t>3577241</t>
  </si>
  <si>
    <t>10975850.803950232</t>
  </si>
  <si>
    <t>16926846</t>
  </si>
  <si>
    <t>41980752</t>
  </si>
  <si>
    <t>48246246</t>
  </si>
  <si>
    <t>17302699.203282177</t>
  </si>
  <si>
    <t>41163381</t>
  </si>
  <si>
    <t>5585486.2749999985</t>
  </si>
  <si>
    <t>49910652</t>
  </si>
  <si>
    <t>6535116.285714283</t>
  </si>
  <si>
    <t>7382855.999999997</t>
  </si>
  <si>
    <t>43013</t>
  </si>
  <si>
    <t>2246828.240000002</t>
  </si>
  <si>
    <t>465633.0000000021</t>
  </si>
  <si>
    <t>6249501.627756208</t>
  </si>
  <si>
    <t>11783174.999999989</t>
  </si>
  <si>
    <t>1,731</t>
  </si>
  <si>
    <t>138,488,881</t>
  </si>
  <si>
    <t>1,748</t>
  </si>
  <si>
    <t>5453859</t>
  </si>
  <si>
    <t>2911338.3066818267</t>
  </si>
  <si>
    <t>18111903.000000007</t>
  </si>
  <si>
    <t>1582562.2122147232</t>
  </si>
  <si>
    <t>3931088.0000000005</t>
  </si>
  <si>
    <t>-225433</t>
  </si>
  <si>
    <t>986,570</t>
  </si>
  <si>
    <t>1,302,954,208</t>
  </si>
  <si>
    <t>1,478,067,487</t>
  </si>
  <si>
    <t>175,113,279</t>
  </si>
  <si>
    <t>286,039,108</t>
  </si>
  <si>
    <t>28211129</t>
  </si>
  <si>
    <t>401565.9999999998</t>
  </si>
  <si>
    <t>55145740</t>
  </si>
  <si>
    <t>549475.4832317075</t>
  </si>
  <si>
    <t>1008890.0000000002</t>
  </si>
  <si>
    <t>72181.27499999998</t>
  </si>
  <si>
    <t>3583777</t>
  </si>
  <si>
    <t>8937916.803950232</t>
  </si>
  <si>
    <t>14888912.000000002</t>
  </si>
  <si>
    <t>45411968</t>
  </si>
  <si>
    <t>51677462</t>
  </si>
  <si>
    <t>8277956.285714283</t>
  </si>
  <si>
    <t>9125695.999999996</t>
  </si>
  <si>
    <t>75447</t>
  </si>
  <si>
    <t>4842798.2749999985</t>
  </si>
  <si>
    <t>49167964</t>
  </si>
  <si>
    <t>3,037</t>
  </si>
  <si>
    <t>121,476,415</t>
  </si>
  <si>
    <t>3,067</t>
  </si>
  <si>
    <t>13950175.203282177</t>
  </si>
  <si>
    <t>37810857</t>
  </si>
  <si>
    <t>5556325.627756208</t>
  </si>
  <si>
    <t>11089998.999999989</t>
  </si>
  <si>
    <t>3485683.3066818267</t>
  </si>
  <si>
    <t>18686248.000000007</t>
  </si>
  <si>
    <t>2126619</t>
  </si>
  <si>
    <t>127,192,618</t>
  </si>
  <si>
    <t>549632.2122147232</t>
  </si>
  <si>
    <t>2898158.0000000005</t>
  </si>
  <si>
    <t>941.2400000020862</t>
  </si>
  <si>
    <t>-1780253.999999998</t>
  </si>
  <si>
    <t>-120467.00000000001</t>
  </si>
  <si>
    <t>1,141,570</t>
  </si>
  <si>
    <t>1,385,247,581</t>
  </si>
  <si>
    <t>1,559,815,872</t>
  </si>
  <si>
    <t>174,568,291</t>
  </si>
  <si>
    <t>285,494,120</t>
  </si>
  <si>
    <t>450842.9999999998</t>
  </si>
  <si>
    <t>27191171</t>
  </si>
  <si>
    <t>84064.275</t>
  </si>
  <si>
    <t>3595660</t>
  </si>
  <si>
    <t>474279.48323170753</t>
  </si>
  <si>
    <t>933694.0000000002</t>
  </si>
  <si>
    <t>8628958.803950232</t>
  </si>
  <si>
    <t>14579954.000000002</t>
  </si>
  <si>
    <t>63276078</t>
  </si>
  <si>
    <t>69541572</t>
  </si>
  <si>
    <t>11684416.285714284</t>
  </si>
  <si>
    <t>12532155.999999998</t>
  </si>
  <si>
    <t>109561</t>
  </si>
  <si>
    <t>4634846.2749999985</t>
  </si>
  <si>
    <t>48960012</t>
  </si>
  <si>
    <t>3,108</t>
  </si>
  <si>
    <t>155,409,772</t>
  </si>
  <si>
    <t>3,138</t>
  </si>
  <si>
    <t>12982241.203282177</t>
  </si>
  <si>
    <t>36842923</t>
  </si>
  <si>
    <t>4773008.306681827</t>
  </si>
  <si>
    <t>19973573.000000007</t>
  </si>
  <si>
    <t>6942676.627756208</t>
  </si>
  <si>
    <t>12476349.999999989</t>
  </si>
  <si>
    <t>3520382.212214723</t>
  </si>
  <si>
    <t>5868908</t>
  </si>
  <si>
    <t>-566861</t>
  </si>
  <si>
    <t>-197706</t>
  </si>
  <si>
    <t>-1959753.7599999977</t>
  </si>
  <si>
    <t>-3740948.9999999977</t>
  </si>
  <si>
    <t>-1841899</t>
  </si>
  <si>
    <t>1,151,570</t>
  </si>
  <si>
    <t>1,419,180,938</t>
  </si>
  <si>
    <t>1,612,873,742</t>
  </si>
  <si>
    <t>193,692,804</t>
  </si>
  <si>
    <t>304,618,633</t>
  </si>
  <si>
    <t>24418471</t>
  </si>
  <si>
    <t>586075.4832317075</t>
  </si>
  <si>
    <t>1045490.0000000002</t>
  </si>
  <si>
    <t>70398.275</t>
  </si>
  <si>
    <t>3581994</t>
  </si>
  <si>
    <t>145355</t>
  </si>
  <si>
    <t>27,964,342</t>
  </si>
  <si>
    <t>5664547.516666669</t>
  </si>
  <si>
    <t>52821988</t>
  </si>
  <si>
    <t>6014698.8039502315</t>
  </si>
  <si>
    <t>11965694.000000002</t>
  </si>
  <si>
    <t>65,000</t>
  </si>
  <si>
    <t>4,611</t>
  </si>
  <si>
    <t>299,705,185</t>
  </si>
  <si>
    <t>4,656</t>
  </si>
  <si>
    <t>40599179</t>
  </si>
  <si>
    <t>46864673</t>
  </si>
  <si>
    <t>8040296.285714283</t>
  </si>
  <si>
    <t>8888035.999999996</t>
  </si>
  <si>
    <t>4178858.306681827</t>
  </si>
  <si>
    <t>19379423.000000007</t>
  </si>
  <si>
    <t>3823388.627756208</t>
  </si>
  <si>
    <t>9357061.999999989</t>
  </si>
  <si>
    <t>3970966.2032821774</t>
  </si>
  <si>
    <t>27831648</t>
  </si>
  <si>
    <t>180569</t>
  </si>
  <si>
    <t>-804521</t>
  </si>
  <si>
    <t>وسبحان</t>
  </si>
  <si>
    <t>2,913</t>
  </si>
  <si>
    <t>1,456,583</t>
  </si>
  <si>
    <t>2,941</t>
  </si>
  <si>
    <t>-11313</t>
  </si>
  <si>
    <t>-1171514.7599999981</t>
  </si>
  <si>
    <t>-2952709.999999998</t>
  </si>
  <si>
    <t>1,151,931</t>
  </si>
  <si>
    <t>1,459,314,818</t>
  </si>
  <si>
    <t>1,607,234,504</t>
  </si>
  <si>
    <t>147,919,686</t>
  </si>
  <si>
    <t>113,758,103</t>
  </si>
  <si>
    <t>261,677,789</t>
  </si>
  <si>
    <t>21923041</t>
  </si>
  <si>
    <t>507108.48323170753</t>
  </si>
  <si>
    <t>68715.275</t>
  </si>
  <si>
    <t>13,982,171</t>
  </si>
  <si>
    <t>4278038.758333335</t>
  </si>
  <si>
    <t>182933</t>
  </si>
  <si>
    <t>8242760.8039502315</t>
  </si>
  <si>
    <t>37445233</t>
  </si>
  <si>
    <t>77,644,832</t>
  </si>
  <si>
    <t>7219593.285714283</t>
  </si>
  <si>
    <t>712946</t>
  </si>
  <si>
    <t>259788.99999999997</t>
  </si>
  <si>
    <t>3476801.627756208</t>
  </si>
  <si>
    <t>1822063.3066818267</t>
  </si>
  <si>
    <t>3045</t>
  </si>
  <si>
    <t>252557.21221472323</t>
  </si>
  <si>
    <t>-287109.79671782255</t>
  </si>
  <si>
    <t>-962961</t>
  </si>
  <si>
    <t>-1207163.7599999981</t>
  </si>
  <si>
    <t>1,161,931</t>
  </si>
  <si>
    <t>1,462,650,915</t>
  </si>
  <si>
    <t>1,600,094,804</t>
  </si>
  <si>
    <t>137,443,889</t>
  </si>
  <si>
    <t>117,897,515</t>
  </si>
  <si>
    <t>255,341,404</t>
  </si>
  <si>
    <t>19863321</t>
  </si>
  <si>
    <t>478272.48323170753</t>
  </si>
  <si>
    <t>41282239.99999999</t>
  </si>
  <si>
    <t>222400</t>
  </si>
  <si>
    <t>58911.274999999994</t>
  </si>
  <si>
    <t>3149153.7583333347</t>
  </si>
  <si>
    <t>6846508.8039502315</t>
  </si>
  <si>
    <t>276,650,940</t>
  </si>
  <si>
    <t>35277810</t>
  </si>
  <si>
    <t>3456643.2857142836</t>
  </si>
  <si>
    <t>جم پیلن</t>
  </si>
  <si>
    <t>22,604</t>
  </si>
  <si>
    <t>10,081,561</t>
  </si>
  <si>
    <t>22,824</t>
  </si>
  <si>
    <t>352456</t>
  </si>
  <si>
    <t>1544853.2032821774</t>
  </si>
  <si>
    <t>831813.3066818267</t>
  </si>
  <si>
    <t>91447</t>
  </si>
  <si>
    <t>357513.6277562082</t>
  </si>
  <si>
    <t>-638667.7877852768</t>
  </si>
  <si>
    <t>-2072041</t>
  </si>
  <si>
    <t>-55379</t>
  </si>
  <si>
    <t>-2197413.7599999984</t>
  </si>
  <si>
    <t>1,157,377</t>
  </si>
  <si>
    <t>1,449,678,231</t>
  </si>
  <si>
    <t>1,557,601,777</t>
  </si>
  <si>
    <t>107,923,546</t>
  </si>
  <si>
    <t>121,778,072</t>
  </si>
  <si>
    <t>229,701,618</t>
  </si>
  <si>
    <t>23101439</t>
  </si>
  <si>
    <t>263862</t>
  </si>
  <si>
    <t>48712.274999999994</t>
  </si>
  <si>
    <t>3560308</t>
  </si>
  <si>
    <t>29042750</t>
  </si>
  <si>
    <t>6638555.8039502315</t>
  </si>
  <si>
    <t>12589551.000000002</t>
  </si>
  <si>
    <t>2515393.7583333342</t>
  </si>
  <si>
    <t>53812246</t>
  </si>
  <si>
    <t>32307060</t>
  </si>
  <si>
    <t>42453111</t>
  </si>
  <si>
    <t>781741</t>
  </si>
  <si>
    <t>772361</t>
  </si>
  <si>
    <t>911033.3066818267</t>
  </si>
  <si>
    <t>16111598.000000006</t>
  </si>
  <si>
    <t>-9231.714285716414</t>
  </si>
  <si>
    <t>838507.9999999979</t>
  </si>
  <si>
    <t>-85808</t>
  </si>
  <si>
    <t>-2415186.372243792</t>
  </si>
  <si>
    <t>3118486.9999999898</t>
  </si>
  <si>
    <t>-3015267.787785277</t>
  </si>
  <si>
    <t>-666741.9999999995</t>
  </si>
  <si>
    <t>-6080071.796717823</t>
  </si>
  <si>
    <t>17780610</t>
  </si>
  <si>
    <t>-6191481</t>
  </si>
  <si>
    <t>-2514293.7599999984</t>
  </si>
  <si>
    <t>-4295488.999999998</t>
  </si>
  <si>
    <t>-92019</t>
  </si>
  <si>
    <t>1,524,459,323</t>
  </si>
  <si>
    <t>74,781,092</t>
  </si>
  <si>
    <t>196,559,164</t>
  </si>
  <si>
    <t>25874139</t>
  </si>
  <si>
    <t>307318</t>
  </si>
  <si>
    <t>47919.274999999994</t>
  </si>
  <si>
    <t>3559515</t>
  </si>
  <si>
    <t>25953170</t>
  </si>
  <si>
    <t>5,300,492</t>
  </si>
  <si>
    <t>989576.4673250383</t>
  </si>
  <si>
    <t>10972474</t>
  </si>
  <si>
    <t>1970756.7583333347</t>
  </si>
  <si>
    <t>53267609</t>
  </si>
  <si>
    <t>253,596,695</t>
  </si>
  <si>
    <t>19048837</t>
  </si>
  <si>
    <t>31342507</t>
  </si>
  <si>
    <t>297041</t>
  </si>
  <si>
    <t>140959</t>
  </si>
  <si>
    <t>416846.2400000021</t>
  </si>
  <si>
    <t>-1364348.999999998</t>
  </si>
  <si>
    <t>-158436.6933181733</t>
  </si>
  <si>
    <t>15042128.000000006</t>
  </si>
  <si>
    <t>-2068598.3722437918</t>
  </si>
  <si>
    <t>3465074.9999999898</t>
  </si>
  <si>
    <t>-3312342.787785277</t>
  </si>
  <si>
    <t>-963816.9999999995</t>
  </si>
  <si>
    <t>-2880956.7142857164</t>
  </si>
  <si>
    <t>-2033217.000000002</t>
  </si>
  <si>
    <t>-112319</t>
  </si>
  <si>
    <t>-13358409.796717823</t>
  </si>
  <si>
    <t>10502272</t>
  </si>
  <si>
    <t>1,147,377</t>
  </si>
  <si>
    <t>1,400,121,528</t>
  </si>
  <si>
    <t>1,446,646,650</t>
  </si>
  <si>
    <t>46,525,122</t>
  </si>
  <si>
    <t>127,957,593</t>
  </si>
  <si>
    <t>174,482,715</t>
  </si>
  <si>
    <t>28161616</t>
  </si>
  <si>
    <t>352979</t>
  </si>
  <si>
    <t>443447.48323170753</t>
  </si>
  <si>
    <t>902862.0000000002</t>
  </si>
  <si>
    <t>46038.274999999994</t>
  </si>
  <si>
    <t>3557634</t>
  </si>
  <si>
    <t>24962920</t>
  </si>
  <si>
    <t>2654028.7583333347</t>
  </si>
  <si>
    <t>53950881</t>
  </si>
  <si>
    <t>868766.4673250383</t>
  </si>
  <si>
    <t>10851664</t>
  </si>
  <si>
    <t>34135296</t>
  </si>
  <si>
    <t>46428966</t>
  </si>
  <si>
    <t>438034</t>
  </si>
  <si>
    <t>34,742,215</t>
  </si>
  <si>
    <t>906784.6799999997</t>
  </si>
  <si>
    <t>-460248.00000000023</t>
  </si>
  <si>
    <t>2416213.3066818262</t>
  </si>
  <si>
    <t>17616778.000000004</t>
  </si>
  <si>
    <t>9010474.999999989</t>
  </si>
  <si>
    <t>2035007.2122147232</t>
  </si>
  <si>
    <t>4383533</t>
  </si>
  <si>
    <t>1148753.2032821774</t>
  </si>
  <si>
    <t>25009435</t>
  </si>
  <si>
    <t>-49933</t>
  </si>
  <si>
    <t>110,000</t>
  </si>
  <si>
    <t>85,158,787</t>
  </si>
  <si>
    <t>-3789944.7142857164</t>
  </si>
  <si>
    <t>-2942205.000000002</t>
  </si>
  <si>
    <t>1,156,377</t>
  </si>
  <si>
    <t>1,396,054,745</t>
  </si>
  <si>
    <t>1,487,509,612</t>
  </si>
  <si>
    <t>91,454,867</t>
  </si>
  <si>
    <t>128,371,756</t>
  </si>
  <si>
    <t>219,826,623</t>
  </si>
  <si>
    <t>31201683</t>
  </si>
  <si>
    <t>400948</t>
  </si>
  <si>
    <t>451211.4832317076</t>
  </si>
  <si>
    <t>910626.0000000002</t>
  </si>
  <si>
    <t>32548235</t>
  </si>
  <si>
    <t>40790.274999999994</t>
  </si>
  <si>
    <t>3552386</t>
  </si>
  <si>
    <t>230,542,450</t>
  </si>
  <si>
    <t>42667525.00000003</t>
  </si>
  <si>
    <t>59227949.00000003</t>
  </si>
  <si>
    <t>2555003.7583333347</t>
  </si>
  <si>
    <t>53851856</t>
  </si>
  <si>
    <t>942044.4673250383</t>
  </si>
  <si>
    <t>10924942</t>
  </si>
  <si>
    <t>128,029,960</t>
  </si>
  <si>
    <t>7733315.252362476</t>
  </si>
  <si>
    <t>14456856.000000004</t>
  </si>
  <si>
    <t>507351</t>
  </si>
  <si>
    <t>4159053.3066818267</t>
  </si>
  <si>
    <t>19359618.000000007</t>
  </si>
  <si>
    <t>6050490.203282177</t>
  </si>
  <si>
    <t>29911172</t>
  </si>
  <si>
    <t>سیمرغ</t>
  </si>
  <si>
    <t>5,124</t>
  </si>
  <si>
    <t>1,552,468</t>
  </si>
  <si>
    <t>5,174</t>
  </si>
  <si>
    <t>54277</t>
  </si>
  <si>
    <t>257431</t>
  </si>
  <si>
    <t>1143782.2122147232</t>
  </si>
  <si>
    <t>3492308.0000000005</t>
  </si>
  <si>
    <t>282926.6799999997</t>
  </si>
  <si>
    <t>-1084106.0000000002</t>
  </si>
  <si>
    <t>1,735</t>
  </si>
  <si>
    <t>173,487,053</t>
  </si>
  <si>
    <t>1,752</t>
  </si>
  <si>
    <t>301821.99999999994</t>
  </si>
  <si>
    <t>114,089,537</t>
  </si>
  <si>
    <t>-4468861.714285716</t>
  </si>
  <si>
    <t>-3621122.000000002</t>
  </si>
  <si>
    <t>1,161,234</t>
  </si>
  <si>
    <t>1,407,062,002</t>
  </si>
  <si>
    <t>1,532,254,833</t>
  </si>
  <si>
    <t>125,192,831</t>
  </si>
  <si>
    <t>133,828,377</t>
  </si>
  <si>
    <t>259,021,208</t>
  </si>
  <si>
    <t>451332</t>
  </si>
  <si>
    <t>436349.48323170753</t>
  </si>
  <si>
    <t>895764.0000000002</t>
  </si>
  <si>
    <t>39281935</t>
  </si>
  <si>
    <t>5,078</t>
  </si>
  <si>
    <t>101,556,811</t>
  </si>
  <si>
    <t>5,128</t>
  </si>
  <si>
    <t>28165939</t>
  </si>
  <si>
    <t>44949.274999999994</t>
  </si>
  <si>
    <t>3556545</t>
  </si>
  <si>
    <t>184,433,960</t>
  </si>
  <si>
    <t>41343040.00000001</t>
  </si>
  <si>
    <t>68833374</t>
  </si>
  <si>
    <t>1171782.4673250383</t>
  </si>
  <si>
    <t>11154680</t>
  </si>
  <si>
    <t>1,472</t>
  </si>
  <si>
    <t>22,073,737</t>
  </si>
  <si>
    <t>1,486</t>
  </si>
  <si>
    <t>2301266.758333333</t>
  </si>
  <si>
    <t>53598119</t>
  </si>
  <si>
    <t>714314</t>
  </si>
  <si>
    <t>76180</t>
  </si>
  <si>
    <t>4168415.252362475</t>
  </si>
  <si>
    <t>10891956.000000002</t>
  </si>
  <si>
    <t>2931203.2032821774</t>
  </si>
  <si>
    <t>26791885</t>
  </si>
  <si>
    <t>2777447</t>
  </si>
  <si>
    <t>-320135.3200000003</t>
  </si>
  <si>
    <t>-1687168.0000000002</t>
  </si>
  <si>
    <t>28,238</t>
  </si>
  <si>
    <t>28,238,413</t>
  </si>
  <si>
    <t>28,513</t>
  </si>
  <si>
    <t>-404466</t>
  </si>
  <si>
    <t>2105461</t>
  </si>
  <si>
    <t>-2421117.787785277</t>
  </si>
  <si>
    <t>-72591.99999999953</t>
  </si>
  <si>
    <t>-45477</t>
  </si>
  <si>
    <t>191,251</t>
  </si>
  <si>
    <t>143,096,331</t>
  </si>
  <si>
    <t>-6927578.714285731</t>
  </si>
  <si>
    <t>-6079839.000000017</t>
  </si>
  <si>
    <t>1,208,485</t>
  </si>
  <si>
    <t>1,491,820,707</t>
  </si>
  <si>
    <t>1,606,600,488</t>
  </si>
  <si>
    <t>114,779,781</t>
  </si>
  <si>
    <t>147,268,214</t>
  </si>
  <si>
    <t>262,047,995</t>
  </si>
  <si>
    <t>98-1-24</t>
  </si>
  <si>
    <t>98-1-25</t>
  </si>
  <si>
    <t>98-1-26</t>
  </si>
  <si>
    <t>98-1-27</t>
  </si>
  <si>
    <t>98-1-28</t>
  </si>
  <si>
    <t>98-1-31</t>
  </si>
  <si>
    <t>98-2-2</t>
  </si>
  <si>
    <t>98-2-3</t>
  </si>
  <si>
    <t>98-2-4</t>
  </si>
  <si>
    <t>98-2-7</t>
  </si>
  <si>
    <t>98-2-8</t>
  </si>
  <si>
    <t>98-2-9</t>
  </si>
  <si>
    <t>98-2-10</t>
  </si>
  <si>
    <t>98-2-11</t>
  </si>
  <si>
    <t>98-2-14</t>
  </si>
  <si>
    <t>98-2-15</t>
  </si>
  <si>
    <t>98-2-16</t>
  </si>
  <si>
    <t>98-2-17</t>
  </si>
  <si>
    <t>98-2-18</t>
  </si>
  <si>
    <t>98-2-21</t>
  </si>
  <si>
    <t>98-2-22</t>
  </si>
  <si>
    <t>98-2-23</t>
  </si>
  <si>
    <t>98-2-24</t>
  </si>
  <si>
    <t>98-2-25</t>
  </si>
  <si>
    <t>98-2-28</t>
  </si>
  <si>
    <t>98-2-29</t>
  </si>
  <si>
    <t>98-2-30</t>
  </si>
  <si>
    <t>98-2-31</t>
  </si>
  <si>
    <t>98-3-1</t>
  </si>
  <si>
    <t>98-3-4</t>
  </si>
  <si>
    <t>98-3-5</t>
  </si>
  <si>
    <t>98-3-7</t>
  </si>
  <si>
    <t>98-3-8</t>
  </si>
  <si>
    <t>98-3-11</t>
  </si>
  <si>
    <t>98-3-12</t>
  </si>
  <si>
    <t>98-3-13</t>
  </si>
  <si>
    <t>98-3-18</t>
  </si>
  <si>
    <t>98-3-19</t>
  </si>
  <si>
    <t>98-3-20</t>
  </si>
  <si>
    <t>98-3-21</t>
  </si>
  <si>
    <t>98-3-22</t>
  </si>
  <si>
    <t>98-3-25</t>
  </si>
  <si>
    <t>98-3-26</t>
  </si>
  <si>
    <t>98-3-27</t>
  </si>
  <si>
    <t>98-3-28</t>
  </si>
  <si>
    <t>98-3-29</t>
  </si>
  <si>
    <t>98-4-1</t>
  </si>
  <si>
    <t>98-4-2</t>
  </si>
  <si>
    <t>98-4-3</t>
  </si>
  <si>
    <t>98-4-4</t>
  </si>
  <si>
    <t>98-1-21</t>
  </si>
  <si>
    <t>43757865</t>
  </si>
  <si>
    <t>434131.48323170753</t>
  </si>
  <si>
    <t>893546.0000000002</t>
  </si>
  <si>
    <t>53168.274999999994</t>
  </si>
  <si>
    <t>3564764</t>
  </si>
  <si>
    <t>25848754</t>
  </si>
  <si>
    <t>38,000</t>
  </si>
  <si>
    <t>175,212,262</t>
  </si>
  <si>
    <t>38523298</t>
  </si>
  <si>
    <t>68316466</t>
  </si>
  <si>
    <t>1106426.4673250383</t>
  </si>
  <si>
    <t>11089324</t>
  </si>
  <si>
    <t>2019044.7583333328</t>
  </si>
  <si>
    <t>53315897</t>
  </si>
  <si>
    <t>933159</t>
  </si>
  <si>
    <t>126588</t>
  </si>
  <si>
    <t>104,092,232</t>
  </si>
  <si>
    <t>4993708.200000003</t>
  </si>
  <si>
    <t>8322853.000000004</t>
  </si>
  <si>
    <t>2990558.3066818267</t>
  </si>
  <si>
    <t>18191123.000000007</t>
  </si>
  <si>
    <t>23,161,477</t>
  </si>
  <si>
    <t>317351.12000000104</t>
  </si>
  <si>
    <t>-849413.9999999991</t>
  </si>
  <si>
    <t>143142</t>
  </si>
  <si>
    <t>2653069</t>
  </si>
  <si>
    <t>603515.2523624748</t>
  </si>
  <si>
    <t>7327056.000000002</t>
  </si>
  <si>
    <t>-1826967.7877852768</t>
  </si>
  <si>
    <t>521558.00000000047</t>
  </si>
  <si>
    <t>-4844329.71428573</t>
  </si>
  <si>
    <t>-3996590.000000016</t>
  </si>
  <si>
    <t>-5782996.796717823</t>
  </si>
  <si>
    <t>18077685</t>
  </si>
  <si>
    <t>-72709</t>
  </si>
  <si>
    <t>1,165,485</t>
  </si>
  <si>
    <t>1,401,623,450</t>
  </si>
  <si>
    <t>1,510,056,287</t>
  </si>
  <si>
    <t>108,432,837</t>
  </si>
  <si>
    <t>153,100,461</t>
  </si>
  <si>
    <t>261,533,298</t>
  </si>
  <si>
    <t>98-4-5</t>
  </si>
  <si>
    <t>مانده بیرون</t>
  </si>
  <si>
    <t>1397-10-15</t>
  </si>
  <si>
    <t>1397-11-10</t>
  </si>
  <si>
    <t>1397-11-21</t>
  </si>
  <si>
    <t>1397-11-28</t>
  </si>
  <si>
    <t>پرداخت وجه طی حواله کارت به کارت دروازه پرداخت به شماره 146605024092 بانک ملت تاریخ : 1397-11-27 شعبه : آفریقا(DX)</t>
  </si>
  <si>
    <t>پرداخت وجه طی حواله کارت به کارت دروازه پرداخت به شماره 146730155781 بانک ملت تاریخ : 1397-11-30 شعبه : آفریقا(DX)</t>
  </si>
  <si>
    <t>1397-12-26</t>
  </si>
  <si>
    <t>1397-9-29</t>
  </si>
  <si>
    <t>پرداخت وجه طی حواله کارت به کارت دروازه پرداخت به شماره 144133981869 بانک ملت تاریخ : 1397-9-28 شعبه : آفریقا(DX)</t>
  </si>
  <si>
    <t>پرداخت وجه طی حواله کارت به کارت دروازه پرداخت به شماره 144153788189 بانک ملت تاریخ : 1397-9-28 شعبه : آفریقا(DX)</t>
  </si>
  <si>
    <t>1397-10-5</t>
  </si>
  <si>
    <t>پرداخت وجه طی حواله کارت به کارت دروازه پرداخت به شماره 145822950657 بانک ملت تاریخ : 1397-11-9 شعبه : آفریقا(DX)</t>
  </si>
  <si>
    <t>پرداخت وجه طی حواله کارت به کارت دروازه پرداخت به شماره 145822873075 بانک ملت تاریخ : 1397-11-9 شعبه : آفریقا(DX)</t>
  </si>
  <si>
    <t>1397-12-1</t>
  </si>
  <si>
    <t>98-2-1</t>
  </si>
  <si>
    <t>98-2-5</t>
  </si>
  <si>
    <t>98-2-6</t>
  </si>
  <si>
    <t>98-4-9</t>
  </si>
  <si>
    <t>559763</t>
  </si>
  <si>
    <t>71586.275</t>
  </si>
  <si>
    <t>3583182</t>
  </si>
  <si>
    <t>488032.48323170753</t>
  </si>
  <si>
    <t>947447.0000000002</t>
  </si>
  <si>
    <t>43203325</t>
  </si>
  <si>
    <t>1341115.4673250383</t>
  </si>
  <si>
    <t>11324013</t>
  </si>
  <si>
    <t>19927059</t>
  </si>
  <si>
    <t>294314</t>
  </si>
  <si>
    <t>29868513</t>
  </si>
  <si>
    <t>59661681</t>
  </si>
  <si>
    <t>3073661.7583333324</t>
  </si>
  <si>
    <t>54370514</t>
  </si>
  <si>
    <t>1,055,374</t>
  </si>
  <si>
    <t>90938.8999999999</t>
  </si>
  <si>
    <t>1037732.9999999999</t>
  </si>
  <si>
    <t>3678054.2857142687</t>
  </si>
  <si>
    <t>4525793.999999983</t>
  </si>
  <si>
    <t>316845.99999999994</t>
  </si>
  <si>
    <t>1428808.200000003</t>
  </si>
  <si>
    <t>4757953.000000004</t>
  </si>
  <si>
    <t>-1184783.0000000002</t>
  </si>
  <si>
    <t>1325143.9999999998</t>
  </si>
  <si>
    <t>-6575196.796717823</t>
  </si>
  <si>
    <t>17285485</t>
  </si>
  <si>
    <t>-85582</t>
  </si>
  <si>
    <t>1,162,585</t>
  </si>
  <si>
    <t>1,368,963,606</t>
  </si>
  <si>
    <t>1,466,201,880</t>
  </si>
  <si>
    <t>97,238,274</t>
  </si>
  <si>
    <t>155,214,020</t>
  </si>
  <si>
    <t>252,452,294</t>
  </si>
  <si>
    <t>98-4-10</t>
  </si>
  <si>
    <t>645743.4832317075</t>
  </si>
  <si>
    <t>1105158.0000000002</t>
  </si>
  <si>
    <t>70002.275</t>
  </si>
  <si>
    <t>3581598</t>
  </si>
  <si>
    <t>20,150</t>
  </si>
  <si>
    <t>5,241</t>
  </si>
  <si>
    <t>105,606,599</t>
  </si>
  <si>
    <t>5,292</t>
  </si>
  <si>
    <t>43246791</t>
  </si>
  <si>
    <t>1334183.4673250383</t>
  </si>
  <si>
    <t>11317081</t>
  </si>
  <si>
    <t>386428</t>
  </si>
  <si>
    <t>22204634</t>
  </si>
  <si>
    <t>31637099.000000004</t>
  </si>
  <si>
    <t>61430267</t>
  </si>
  <si>
    <t>7,357,912</t>
  </si>
  <si>
    <t>900772.5861111106</t>
  </si>
  <si>
    <t>54009074.00000001</t>
  </si>
  <si>
    <t>10874733.285714269</t>
  </si>
  <si>
    <t>11722472.999999983</t>
  </si>
  <si>
    <t>73609.8999999999</t>
  </si>
  <si>
    <t>1020403.9999999999</t>
  </si>
  <si>
    <t>4812618.306681827</t>
  </si>
  <si>
    <t>20013183.000000007</t>
  </si>
  <si>
    <t>2385965.252362475</t>
  </si>
  <si>
    <t>9109506.000000002</t>
  </si>
  <si>
    <t>307040.20328217745</t>
  </si>
  <si>
    <t>24167722</t>
  </si>
  <si>
    <t>-710131.799999997</t>
  </si>
  <si>
    <t>2619013.0000000033</t>
  </si>
  <si>
    <t>27,974</t>
  </si>
  <si>
    <t>41,960,284</t>
  </si>
  <si>
    <t>28,247</t>
  </si>
  <si>
    <t>-548029.0000000075</t>
  </si>
  <si>
    <t>1961897.9999999925</t>
  </si>
  <si>
    <t>-108358</t>
  </si>
  <si>
    <t>1,153,129</t>
  </si>
  <si>
    <t>1,368,486,751</t>
  </si>
  <si>
    <t>1,481,365,114</t>
  </si>
  <si>
    <t>112,878,363</t>
  </si>
  <si>
    <t>157,025,469</t>
  </si>
  <si>
    <t>269,903,832</t>
  </si>
  <si>
    <t>98-4-11</t>
  </si>
  <si>
    <t>769960.4832317075</t>
  </si>
  <si>
    <t>1229375.0000000002</t>
  </si>
  <si>
    <t>70200.275</t>
  </si>
  <si>
    <t>3581796</t>
  </si>
  <si>
    <t>43985072</t>
  </si>
  <si>
    <t>483342</t>
  </si>
  <si>
    <t>76,167,608</t>
  </si>
  <si>
    <t>17975459.75</t>
  </si>
  <si>
    <t>23764286</t>
  </si>
  <si>
    <t>1245060.4673250383</t>
  </si>
  <si>
    <t>11227958</t>
  </si>
  <si>
    <t>28739628</t>
  </si>
  <si>
    <t>58532796</t>
  </si>
  <si>
    <t>1153286.5861111106</t>
  </si>
  <si>
    <t>54261588.00000001</t>
  </si>
  <si>
    <t>12011051.285714269</t>
  </si>
  <si>
    <t>12858790.999999983</t>
  </si>
  <si>
    <t>70539.8999999999</t>
  </si>
  <si>
    <t>1017333.9999999999</t>
  </si>
  <si>
    <t>3129193.3066818267</t>
  </si>
  <si>
    <t>18329758.000000007</t>
  </si>
  <si>
    <t>495091.00000000006</t>
  </si>
  <si>
    <t>85,353,306</t>
  </si>
  <si>
    <t>798443.5015749782</t>
  </si>
  <si>
    <t>8020239.999999995</t>
  </si>
  <si>
    <t>59478.20328217745</t>
  </si>
  <si>
    <t>23920160</t>
  </si>
  <si>
    <t>-533175.0000000075</t>
  </si>
  <si>
    <t>1976751.9999999925</t>
  </si>
  <si>
    <t>-1363696.799999997</t>
  </si>
  <si>
    <t>1965448.0000000033</t>
  </si>
  <si>
    <t>درهآور</t>
  </si>
  <si>
    <t>3,164</t>
  </si>
  <si>
    <t>291,112</t>
  </si>
  <si>
    <t>3,195</t>
  </si>
  <si>
    <t>-4138</t>
  </si>
  <si>
    <t>-4203567.787785277</t>
  </si>
  <si>
    <t>-1855041.9999999995</t>
  </si>
  <si>
    <t>-81126</t>
  </si>
  <si>
    <t>1,048,221</t>
  </si>
  <si>
    <t>1,300,712,007</t>
  </si>
  <si>
    <t>1,403,872,868</t>
  </si>
  <si>
    <t>103,160,861</t>
  </si>
  <si>
    <t>163,312,551</t>
  </si>
  <si>
    <t>266,473,412</t>
  </si>
  <si>
    <t>98-4-12</t>
  </si>
  <si>
    <t>782382.4832317075</t>
  </si>
  <si>
    <t>1241797.0000000002</t>
  </si>
  <si>
    <t>585058</t>
  </si>
  <si>
    <t>58812.274999999994</t>
  </si>
  <si>
    <t>3570408</t>
  </si>
  <si>
    <t>20,500</t>
  </si>
  <si>
    <t>108,138,290</t>
  </si>
  <si>
    <t>5,326</t>
  </si>
  <si>
    <t>37616608.000000015</t>
  </si>
  <si>
    <t>1076718.4673250383</t>
  </si>
  <si>
    <t>11059616</t>
  </si>
  <si>
    <t>14247167.75</t>
  </si>
  <si>
    <t>20035994</t>
  </si>
  <si>
    <t>960187.5861111106</t>
  </si>
  <si>
    <t>54068489.00000001</t>
  </si>
  <si>
    <t>48,000</t>
  </si>
  <si>
    <t>4,746</t>
  </si>
  <si>
    <t>227,805,161</t>
  </si>
  <si>
    <t>4,792</t>
  </si>
  <si>
    <t>19266174.99999997</t>
  </si>
  <si>
    <t>49059342.99999997</t>
  </si>
  <si>
    <t>43803.89999999991</t>
  </si>
  <si>
    <t>990597.9999999999</t>
  </si>
  <si>
    <t>10166</t>
  </si>
  <si>
    <t>970448.3066818267</t>
  </si>
  <si>
    <t>16171013.000000006</t>
  </si>
  <si>
    <t>64,014,980</t>
  </si>
  <si>
    <t>598832.1261812374</t>
  </si>
  <si>
    <t>8317316.000000001</t>
  </si>
  <si>
    <t>-5386896.796717823</t>
  </si>
  <si>
    <t>18473785</t>
  </si>
  <si>
    <t>-3680881.799999997</t>
  </si>
  <si>
    <t>-351736.99999999674</t>
  </si>
  <si>
    <t>-1795744.0000000075</t>
  </si>
  <si>
    <t>714182.9999999925</t>
  </si>
  <si>
    <t>-6283092.787785278</t>
  </si>
  <si>
    <t>-3934567.0000000005</t>
  </si>
  <si>
    <t>-110833</t>
  </si>
  <si>
    <t>1,008,571</t>
  </si>
  <si>
    <t>1,334,498,270</t>
  </si>
  <si>
    <t>1,404,324,082</t>
  </si>
  <si>
    <t>69,825,812</t>
  </si>
  <si>
    <t>163,809,238</t>
  </si>
  <si>
    <t>233,635,050</t>
  </si>
  <si>
    <t>98-4-15</t>
  </si>
  <si>
    <t>722270.4832317075</t>
  </si>
  <si>
    <t>1181685.0000000002</t>
  </si>
  <si>
    <t>76736.275</t>
  </si>
  <si>
    <t>3588332</t>
  </si>
  <si>
    <t>691874</t>
  </si>
  <si>
    <t>1,471,582</t>
  </si>
  <si>
    <t>359389.5172222222</t>
  </si>
  <si>
    <t>54746813.00000001</t>
  </si>
  <si>
    <t>1128211.4673250383</t>
  </si>
  <si>
    <t>11111109</t>
  </si>
  <si>
    <t>12212203.75</t>
  </si>
  <si>
    <t>18001030</t>
  </si>
  <si>
    <t>46,000</t>
  </si>
  <si>
    <t>218,313,279</t>
  </si>
  <si>
    <t>27619268.708333343</t>
  </si>
  <si>
    <t>58555843.000000015</t>
  </si>
  <si>
    <t>25198</t>
  </si>
  <si>
    <t>80145.8999999999</t>
  </si>
  <si>
    <t>1026939.9999999999</t>
  </si>
  <si>
    <t>851581</t>
  </si>
  <si>
    <t>1921088.3066818267</t>
  </si>
  <si>
    <t>17121653.000000007</t>
  </si>
  <si>
    <t>653628.2032821774</t>
  </si>
  <si>
    <t>24514310</t>
  </si>
  <si>
    <t>153220.1261812374</t>
  </si>
  <si>
    <t>7871704.000000001</t>
  </si>
  <si>
    <t>-1616014.0000000075</t>
  </si>
  <si>
    <t>893912.9999999925</t>
  </si>
  <si>
    <t>-5688942.787785278</t>
  </si>
  <si>
    <t>-3340417.0000000005</t>
  </si>
  <si>
    <t>-96970</t>
  </si>
  <si>
    <t>982,071</t>
  </si>
  <si>
    <t>1,210,981,769</t>
  </si>
  <si>
    <t>1,256,765,585</t>
  </si>
  <si>
    <t>45,783,816</t>
  </si>
  <si>
    <t>166,231,767</t>
  </si>
  <si>
    <t>212,015,583</t>
  </si>
  <si>
    <t>98-4-16</t>
  </si>
  <si>
    <t>862236.4832317075</t>
  </si>
  <si>
    <t>1321651.0000000002</t>
  </si>
  <si>
    <t>804091</t>
  </si>
  <si>
    <t>74953.275</t>
  </si>
  <si>
    <t>3586549</t>
  </si>
  <si>
    <t>500005.5172222221</t>
  </si>
  <si>
    <t>54887429.00000001</t>
  </si>
  <si>
    <t>1126230.4673250383</t>
  </si>
  <si>
    <t>11109128</t>
  </si>
  <si>
    <t>15806811.75</t>
  </si>
  <si>
    <t>21595638</t>
  </si>
  <si>
    <t>40958</t>
  </si>
  <si>
    <t>189,837,634</t>
  </si>
  <si>
    <t>26036865.83333331</t>
  </si>
  <si>
    <t>60777966.99999997</t>
  </si>
  <si>
    <t>1723001</t>
  </si>
  <si>
    <t>76481.8999999999</t>
  </si>
  <si>
    <t>1023275.9999999999</t>
  </si>
  <si>
    <t>7436840.203282177</t>
  </si>
  <si>
    <t>31297522</t>
  </si>
  <si>
    <t>2237968.3066818267</t>
  </si>
  <si>
    <t>17438533.000000007</t>
  </si>
  <si>
    <t>301758.1261812374</t>
  </si>
  <si>
    <t>8020242.000000001</t>
  </si>
  <si>
    <t>-3906492.787785277</t>
  </si>
  <si>
    <t>-1557966.9999999995</t>
  </si>
  <si>
    <t>-1840305.0000000075</t>
  </si>
  <si>
    <t>669621.9999999925</t>
  </si>
  <si>
    <t>-74193.99999999999</t>
  </si>
  <si>
    <t>976,071</t>
  </si>
  <si>
    <t>1,182,506,124</t>
  </si>
  <si>
    <t>1,240,404,261</t>
  </si>
  <si>
    <t>57,898,137</t>
  </si>
  <si>
    <t>170,036,294</t>
  </si>
  <si>
    <t>227,934,431</t>
  </si>
  <si>
    <t>98-4-17</t>
  </si>
  <si>
    <t>835618.4832317074</t>
  </si>
  <si>
    <t>1295033</t>
  </si>
  <si>
    <t>697065.5172222223</t>
  </si>
  <si>
    <t>55084489.00000001</t>
  </si>
  <si>
    <t>65348.274999999994</t>
  </si>
  <si>
    <t>3576944</t>
  </si>
  <si>
    <t>15925641.75</t>
  </si>
  <si>
    <t>21714468</t>
  </si>
  <si>
    <t>57539</t>
  </si>
  <si>
    <t>992547.4673250383</t>
  </si>
  <si>
    <t>10975445</t>
  </si>
  <si>
    <t>24056365.83333331</t>
  </si>
  <si>
    <t>58797466.99999997</t>
  </si>
  <si>
    <t>139,868,795</t>
  </si>
  <si>
    <t>8965780.382953972</t>
  </si>
  <si>
    <t>33857320.000000015</t>
  </si>
  <si>
    <t>61825.89999999991</t>
  </si>
  <si>
    <t>1008619.9999999999</t>
  </si>
  <si>
    <t>3406463.3066818267</t>
  </si>
  <si>
    <t>18607028.000000007</t>
  </si>
  <si>
    <t>-440929.8738187626</t>
  </si>
  <si>
    <t>7277554.000000001</t>
  </si>
  <si>
    <t>-5986017.787785278</t>
  </si>
  <si>
    <t>-3637492.0000000005</t>
  </si>
  <si>
    <t>27,624</t>
  </si>
  <si>
    <t>55,247,648</t>
  </si>
  <si>
    <t>27,893</t>
  </si>
  <si>
    <t>-2962448</t>
  </si>
  <si>
    <t>-452521</t>
  </si>
  <si>
    <t>-110338</t>
  </si>
  <si>
    <t>971,571</t>
  </si>
  <si>
    <t>1,180,252,511</t>
  </si>
  <si>
    <t>1,235,034,992</t>
  </si>
  <si>
    <t>54,782,481</t>
  </si>
  <si>
    <t>171,067,152</t>
  </si>
  <si>
    <t>225,849,633</t>
  </si>
  <si>
    <t>98-4-18</t>
  </si>
  <si>
    <t>98-4-19</t>
  </si>
  <si>
    <t>13,576,353</t>
  </si>
  <si>
    <t>9669766</t>
  </si>
  <si>
    <t>13091073</t>
  </si>
  <si>
    <t>68172715.73227714</t>
  </si>
  <si>
    <t>72575889</t>
  </si>
  <si>
    <t>978418</t>
  </si>
  <si>
    <t>658165.4832317075</t>
  </si>
  <si>
    <t>1117580.0000000002</t>
  </si>
  <si>
    <t>731723.5172222223</t>
  </si>
  <si>
    <t>55119147.00000001</t>
  </si>
  <si>
    <t>93160</t>
  </si>
  <si>
    <t>1522330.4673250383</t>
  </si>
  <si>
    <t>11505228</t>
  </si>
  <si>
    <t>191,351</t>
  </si>
  <si>
    <t>1,767</t>
  </si>
  <si>
    <t>338,105,471</t>
  </si>
  <si>
    <t>1,784</t>
  </si>
  <si>
    <t>86720634.27499998</t>
  </si>
  <si>
    <t>90232229.99999997</t>
  </si>
  <si>
    <t>166,107,930</t>
  </si>
  <si>
    <t>34254304.10416669</t>
  </si>
  <si>
    <t>72299528.00000003</t>
  </si>
  <si>
    <t>11249243.306681827</t>
  </si>
  <si>
    <t>26449808.000000007</t>
  </si>
  <si>
    <t>8944379.75</t>
  </si>
  <si>
    <t>14733206</t>
  </si>
  <si>
    <t>80442.8999999999</t>
  </si>
  <si>
    <t>1027236.9999999999</t>
  </si>
  <si>
    <t>9767883.382953972</t>
  </si>
  <si>
    <t>34659423.000000015</t>
  </si>
  <si>
    <t>42,676,653</t>
  </si>
  <si>
    <t>1389471.750787489</t>
  </si>
  <si>
    <t>10050259.999999998</t>
  </si>
  <si>
    <t>-1529892.7877852768</t>
  </si>
  <si>
    <t>818633.0000000005</t>
  </si>
  <si>
    <t>نوری</t>
  </si>
  <si>
    <t>31,395</t>
  </si>
  <si>
    <t>16,733,532</t>
  </si>
  <si>
    <t>31,701</t>
  </si>
  <si>
    <t>-239680</t>
  </si>
  <si>
    <t>3,200</t>
  </si>
  <si>
    <t>26,930</t>
  </si>
  <si>
    <t>86,176,082</t>
  </si>
  <si>
    <t>27,193</t>
  </si>
  <si>
    <t>-3777776</t>
  </si>
  <si>
    <t>-1267849</t>
  </si>
  <si>
    <t>-6948706.799999998</t>
  </si>
  <si>
    <t>-3619561.9999999977</t>
  </si>
  <si>
    <t>-109843</t>
  </si>
  <si>
    <t>913,304</t>
  </si>
  <si>
    <t>1,373,162,477</t>
  </si>
  <si>
    <t>1,594,074,717</t>
  </si>
  <si>
    <t>220,912,240</t>
  </si>
  <si>
    <t>177,887,146</t>
  </si>
  <si>
    <t>398,799,386</t>
  </si>
  <si>
    <t>98-4-22</t>
  </si>
  <si>
    <t>ولشرقح و وکادوح</t>
  </si>
  <si>
    <t>1077732.9999999998</t>
  </si>
  <si>
    <t>64459129.73227713</t>
  </si>
  <si>
    <t>68862303</t>
  </si>
  <si>
    <t>633689.5172222222</t>
  </si>
  <si>
    <t>55021113.00000001</t>
  </si>
  <si>
    <t>112292</t>
  </si>
  <si>
    <t>100742548.27499998</t>
  </si>
  <si>
    <t>104254143.99999997</t>
  </si>
  <si>
    <t>1482720.4673250383</t>
  </si>
  <si>
    <t>11465618</t>
  </si>
  <si>
    <t>26040180.10416669</t>
  </si>
  <si>
    <t>64085404.00000003</t>
  </si>
  <si>
    <t>9969287.75</t>
  </si>
  <si>
    <t>15758114</t>
  </si>
  <si>
    <t>9169718.306681827</t>
  </si>
  <si>
    <t>24370283.000000007</t>
  </si>
  <si>
    <t>99851.8999999999</t>
  </si>
  <si>
    <t>1046645.9999999999</t>
  </si>
  <si>
    <t>34,141,323</t>
  </si>
  <si>
    <t>2616757.40062999</t>
  </si>
  <si>
    <t>11911932.999999996</t>
  </si>
  <si>
    <t>20,224</t>
  </si>
  <si>
    <t>7,955</t>
  </si>
  <si>
    <t>160,878,150</t>
  </si>
  <si>
    <t>8,033</t>
  </si>
  <si>
    <t>11372494.483231692</t>
  </si>
  <si>
    <t>11831908.999999985</t>
  </si>
  <si>
    <t>7138769.382953972</t>
  </si>
  <si>
    <t>32030309.00000001</t>
  </si>
  <si>
    <t>584748</t>
  </si>
  <si>
    <t>1709858.0000000005</t>
  </si>
  <si>
    <t>80,790,077</t>
  </si>
  <si>
    <t>-505557.875</t>
  </si>
  <si>
    <t>1970668.0000000005</t>
  </si>
  <si>
    <t>-75184</t>
  </si>
  <si>
    <t>-5700991.799999998</t>
  </si>
  <si>
    <t>-2371846.9999999977</t>
  </si>
  <si>
    <t>918,104</t>
  </si>
  <si>
    <t>1,523,488,452</t>
  </si>
  <si>
    <t>1,753,076,472</t>
  </si>
  <si>
    <t>229,588,020</t>
  </si>
  <si>
    <t>175,066,525</t>
  </si>
  <si>
    <t>404,654,545</t>
  </si>
  <si>
    <t>98-4-23</t>
  </si>
  <si>
    <t>98-4-24</t>
  </si>
  <si>
    <t>1346874</t>
  </si>
  <si>
    <t>848573.5172222223</t>
  </si>
  <si>
    <t>55235997.00000001</t>
  </si>
  <si>
    <t>153562</t>
  </si>
  <si>
    <t>38464026.73227714</t>
  </si>
  <si>
    <t>42867200</t>
  </si>
  <si>
    <t>82172986.27499998</t>
  </si>
  <si>
    <t>85684581.99999997</t>
  </si>
  <si>
    <t>917288.4673250383</t>
  </si>
  <si>
    <t>10900186</t>
  </si>
  <si>
    <t>103217.8999999999</t>
  </si>
  <si>
    <t>1050012</t>
  </si>
  <si>
    <t>6567779.75</t>
  </si>
  <si>
    <t>12356606</t>
  </si>
  <si>
    <t>13251101.104166687</t>
  </si>
  <si>
    <t>51296325.00000002</t>
  </si>
  <si>
    <t>2297383.3066818262</t>
  </si>
  <si>
    <t>17497948.000000004</t>
  </si>
  <si>
    <t>2,033</t>
  </si>
  <si>
    <t>35,045</t>
  </si>
  <si>
    <t>71,246,297</t>
  </si>
  <si>
    <t>35,387</t>
  </si>
  <si>
    <t>1578413</t>
  </si>
  <si>
    <t>-2059260.875</t>
  </si>
  <si>
    <t>416965.00000000047</t>
  </si>
  <si>
    <t>-5249258.617046028</t>
  </si>
  <si>
    <t>19642281.00000001</t>
  </si>
  <si>
    <t>-8273811.5167683065</t>
  </si>
  <si>
    <t>-7814397.000000014</t>
  </si>
  <si>
    <t>-144502</t>
  </si>
  <si>
    <t>-12236641.799999997</t>
  </si>
  <si>
    <t>-8907496.999999996</t>
  </si>
  <si>
    <t>839,604</t>
  </si>
  <si>
    <t>1,543,859,895</t>
  </si>
  <si>
    <t>1,658,620,109</t>
  </si>
  <si>
    <t>114,760,214</t>
  </si>
  <si>
    <t>165,771,350</t>
  </si>
  <si>
    <t>280,531,564</t>
  </si>
  <si>
    <t>98-4-25</t>
  </si>
  <si>
    <t>98-4-26</t>
  </si>
  <si>
    <t>1437188</t>
  </si>
  <si>
    <t>1014935.5172222223</t>
  </si>
  <si>
    <t>55402359.00000001</t>
  </si>
  <si>
    <t>62466512.27499998</t>
  </si>
  <si>
    <t>65978107.999999985</t>
  </si>
  <si>
    <t>14464158.104166687</t>
  </si>
  <si>
    <t>52509382.00000002</t>
  </si>
  <si>
    <t>4350559.000000001</t>
  </si>
  <si>
    <t>2020113.306681827</t>
  </si>
  <si>
    <t>17220678.000000007</t>
  </si>
  <si>
    <t>1339060.4832316935</t>
  </si>
  <si>
    <t>1798474.9999999863</t>
  </si>
  <si>
    <t>-591709.875</t>
  </si>
  <si>
    <t>1884516.0000000005</t>
  </si>
  <si>
    <t>49,000</t>
  </si>
  <si>
    <t>3,102</t>
  </si>
  <si>
    <t>152,019,707</t>
  </si>
  <si>
    <t>3,132</t>
  </si>
  <si>
    <t>-4026844.617046058</t>
  </si>
  <si>
    <t>20864694.99999998</t>
  </si>
  <si>
    <t>-5391867.787785278</t>
  </si>
  <si>
    <t>-3043342.0000000005</t>
  </si>
  <si>
    <t>-115289</t>
  </si>
  <si>
    <t>-12593131.799999997</t>
  </si>
  <si>
    <t>-9263986.999999996</t>
  </si>
  <si>
    <t>843,604</t>
  </si>
  <si>
    <t>1,556,010,807</t>
  </si>
  <si>
    <t>1,667,598,866</t>
  </si>
  <si>
    <t>111,588,059</t>
  </si>
  <si>
    <t>277,359,409</t>
  </si>
  <si>
    <t>1529602</t>
  </si>
  <si>
    <t>147,158</t>
  </si>
  <si>
    <t>122387.7517222222</t>
  </si>
  <si>
    <t>55581893.00000001</t>
  </si>
  <si>
    <t>6312818</t>
  </si>
  <si>
    <t>8214092</t>
  </si>
  <si>
    <t>28561130.73227714</t>
  </si>
  <si>
    <t>32964304.000000004</t>
  </si>
  <si>
    <t>45602318.27499998</t>
  </si>
  <si>
    <t>49113913.999999985</t>
  </si>
  <si>
    <t>142,378,226</t>
  </si>
  <si>
    <t>10318324.375</t>
  </si>
  <si>
    <t>51063622</t>
  </si>
  <si>
    <t>4962566</t>
  </si>
  <si>
    <t>4488253.75</t>
  </si>
  <si>
    <t>10277080</t>
  </si>
  <si>
    <t>25,224</t>
  </si>
  <si>
    <t>7,711</t>
  </si>
  <si>
    <t>194,495,081</t>
  </si>
  <si>
    <t>7,786</t>
  </si>
  <si>
    <t>7827254.483231723</t>
  </si>
  <si>
    <t>8286669.000000016</t>
  </si>
  <si>
    <t>23997.899999999907</t>
  </si>
  <si>
    <t>970791.9999999999</t>
  </si>
  <si>
    <t>1029863.3066818267</t>
  </si>
  <si>
    <t>16230428.000000006</t>
  </si>
  <si>
    <t>97547.38295394182</t>
  </si>
  <si>
    <t>24989086.99999998</t>
  </si>
  <si>
    <t>-1471051.875</t>
  </si>
  <si>
    <t>1005174.0000000005</t>
  </si>
  <si>
    <t>-139551</t>
  </si>
  <si>
    <t>-13781431.799999997</t>
  </si>
  <si>
    <t>-10452286.999999996</t>
  </si>
  <si>
    <t>837,704</t>
  </si>
  <si>
    <t>1,560,048,158</t>
  </si>
  <si>
    <t>1,653,467,420</t>
  </si>
  <si>
    <t>93,419,262</t>
  </si>
  <si>
    <t>171,444,779</t>
  </si>
  <si>
    <t>264,864,041</t>
  </si>
  <si>
    <t>98-4-29</t>
  </si>
  <si>
    <t>لسرما 15000</t>
  </si>
  <si>
    <t>98-4-30</t>
  </si>
  <si>
    <t>199113</t>
  </si>
  <si>
    <t>18658234.732277144</t>
  </si>
  <si>
    <t>23061408.000000007</t>
  </si>
  <si>
    <t>39728273.27499997</t>
  </si>
  <si>
    <t>43239868.99999997</t>
  </si>
  <si>
    <t>58557.89999999991</t>
  </si>
  <si>
    <t>1005351.9999999999</t>
  </si>
  <si>
    <t>47,413,168</t>
  </si>
  <si>
    <t>2237966.6533409064</t>
  </si>
  <si>
    <t>19999337.999999993</t>
  </si>
  <si>
    <t>4330324.483231722</t>
  </si>
  <si>
    <t>4789739.000000015</t>
  </si>
  <si>
    <t>53,860,051</t>
  </si>
  <si>
    <t>1061194.75</t>
  </si>
  <si>
    <t>4037523</t>
  </si>
  <si>
    <t>-149948</t>
  </si>
  <si>
    <t>-12296056.799999997</t>
  </si>
  <si>
    <t>-8966911.999999996</t>
  </si>
  <si>
    <t>826,401</t>
  </si>
  <si>
    <t>1,484,152,496</t>
  </si>
  <si>
    <t>1,562,063,724</t>
  </si>
  <si>
    <t>77,911,228</t>
  </si>
  <si>
    <t>174,505,688</t>
  </si>
  <si>
    <t>252,416,916</t>
  </si>
  <si>
    <t>98-4-31</t>
  </si>
  <si>
    <t>219885</t>
  </si>
  <si>
    <t>21133958.73227714</t>
  </si>
  <si>
    <t>25537132.000000004</t>
  </si>
  <si>
    <t>35749081.274999976</t>
  </si>
  <si>
    <t>39260676.99999998</t>
  </si>
  <si>
    <t>40,395,038</t>
  </si>
  <si>
    <t>2551608.5625</t>
  </si>
  <si>
    <t>6378476</t>
  </si>
  <si>
    <t>2928610.75</t>
  </si>
  <si>
    <t>8717437</t>
  </si>
  <si>
    <t>1416059.653340906</t>
  </si>
  <si>
    <t>19177430.999999993</t>
  </si>
  <si>
    <t>27,224</t>
  </si>
  <si>
    <t>7,602</t>
  </si>
  <si>
    <t>206,951,377</t>
  </si>
  <si>
    <t>7,676</t>
  </si>
  <si>
    <t>2894101.4832317233</t>
  </si>
  <si>
    <t>3353516.000000016</t>
  </si>
  <si>
    <t>-80135</t>
  </si>
  <si>
    <t>-10335361.799999997</t>
  </si>
  <si>
    <t>-7006216.999999996</t>
  </si>
  <si>
    <t>827,901</t>
  </si>
  <si>
    <t>1,483,143,779</t>
  </si>
  <si>
    <t>1,559,297,345</t>
  </si>
  <si>
    <t>76,153,566</t>
  </si>
  <si>
    <t>175,356,227</t>
  </si>
  <si>
    <t>251,509,793</t>
  </si>
  <si>
    <t>98-5-1</t>
  </si>
  <si>
    <t>151401.7517222222</t>
  </si>
  <si>
    <t>55610907.00000001</t>
  </si>
  <si>
    <t>245394</t>
  </si>
  <si>
    <t>34626654.73227714</t>
  </si>
  <si>
    <t>39029828</t>
  </si>
  <si>
    <t>59245261.27499998</t>
  </si>
  <si>
    <t>62756856.999999985</t>
  </si>
  <si>
    <t>26806349.483231727</t>
  </si>
  <si>
    <t>27265764.00000002</t>
  </si>
  <si>
    <t>79551.8999999999</t>
  </si>
  <si>
    <t>1026345.9999999999</t>
  </si>
  <si>
    <t>4,745,941</t>
  </si>
  <si>
    <t>353847.14583333296</t>
  </si>
  <si>
    <t>46166857</t>
  </si>
  <si>
    <t>2606567.5625</t>
  </si>
  <si>
    <t>6433435</t>
  </si>
  <si>
    <t>1227911.653340906</t>
  </si>
  <si>
    <t>18989282.999999993</t>
  </si>
  <si>
    <t>25,389,203</t>
  </si>
  <si>
    <t>248369.25</t>
  </si>
  <si>
    <t>5836171</t>
  </si>
  <si>
    <t>-12117811.799999997</t>
  </si>
  <si>
    <t>-8788666.999999996</t>
  </si>
  <si>
    <t>788,901</t>
  </si>
  <si>
    <t>1,294,733,089</t>
  </si>
  <si>
    <t>1,417,315,711</t>
  </si>
  <si>
    <t>122,582,622</t>
  </si>
  <si>
    <t>180,222,915</t>
  </si>
  <si>
    <t>302,805,537</t>
  </si>
  <si>
    <t>98-5-2</t>
  </si>
  <si>
    <t>154768.7517222222</t>
  </si>
  <si>
    <t>55614274.00000001</t>
  </si>
  <si>
    <t>272178</t>
  </si>
  <si>
    <t>31061612.73227714</t>
  </si>
  <si>
    <t>35464786</t>
  </si>
  <si>
    <t>37212355.48323173</t>
  </si>
  <si>
    <t>37671770.00000002</t>
  </si>
  <si>
    <t>51855334.27499998</t>
  </si>
  <si>
    <t>55366929.999999985</t>
  </si>
  <si>
    <t>362759.14583333296</t>
  </si>
  <si>
    <t>46175769</t>
  </si>
  <si>
    <t>2391188.5624999995</t>
  </si>
  <si>
    <t>6218056</t>
  </si>
  <si>
    <t>2099331.653340906</t>
  </si>
  <si>
    <t>19860702.999999993</t>
  </si>
  <si>
    <t>-132876.75</t>
  </si>
  <si>
    <t>5454925</t>
  </si>
  <si>
    <t>وساپا</t>
  </si>
  <si>
    <t>1,207</t>
  </si>
  <si>
    <t>1,206,571</t>
  </si>
  <si>
    <t>1,219</t>
  </si>
  <si>
    <t>-29163.999999999996</t>
  </si>
  <si>
    <t>-51418</t>
  </si>
  <si>
    <t>1,652</t>
  </si>
  <si>
    <t>165,168,259</t>
  </si>
  <si>
    <t>1,668</t>
  </si>
  <si>
    <t>-14551233.800000012</t>
  </si>
  <si>
    <t>-11222089.000000011</t>
  </si>
  <si>
    <t>-8123093</t>
  </si>
  <si>
    <t>829,901</t>
  </si>
  <si>
    <t>1,357,015,687</t>
  </si>
  <si>
    <t>1,463,809,909</t>
  </si>
  <si>
    <t>106,794,222</t>
  </si>
  <si>
    <t>287,017,137</t>
  </si>
  <si>
    <t>سود بیرون</t>
  </si>
  <si>
    <t>نوری 2033</t>
  </si>
  <si>
    <t>جمپیلن 446</t>
  </si>
  <si>
    <t>سود ماه</t>
  </si>
  <si>
    <t>98-5-5</t>
  </si>
  <si>
    <t>300329.00000000006</t>
  </si>
  <si>
    <t>133181.75172222216</t>
  </si>
  <si>
    <t>55592687.00000001</t>
  </si>
  <si>
    <t>44678094.73227713</t>
  </si>
  <si>
    <t>49081267.99999999</t>
  </si>
  <si>
    <t>43251074.48323172</t>
  </si>
  <si>
    <t>43710489.000000015</t>
  </si>
  <si>
    <t>930161.4673250383</t>
  </si>
  <si>
    <t>10913059</t>
  </si>
  <si>
    <t>83413.8999999999</t>
  </si>
  <si>
    <t>1030207.9999999999</t>
  </si>
  <si>
    <t>239968.14583333302</t>
  </si>
  <si>
    <t>46052978</t>
  </si>
  <si>
    <t>1095033.25</t>
  </si>
  <si>
    <t>6682835</t>
  </si>
  <si>
    <t>1394501.5625</t>
  </si>
  <si>
    <t>5221369</t>
  </si>
  <si>
    <t>1465571.653340906</t>
  </si>
  <si>
    <t>19226942.999999993</t>
  </si>
  <si>
    <t>1795825.3829539418</t>
  </si>
  <si>
    <t>26687364.99999998</t>
  </si>
  <si>
    <t>وپاسار</t>
  </si>
  <si>
    <t>1,734</t>
  </si>
  <si>
    <t>1,734,006</t>
  </si>
  <si>
    <t>1,751</t>
  </si>
  <si>
    <t>-1068</t>
  </si>
  <si>
    <t>-19261</t>
  </si>
  <si>
    <t>-25177</t>
  </si>
  <si>
    <t>-3422322</t>
  </si>
  <si>
    <t>-17819058.800000012</t>
  </si>
  <si>
    <t>-14489914.000000011</t>
  </si>
  <si>
    <t>830,901</t>
  </si>
  <si>
    <t>1,358,749,693</t>
  </si>
  <si>
    <t>1,487,862,496</t>
  </si>
  <si>
    <t>129,112,803</t>
  </si>
  <si>
    <t>309,335,718</t>
  </si>
  <si>
    <t>98-5-6</t>
  </si>
  <si>
    <t>329846</t>
  </si>
  <si>
    <t>708345.4673250383</t>
  </si>
  <si>
    <t>10691243</t>
  </si>
  <si>
    <t>28,224</t>
  </si>
  <si>
    <t>7,647</t>
  </si>
  <si>
    <t>215,841,556</t>
  </si>
  <si>
    <t>7,722</t>
  </si>
  <si>
    <t>27872120.483231694</t>
  </si>
  <si>
    <t>28331534.999999985</t>
  </si>
  <si>
    <t>1902087.25</t>
  </si>
  <si>
    <t>7489889</t>
  </si>
  <si>
    <t>69450.8999999999</t>
  </si>
  <si>
    <t>1016244.9999999999</t>
  </si>
  <si>
    <t>3089581.653340906</t>
  </si>
  <si>
    <t>20850952.999999993</t>
  </si>
  <si>
    <t>264724.145833333</t>
  </si>
  <si>
    <t>46077734</t>
  </si>
  <si>
    <t>49092</t>
  </si>
  <si>
    <t>706773.5625</t>
  </si>
  <si>
    <t>4533641</t>
  </si>
  <si>
    <t>10,100</t>
  </si>
  <si>
    <t>3,147</t>
  </si>
  <si>
    <t>31,780,121</t>
  </si>
  <si>
    <t>3,178</t>
  </si>
  <si>
    <t>124743.75172222406</t>
  </si>
  <si>
    <t>55584249.00000001</t>
  </si>
  <si>
    <t>3,103</t>
  </si>
  <si>
    <t>155,132,773</t>
  </si>
  <si>
    <t>3,133</t>
  </si>
  <si>
    <t>-158647.61704605818</t>
  </si>
  <si>
    <t>24732891.99999998</t>
  </si>
  <si>
    <t>-8369</t>
  </si>
  <si>
    <t>1,757</t>
  </si>
  <si>
    <t>5,270,338</t>
  </si>
  <si>
    <t>1,774</t>
  </si>
  <si>
    <t>-59642</t>
  </si>
  <si>
    <t>34,339</t>
  </si>
  <si>
    <t>103,015,857</t>
  </si>
  <si>
    <t>34,674</t>
  </si>
  <si>
    <t>-5278182</t>
  </si>
  <si>
    <t>132,134,607</t>
  </si>
  <si>
    <t>-8076087.039999992</t>
  </si>
  <si>
    <t>-6765962.999999992</t>
  </si>
  <si>
    <t>825,868</t>
  </si>
  <si>
    <t>1,404,658,141</t>
  </si>
  <si>
    <t>1,525,904,608</t>
  </si>
  <si>
    <t>121,246,467</t>
  </si>
  <si>
    <t>178,203,894</t>
  </si>
  <si>
    <t>299,450,361</t>
  </si>
  <si>
    <t>98-5-7</t>
  </si>
  <si>
    <t>360821</t>
  </si>
  <si>
    <t>40169599.48323169</t>
  </si>
  <si>
    <t>40629013.999999985</t>
  </si>
  <si>
    <t>43707464.27499998</t>
  </si>
  <si>
    <t>47219059.999999985</t>
  </si>
  <si>
    <t>2693481.653340906</t>
  </si>
  <si>
    <t>20454852.999999993</t>
  </si>
  <si>
    <t>253831.14583333305</t>
  </si>
  <si>
    <t>46066841</t>
  </si>
  <si>
    <t>1347547.25</t>
  </si>
  <si>
    <t>6935349</t>
  </si>
  <si>
    <t>53705.89999999991</t>
  </si>
  <si>
    <t>1000499.9999999999</t>
  </si>
  <si>
    <t>1584965.751722224</t>
  </si>
  <si>
    <t>57044471.00000001</t>
  </si>
  <si>
    <t>41170</t>
  </si>
  <si>
    <t>749849.5625</t>
  </si>
  <si>
    <t>4576717</t>
  </si>
  <si>
    <t>831602.3829539418</t>
  </si>
  <si>
    <t>25723141.99999998</t>
  </si>
  <si>
    <t>زفکا</t>
  </si>
  <si>
    <t>14,987</t>
  </si>
  <si>
    <t>14,986,730</t>
  </si>
  <si>
    <t>15,133</t>
  </si>
  <si>
    <t>-35936</t>
  </si>
  <si>
    <t>8329272</t>
  </si>
  <si>
    <t>36,000</t>
  </si>
  <si>
    <t>1,754</t>
  </si>
  <si>
    <t>63,152,668</t>
  </si>
  <si>
    <t>1,771</t>
  </si>
  <si>
    <t>-553024.0000000075</t>
  </si>
  <si>
    <t>خزامیا</t>
  </si>
  <si>
    <t>1,197</t>
  </si>
  <si>
    <t>11,965,261</t>
  </si>
  <si>
    <t>1,209</t>
  </si>
  <si>
    <t>-201091</t>
  </si>
  <si>
    <t>-45998</t>
  </si>
  <si>
    <t>-5575257</t>
  </si>
  <si>
    <t>-10215027.039999992</t>
  </si>
  <si>
    <t>-8904902.999999993</t>
  </si>
  <si>
    <t>868,868</t>
  </si>
  <si>
    <t>1,484,191,971</t>
  </si>
  <si>
    <t>1,605,729,596</t>
  </si>
  <si>
    <t>121,537,625</t>
  </si>
  <si>
    <t>176,586,205</t>
  </si>
  <si>
    <t>298,123,830</t>
  </si>
  <si>
    <t>98-5-8</t>
  </si>
  <si>
    <t>393345</t>
  </si>
  <si>
    <t>38492670.483231686</t>
  </si>
  <si>
    <t>38952084.99999998</t>
  </si>
  <si>
    <t>4825460.751722224</t>
  </si>
  <si>
    <t>60284966.00000001</t>
  </si>
  <si>
    <t>37075478.274999976</t>
  </si>
  <si>
    <t>40587073.99999998</t>
  </si>
  <si>
    <t>4,100</t>
  </si>
  <si>
    <t>19,439,399</t>
  </si>
  <si>
    <t>1628070.9778697714</t>
  </si>
  <si>
    <t>21613453</t>
  </si>
  <si>
    <t>1397059.25</t>
  </si>
  <si>
    <t>6984861</t>
  </si>
  <si>
    <t>42911.89999999991</t>
  </si>
  <si>
    <t>989705.9999999999</t>
  </si>
  <si>
    <t>898386.5625</t>
  </si>
  <si>
    <t>4725254</t>
  </si>
  <si>
    <t>944233.9999999925</t>
  </si>
  <si>
    <t>2,958</t>
  </si>
  <si>
    <t>2,958,369</t>
  </si>
  <si>
    <t>2,987</t>
  </si>
  <si>
    <t>21293</t>
  </si>
  <si>
    <t>485015.3829539418</t>
  </si>
  <si>
    <t>25376554.99999998</t>
  </si>
  <si>
    <t>-181286</t>
  </si>
  <si>
    <t>-264683</t>
  </si>
  <si>
    <t>8100525</t>
  </si>
  <si>
    <t>1,196</t>
  </si>
  <si>
    <t>2,391,039</t>
  </si>
  <si>
    <t>1,208</t>
  </si>
  <si>
    <t>-73854</t>
  </si>
  <si>
    <t>-4057204</t>
  </si>
  <si>
    <t>-5094792.787785277</t>
  </si>
  <si>
    <t>-2746266.9999999995</t>
  </si>
  <si>
    <t>-11403327.03999999</t>
  </si>
  <si>
    <t>-10093202.999999989</t>
  </si>
  <si>
    <t>863,468</t>
  </si>
  <si>
    <t>1,454,158,515</t>
  </si>
  <si>
    <t>1,569,563,706</t>
  </si>
  <si>
    <t>115,405,191</t>
  </si>
  <si>
    <t>132,997,206</t>
  </si>
  <si>
    <t>248,402,397</t>
  </si>
  <si>
    <t>98-5-9</t>
  </si>
  <si>
    <t>427508</t>
  </si>
  <si>
    <t>314,655</t>
  </si>
  <si>
    <t>78474.33417546755</t>
  </si>
  <si>
    <t>63870663.00000001</t>
  </si>
  <si>
    <t>38213181.48323169</t>
  </si>
  <si>
    <t>38672595.999999985</t>
  </si>
  <si>
    <t>56781952.27499999</t>
  </si>
  <si>
    <t>60293547.99999999</t>
  </si>
  <si>
    <t>1676790.9778697714</t>
  </si>
  <si>
    <t>21662173</t>
  </si>
  <si>
    <t>64598.89999999991</t>
  </si>
  <si>
    <t>1011392.9999999999</t>
  </si>
  <si>
    <t>1446572.25</t>
  </si>
  <si>
    <t>7034374</t>
  </si>
  <si>
    <t>1314291.5625000002</t>
  </si>
  <si>
    <t>5141159</t>
  </si>
  <si>
    <t>1,756</t>
  </si>
  <si>
    <t>70,237,383</t>
  </si>
  <si>
    <t>1,773</t>
  </si>
  <si>
    <t>1852817</t>
  </si>
  <si>
    <t>32186</t>
  </si>
  <si>
    <t>68,677,238</t>
  </si>
  <si>
    <t>184747</t>
  </si>
  <si>
    <t>277123</t>
  </si>
  <si>
    <t>15558</t>
  </si>
  <si>
    <t>8380766</t>
  </si>
  <si>
    <t>غدام</t>
  </si>
  <si>
    <t>34,561</t>
  </si>
  <si>
    <t>34,560,619</t>
  </si>
  <si>
    <t>34,898</t>
  </si>
  <si>
    <t>-149431</t>
  </si>
  <si>
    <t>-1148897.6170460582</t>
  </si>
  <si>
    <t>23742641.99999998</t>
  </si>
  <si>
    <t>-250602.99999999997</t>
  </si>
  <si>
    <t>سکرد</t>
  </si>
  <si>
    <t>2,321</t>
  </si>
  <si>
    <t>2,320,717</t>
  </si>
  <si>
    <t>2,344</t>
  </si>
  <si>
    <t>-72849</t>
  </si>
  <si>
    <t>-95639</t>
  </si>
  <si>
    <t>1,623</t>
  </si>
  <si>
    <t>162,290,897</t>
  </si>
  <si>
    <t>1,639</t>
  </si>
  <si>
    <t>-12961197.03999999</t>
  </si>
  <si>
    <t>-11651072.999999989</t>
  </si>
  <si>
    <t>878,468</t>
  </si>
  <si>
    <t>1,462,476,770</t>
  </si>
  <si>
    <t>1,594,771,376</t>
  </si>
  <si>
    <t>132,294,606</t>
  </si>
  <si>
    <t>141,422,265</t>
  </si>
  <si>
    <t>273,716,871</t>
  </si>
  <si>
    <t>98-5-12</t>
  </si>
  <si>
    <t>463403</t>
  </si>
  <si>
    <t>109271.33417546755</t>
  </si>
  <si>
    <t>63901460.00000001</t>
  </si>
  <si>
    <t>70235410.27499998</t>
  </si>
  <si>
    <t>73747005.99999997</t>
  </si>
  <si>
    <t>208,194,108</t>
  </si>
  <si>
    <t>37101883.886745304</t>
  </si>
  <si>
    <t>39210319.99999998</t>
  </si>
  <si>
    <t>3,100</t>
  </si>
  <si>
    <t>14,698,082</t>
  </si>
  <si>
    <t>1654608.8125356827</t>
  </si>
  <si>
    <t>22159875</t>
  </si>
  <si>
    <t>1793159.25</t>
  </si>
  <si>
    <t>7380961</t>
  </si>
  <si>
    <t>168841</t>
  </si>
  <si>
    <t>1103368.5625</t>
  </si>
  <si>
    <t>4930236</t>
  </si>
  <si>
    <t>265100</t>
  </si>
  <si>
    <t>8630308</t>
  </si>
  <si>
    <t>1056167</t>
  </si>
  <si>
    <t>1148543</t>
  </si>
  <si>
    <t>36568.99999999999</t>
  </si>
  <si>
    <t>سخوز</t>
  </si>
  <si>
    <t>4,128</t>
  </si>
  <si>
    <t>4,128,063</t>
  </si>
  <si>
    <t>4,168</t>
  </si>
  <si>
    <t>-68038</t>
  </si>
  <si>
    <t>34,460</t>
  </si>
  <si>
    <t>68,919,299</t>
  </si>
  <si>
    <t>34,796</t>
  </si>
  <si>
    <t>-1542689</t>
  </si>
  <si>
    <t>-4614772.617046058</t>
  </si>
  <si>
    <t>20276766.99999998</t>
  </si>
  <si>
    <t>-120381</t>
  </si>
  <si>
    <t>1,611</t>
  </si>
  <si>
    <t>177,238,448</t>
  </si>
  <si>
    <t>1,627</t>
  </si>
  <si>
    <t>-14936473.03999999</t>
  </si>
  <si>
    <t>-13626348.999999989</t>
  </si>
  <si>
    <t>888,468</t>
  </si>
  <si>
    <t>1,503,522,300</t>
  </si>
  <si>
    <t>1,642,350,792</t>
  </si>
  <si>
    <t>138,828,492</t>
  </si>
  <si>
    <t>143,591,171</t>
  </si>
  <si>
    <t>282,419,663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</si>
</sst>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5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/>
    </xf>
    <xf numFmtId="3" fontId="1" fillId="0" borderId="0" xfId="0" applyNumberFormat="1" applyFont="1" applyAlignment="1">
      <alignment horizontal="center" vertical="top" wrapText="1"/>
    </xf>
    <xf numFmtId="3" fontId="0" fillId="0" borderId="0" xfId="0" applyNumberFormat="1" applyAlignment="1">
      <alignment horizontal="right" vertical="top"/>
    </xf>
    <xf numFmtId="3" fontId="1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center" vertical="top" wrapText="1"/>
    </xf>
    <xf numFmtId="3" fontId="1" fillId="2" borderId="0" xfId="0" applyNumberFormat="1" applyFont="1" applyFill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center" vertical="top" wrapText="1"/>
    </xf>
    <xf numFmtId="10" fontId="1" fillId="2" borderId="5" xfId="0" applyNumberFormat="1" applyFont="1" applyFill="1" applyBorder="1" applyAlignment="1">
      <alignment horizontal="center" vertical="top" wrapText="1"/>
    </xf>
    <xf numFmtId="10" fontId="1" fillId="0" borderId="5" xfId="0" applyNumberFormat="1" applyFont="1" applyBorder="1" applyAlignment="1">
      <alignment horizontal="center" vertical="top" wrapText="1"/>
    </xf>
    <xf numFmtId="3" fontId="0" fillId="0" borderId="0" xfId="0" applyNumberFormat="1" applyFont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3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/>
    </xf>
    <xf numFmtId="3" fontId="0" fillId="0" borderId="1" xfId="0" applyNumberFormat="1" applyFont="1" applyBorder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3" fontId="1" fillId="2" borderId="0" xfId="0" applyNumberFormat="1" applyFont="1" applyFill="1" applyAlignment="1">
      <alignment horizontal="center" vertical="top"/>
    </xf>
    <xf numFmtId="3" fontId="1" fillId="2" borderId="4" xfId="0" applyNumberFormat="1" applyFont="1" applyFill="1" applyBorder="1" applyAlignment="1">
      <alignment horizontal="center" vertical="top"/>
    </xf>
    <xf numFmtId="10" fontId="1" fillId="2" borderId="5" xfId="0" applyNumberFormat="1" applyFont="1" applyFill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5" xfId="0" applyNumberFormat="1" applyFont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0" fontId="0" fillId="0" borderId="0" xfId="0" applyFont="1" applyAlignment="1">
      <alignment horizontal="center" vertical="top"/>
    </xf>
    <xf numFmtId="164" fontId="1" fillId="0" borderId="0" xfId="1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/>
    </xf>
    <xf numFmtId="1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" fontId="0" fillId="0" borderId="0" xfId="0" applyNumberFormat="1" applyFont="1" applyAlignment="1">
      <alignment horizontal="center" vertical="top" readingOrder="1"/>
    </xf>
    <xf numFmtId="10" fontId="0" fillId="0" borderId="1" xfId="0" applyNumberFormat="1" applyFont="1" applyBorder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3" fontId="0" fillId="3" borderId="0" xfId="0" applyNumberFormat="1" applyFont="1" applyFill="1" applyAlignment="1">
      <alignment horizontal="center" vertical="top"/>
    </xf>
    <xf numFmtId="10" fontId="0" fillId="3" borderId="0" xfId="0" applyNumberFormat="1" applyFont="1" applyFill="1" applyAlignment="1">
      <alignment horizontal="center" vertical="top"/>
    </xf>
    <xf numFmtId="3" fontId="1" fillId="3" borderId="0" xfId="0" applyNumberFormat="1" applyFont="1" applyFill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3" fontId="1" fillId="0" borderId="0" xfId="0" applyNumberFormat="1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165" fontId="0" fillId="0" borderId="0" xfId="1" applyNumberFormat="1" applyFont="1" applyAlignment="1">
      <alignment horizontal="center" vertical="top"/>
    </xf>
    <xf numFmtId="165" fontId="0" fillId="3" borderId="0" xfId="1" applyNumberFormat="1" applyFont="1" applyFill="1" applyAlignment="1">
      <alignment horizontal="center" vertical="top"/>
    </xf>
    <xf numFmtId="165" fontId="1" fillId="0" borderId="0" xfId="1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10" fontId="1" fillId="0" borderId="0" xfId="0" applyNumberFormat="1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10" fontId="1" fillId="5" borderId="0" xfId="0" applyNumberFormat="1" applyFont="1" applyFill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right" vertical="top"/>
    </xf>
    <xf numFmtId="0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top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</cellXfs>
  <cellStyles count="2">
    <cellStyle name="Comma" xfId="1" builtinId="3"/>
    <cellStyle name="Normal" xfId="0" builtinId="0"/>
  </cellStyles>
  <dxfs count="25">
    <dxf>
      <fill>
        <patternFill>
          <bgColor theme="9" tint="-0.24994659260841701"/>
        </patternFill>
      </fill>
    </dxf>
    <dxf>
      <font>
        <color theme="9" tint="0.79998168889431442"/>
      </font>
      <fill>
        <patternFill>
          <bgColor theme="9" tint="-0.499984740745262"/>
        </patternFill>
      </fill>
    </dxf>
    <dxf>
      <font>
        <color theme="9" tint="-0.499984740745262"/>
      </font>
      <fill>
        <patternFill>
          <bgColor theme="9" tint="-0.2499465926084170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E5E5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E5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v>مانده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Final!$A$2:$A$80</c15:sqref>
                  </c15:fullRef>
                </c:ext>
              </c:extLst>
              <c:f>Final!$A$3:$A$80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Final!$E$2:$E$80</c15:sqref>
                  </c15:fullRef>
                </c:ext>
              </c:extLst>
              <c:f>Final!$E$3:$E$80</c:f>
              <c:numCache>
                <c:formatCode>#,##0</c:formatCode>
                <c:ptCount val="78"/>
                <c:pt idx="0">
                  <c:v>1419808070</c:v>
                </c:pt>
                <c:pt idx="1">
                  <c:v>1446027294</c:v>
                </c:pt>
                <c:pt idx="2">
                  <c:v>1456851024</c:v>
                </c:pt>
                <c:pt idx="3">
                  <c:v>1451165211</c:v>
                </c:pt>
                <c:pt idx="4">
                  <c:v>1444066563</c:v>
                </c:pt>
                <c:pt idx="5">
                  <c:v>1465064657</c:v>
                </c:pt>
                <c:pt idx="6">
                  <c:v>1444451886</c:v>
                </c:pt>
                <c:pt idx="7">
                  <c:v>1445136195</c:v>
                </c:pt>
                <c:pt idx="8">
                  <c:v>1510829762</c:v>
                </c:pt>
                <c:pt idx="9">
                  <c:v>1524188912</c:v>
                </c:pt>
                <c:pt idx="10">
                  <c:v>1521400511</c:v>
                </c:pt>
                <c:pt idx="11">
                  <c:v>1521400511</c:v>
                </c:pt>
                <c:pt idx="12">
                  <c:v>1501089257</c:v>
                </c:pt>
                <c:pt idx="13">
                  <c:v>1500534915</c:v>
                </c:pt>
                <c:pt idx="14">
                  <c:v>1564674108</c:v>
                </c:pt>
                <c:pt idx="15">
                  <c:v>1579771497</c:v>
                </c:pt>
                <c:pt idx="16">
                  <c:v>1531218151</c:v>
                </c:pt>
                <c:pt idx="17">
                  <c:v>1488933656</c:v>
                </c:pt>
                <c:pt idx="18">
                  <c:v>1514097584</c:v>
                </c:pt>
                <c:pt idx="19">
                  <c:v>1497239696</c:v>
                </c:pt>
                <c:pt idx="20">
                  <c:v>1465563546</c:v>
                </c:pt>
                <c:pt idx="21">
                  <c:v>1484734305</c:v>
                </c:pt>
                <c:pt idx="22">
                  <c:v>1497880058</c:v>
                </c:pt>
                <c:pt idx="23">
                  <c:v>1496796702</c:v>
                </c:pt>
                <c:pt idx="24">
                  <c:v>1492017932</c:v>
                </c:pt>
                <c:pt idx="25">
                  <c:v>1483240348</c:v>
                </c:pt>
                <c:pt idx="26">
                  <c:v>1481213356</c:v>
                </c:pt>
                <c:pt idx="27">
                  <c:v>1509377169</c:v>
                </c:pt>
                <c:pt idx="28">
                  <c:v>1512701238</c:v>
                </c:pt>
                <c:pt idx="29">
                  <c:v>1492715870</c:v>
                </c:pt>
                <c:pt idx="30">
                  <c:v>1498228211</c:v>
                </c:pt>
                <c:pt idx="31">
                  <c:v>1531859406</c:v>
                </c:pt>
                <c:pt idx="32">
                  <c:v>1549496652</c:v>
                </c:pt>
                <c:pt idx="33">
                  <c:v>1574884505</c:v>
                </c:pt>
                <c:pt idx="34">
                  <c:v>1606716170</c:v>
                </c:pt>
                <c:pt idx="35">
                  <c:v>1623736433</c:v>
                </c:pt>
                <c:pt idx="36">
                  <c:v>1629038778</c:v>
                </c:pt>
                <c:pt idx="37">
                  <c:v>1661268868</c:v>
                </c:pt>
                <c:pt idx="38">
                  <c:v>1653898918</c:v>
                </c:pt>
                <c:pt idx="39">
                  <c:v>1679197264</c:v>
                </c:pt>
                <c:pt idx="40">
                  <c:v>1648652276</c:v>
                </c:pt>
                <c:pt idx="41">
                  <c:v>1667776791</c:v>
                </c:pt>
                <c:pt idx="42">
                  <c:v>1625405580</c:v>
                </c:pt>
                <c:pt idx="43">
                  <c:v>1636387462</c:v>
                </c:pt>
                <c:pt idx="44">
                  <c:v>1593429411</c:v>
                </c:pt>
                <c:pt idx="45">
                  <c:v>1560286955</c:v>
                </c:pt>
                <c:pt idx="46">
                  <c:v>1538210506</c:v>
                </c:pt>
                <c:pt idx="47">
                  <c:v>1585460740</c:v>
                </c:pt>
                <c:pt idx="48">
                  <c:v>1627165256</c:v>
                </c:pt>
                <c:pt idx="49">
                  <c:v>1627682119</c:v>
                </c:pt>
                <c:pt idx="50">
                  <c:v>1627167425</c:v>
                </c:pt>
                <c:pt idx="51">
                  <c:v>1614532905</c:v>
                </c:pt>
                <c:pt idx="52">
                  <c:v>1617920278</c:v>
                </c:pt>
                <c:pt idx="53">
                  <c:v>1635985641</c:v>
                </c:pt>
                <c:pt idx="54">
                  <c:v>1639555225</c:v>
                </c:pt>
                <c:pt idx="55">
                  <c:v>1606716867</c:v>
                </c:pt>
                <c:pt idx="56">
                  <c:v>1621699019</c:v>
                </c:pt>
                <c:pt idx="57">
                  <c:v>1637617869</c:v>
                </c:pt>
                <c:pt idx="58">
                  <c:v>1635533072</c:v>
                </c:pt>
                <c:pt idx="59">
                  <c:v>1659468912</c:v>
                </c:pt>
                <c:pt idx="60">
                  <c:v>1826333004</c:v>
                </c:pt>
                <c:pt idx="61">
                  <c:v>1791776213</c:v>
                </c:pt>
                <c:pt idx="62">
                  <c:v>1741389258</c:v>
                </c:pt>
                <c:pt idx="63">
                  <c:v>1674913129</c:v>
                </c:pt>
                <c:pt idx="64">
                  <c:v>1671740977</c:v>
                </c:pt>
                <c:pt idx="65">
                  <c:v>1657609531</c:v>
                </c:pt>
                <c:pt idx="66">
                  <c:v>1648419202</c:v>
                </c:pt>
                <c:pt idx="67">
                  <c:v>1647512079</c:v>
                </c:pt>
                <c:pt idx="68">
                  <c:v>1698816904</c:v>
                </c:pt>
                <c:pt idx="69">
                  <c:v>1700501987</c:v>
                </c:pt>
                <c:pt idx="70">
                  <c:v>1722820569</c:v>
                </c:pt>
                <c:pt idx="71">
                  <c:v>1712935213</c:v>
                </c:pt>
                <c:pt idx="72">
                  <c:v>1713879269</c:v>
                </c:pt>
                <c:pt idx="73">
                  <c:v>1710306871</c:v>
                </c:pt>
                <c:pt idx="74">
                  <c:v>1735621350</c:v>
                </c:pt>
                <c:pt idx="75">
                  <c:v>1744324141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F19-4008-B510-7D6AD8B5A145}"/>
            </c:ext>
          </c:extLst>
        </c:ser>
        <c:ser>
          <c:idx val="2"/>
          <c:order val="1"/>
          <c:tx>
            <c:v>انتها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Final!$A$2:$A$80</c15:sqref>
                  </c15:fullRef>
                </c:ext>
              </c:extLst>
              <c:f>Final!$A$3:$A$80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Final!$C$2:$C$80</c15:sqref>
                  </c15:fullRef>
                </c:ext>
              </c:extLst>
              <c:f>Final!$C$3:$C$80</c:f>
              <c:numCache>
                <c:formatCode>#,##0</c:formatCode>
                <c:ptCount val="78"/>
                <c:pt idx="0">
                  <c:v>1476808070</c:v>
                </c:pt>
                <c:pt idx="1">
                  <c:v>1503027294</c:v>
                </c:pt>
                <c:pt idx="2">
                  <c:v>1513851024</c:v>
                </c:pt>
                <c:pt idx="3">
                  <c:v>1508165211</c:v>
                </c:pt>
                <c:pt idx="4">
                  <c:v>1501066563</c:v>
                </c:pt>
                <c:pt idx="5">
                  <c:v>1522064657</c:v>
                </c:pt>
                <c:pt idx="6">
                  <c:v>1501451886</c:v>
                </c:pt>
                <c:pt idx="7">
                  <c:v>1502136195</c:v>
                </c:pt>
                <c:pt idx="8">
                  <c:v>1567829762</c:v>
                </c:pt>
                <c:pt idx="9">
                  <c:v>1581188912</c:v>
                </c:pt>
                <c:pt idx="10">
                  <c:v>1591400511</c:v>
                </c:pt>
                <c:pt idx="11">
                  <c:v>1591400511</c:v>
                </c:pt>
                <c:pt idx="12">
                  <c:v>1571089257</c:v>
                </c:pt>
                <c:pt idx="13">
                  <c:v>1570534915</c:v>
                </c:pt>
                <c:pt idx="14">
                  <c:v>1634674108</c:v>
                </c:pt>
                <c:pt idx="15">
                  <c:v>1649771497</c:v>
                </c:pt>
                <c:pt idx="16">
                  <c:v>1601218151</c:v>
                </c:pt>
                <c:pt idx="17">
                  <c:v>1558933656</c:v>
                </c:pt>
                <c:pt idx="18">
                  <c:v>1584097584</c:v>
                </c:pt>
                <c:pt idx="19">
                  <c:v>1567239696</c:v>
                </c:pt>
                <c:pt idx="20">
                  <c:v>1535563546</c:v>
                </c:pt>
                <c:pt idx="21">
                  <c:v>1554734305</c:v>
                </c:pt>
                <c:pt idx="22">
                  <c:v>1567880058</c:v>
                </c:pt>
                <c:pt idx="23">
                  <c:v>1566796702</c:v>
                </c:pt>
                <c:pt idx="24">
                  <c:v>1572017932</c:v>
                </c:pt>
                <c:pt idx="25">
                  <c:v>1563240348</c:v>
                </c:pt>
                <c:pt idx="26">
                  <c:v>1561213356</c:v>
                </c:pt>
                <c:pt idx="27">
                  <c:v>1589377169</c:v>
                </c:pt>
                <c:pt idx="28">
                  <c:v>1592701238</c:v>
                </c:pt>
                <c:pt idx="29">
                  <c:v>1592715870</c:v>
                </c:pt>
                <c:pt idx="30">
                  <c:v>1598228211</c:v>
                </c:pt>
                <c:pt idx="31">
                  <c:v>1631859406</c:v>
                </c:pt>
                <c:pt idx="32">
                  <c:v>1649496652</c:v>
                </c:pt>
                <c:pt idx="33">
                  <c:v>1674884505</c:v>
                </c:pt>
                <c:pt idx="34">
                  <c:v>1706716170</c:v>
                </c:pt>
                <c:pt idx="35">
                  <c:v>1723736433</c:v>
                </c:pt>
                <c:pt idx="36">
                  <c:v>1729038778</c:v>
                </c:pt>
                <c:pt idx="37">
                  <c:v>1761268868</c:v>
                </c:pt>
                <c:pt idx="38">
                  <c:v>1753898918</c:v>
                </c:pt>
                <c:pt idx="39">
                  <c:v>1779197264</c:v>
                </c:pt>
                <c:pt idx="40">
                  <c:v>1778652276</c:v>
                </c:pt>
                <c:pt idx="41">
                  <c:v>1797776791</c:v>
                </c:pt>
                <c:pt idx="42">
                  <c:v>1755405580</c:v>
                </c:pt>
                <c:pt idx="43">
                  <c:v>1766387462</c:v>
                </c:pt>
                <c:pt idx="44">
                  <c:v>1723429411</c:v>
                </c:pt>
                <c:pt idx="45">
                  <c:v>1690286955</c:v>
                </c:pt>
                <c:pt idx="46">
                  <c:v>1668210506</c:v>
                </c:pt>
                <c:pt idx="47">
                  <c:v>1715460740</c:v>
                </c:pt>
                <c:pt idx="48">
                  <c:v>1757165256</c:v>
                </c:pt>
                <c:pt idx="49">
                  <c:v>1757682119</c:v>
                </c:pt>
                <c:pt idx="50">
                  <c:v>1757167425</c:v>
                </c:pt>
                <c:pt idx="51">
                  <c:v>1744532905</c:v>
                </c:pt>
                <c:pt idx="52">
                  <c:v>1747920278</c:v>
                </c:pt>
                <c:pt idx="53">
                  <c:v>1765985641</c:v>
                </c:pt>
                <c:pt idx="54">
                  <c:v>1769555225</c:v>
                </c:pt>
                <c:pt idx="55">
                  <c:v>1736716867</c:v>
                </c:pt>
                <c:pt idx="56">
                  <c:v>1751699019</c:v>
                </c:pt>
                <c:pt idx="57">
                  <c:v>1767617869</c:v>
                </c:pt>
                <c:pt idx="58">
                  <c:v>1765533072</c:v>
                </c:pt>
                <c:pt idx="59">
                  <c:v>1789468912</c:v>
                </c:pt>
                <c:pt idx="60">
                  <c:v>1956333004</c:v>
                </c:pt>
                <c:pt idx="61">
                  <c:v>1948776213</c:v>
                </c:pt>
                <c:pt idx="62">
                  <c:v>1901389258</c:v>
                </c:pt>
                <c:pt idx="63">
                  <c:v>1834913129</c:v>
                </c:pt>
                <c:pt idx="64">
                  <c:v>1831740977</c:v>
                </c:pt>
                <c:pt idx="65">
                  <c:v>1817609531</c:v>
                </c:pt>
                <c:pt idx="66">
                  <c:v>1808419202</c:v>
                </c:pt>
                <c:pt idx="67">
                  <c:v>1807512079</c:v>
                </c:pt>
                <c:pt idx="68">
                  <c:v>1858816904</c:v>
                </c:pt>
                <c:pt idx="69">
                  <c:v>1860501987</c:v>
                </c:pt>
                <c:pt idx="70">
                  <c:v>1882820569</c:v>
                </c:pt>
                <c:pt idx="71">
                  <c:v>1872935213</c:v>
                </c:pt>
                <c:pt idx="72">
                  <c:v>1873879269</c:v>
                </c:pt>
                <c:pt idx="73">
                  <c:v>1870306871</c:v>
                </c:pt>
                <c:pt idx="74">
                  <c:v>1895621350</c:v>
                </c:pt>
                <c:pt idx="75">
                  <c:v>1904324141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19-4008-B510-7D6AD8B5A145}"/>
            </c:ext>
          </c:extLst>
        </c:ser>
        <c:ser>
          <c:idx val="3"/>
          <c:order val="2"/>
          <c:tx>
            <c:v>برداشت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Final!$A$2:$A$80</c15:sqref>
                  </c15:fullRef>
                </c:ext>
              </c:extLst>
              <c:f>Final!$A$3:$A$80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Final!$D$2:$D$80</c15:sqref>
                  </c15:fullRef>
                </c:ext>
              </c:extLst>
              <c:f>Final!$D$3:$D$80</c:f>
              <c:numCache>
                <c:formatCode>_(* #,##0_);_(* \(#,##0\);_(* "-"??_);_(@_)</c:formatCode>
                <c:ptCount val="78"/>
                <c:pt idx="10">
                  <c:v>13000000</c:v>
                </c:pt>
                <c:pt idx="24">
                  <c:v>10000000</c:v>
                </c:pt>
                <c:pt idx="29">
                  <c:v>20000000</c:v>
                </c:pt>
                <c:pt idx="40">
                  <c:v>30000000</c:v>
                </c:pt>
                <c:pt idx="61">
                  <c:v>27000000</c:v>
                </c:pt>
                <c:pt idx="62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9-4008-B510-7D6AD8B5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9733920"/>
        <c:axId val="-269737728"/>
        <c:extLst/>
      </c:barChart>
      <c:catAx>
        <c:axId val="-2697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737728"/>
        <c:crosses val="autoZero"/>
        <c:auto val="1"/>
        <c:lblAlgn val="ctr"/>
        <c:lblOffset val="100"/>
        <c:noMultiLvlLbl val="0"/>
      </c:catAx>
      <c:valAx>
        <c:axId val="-269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7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v>درصد سود روز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Final!$G$2:$G$79</c15:sqref>
                  </c15:fullRef>
                </c:ext>
              </c:extLst>
              <c:f>Final!$G$3:$G$79</c:f>
              <c:numCache>
                <c:formatCode>0.00%</c:formatCode>
                <c:ptCount val="77"/>
                <c:pt idx="0">
                  <c:v>-5.0332466657371814E-3</c:v>
                </c:pt>
                <c:pt idx="1">
                  <c:v>1.846673825427686E-2</c:v>
                </c:pt>
                <c:pt idx="2">
                  <c:v>7.4851491703586057E-3</c:v>
                </c:pt>
                <c:pt idx="3">
                  <c:v>-3.9028101750505409E-3</c:v>
                </c:pt>
                <c:pt idx="4">
                  <c:v>-4.8916883799249239E-3</c:v>
                </c:pt>
                <c:pt idx="5">
                  <c:v>1.4540946060254425E-2</c:v>
                </c:pt>
                <c:pt idx="6">
                  <c:v>-1.4069529901983022E-2</c:v>
                </c:pt>
                <c:pt idx="7">
                  <c:v>4.7374994392855813E-4</c:v>
                </c:pt>
                <c:pt idx="8">
                  <c:v>4.5458391553191979E-2</c:v>
                </c:pt>
                <c:pt idx="9">
                  <c:v>8.8422602837234816E-3</c:v>
                </c:pt>
                <c:pt idx="10">
                  <c:v>6.6996937975362988E-3</c:v>
                </c:pt>
                <c:pt idx="11">
                  <c:v>0</c:v>
                </c:pt>
                <c:pt idx="12">
                  <c:v>-1.3350366227134782E-2</c:v>
                </c:pt>
                <c:pt idx="13">
                  <c:v>-3.6929316322460362E-4</c:v>
                </c:pt>
                <c:pt idx="14">
                  <c:v>4.2744218984068091E-2</c:v>
                </c:pt>
                <c:pt idx="15">
                  <c:v>9.6489031951182518E-3</c:v>
                </c:pt>
                <c:pt idx="16">
                  <c:v>-3.0734410699397495E-2</c:v>
                </c:pt>
                <c:pt idx="17">
                  <c:v>-2.7614938454318259E-2</c:v>
                </c:pt>
                <c:pt idx="18">
                  <c:v>1.690063751235401E-2</c:v>
                </c:pt>
                <c:pt idx="19">
                  <c:v>-1.113395079560473E-2</c:v>
                </c:pt>
                <c:pt idx="20">
                  <c:v>-2.1156365333236529E-2</c:v>
                </c:pt>
                <c:pt idx="21">
                  <c:v>1.3080810485716052E-2</c:v>
                </c:pt>
                <c:pt idx="22">
                  <c:v>8.8539430628970343E-3</c:v>
                </c:pt>
                <c:pt idx="23">
                  <c:v>-7.2325951214446309E-4</c:v>
                </c:pt>
                <c:pt idx="24">
                  <c:v>3.4882693107376982E-3</c:v>
                </c:pt>
                <c:pt idx="25">
                  <c:v>-5.8830284889632278E-3</c:v>
                </c:pt>
                <c:pt idx="26">
                  <c:v>-1.3665971281951669E-3</c:v>
                </c:pt>
                <c:pt idx="27">
                  <c:v>1.9014015020804336E-2</c:v>
                </c:pt>
                <c:pt idx="28">
                  <c:v>2.2022785744150869E-3</c:v>
                </c:pt>
                <c:pt idx="29">
                  <c:v>9.6727626265088048E-6</c:v>
                </c:pt>
                <c:pt idx="30">
                  <c:v>3.6928266864343045E-3</c:v>
                </c:pt>
                <c:pt idx="31">
                  <c:v>2.2447311266120592E-2</c:v>
                </c:pt>
                <c:pt idx="32">
                  <c:v>1.1513619285763619E-2</c:v>
                </c:pt>
                <c:pt idx="33">
                  <c:v>1.6384580739319983E-2</c:v>
                </c:pt>
                <c:pt idx="34">
                  <c:v>2.0212063106176792E-2</c:v>
                </c:pt>
                <c:pt idx="35">
                  <c:v>1.0593198299610068E-2</c:v>
                </c:pt>
                <c:pt idx="36">
                  <c:v>3.2655207410746076E-3</c:v>
                </c:pt>
                <c:pt idx="37">
                  <c:v>1.9784728537628464E-2</c:v>
                </c:pt>
                <c:pt idx="38">
                  <c:v>-4.4363378752005841E-3</c:v>
                </c:pt>
                <c:pt idx="39">
                  <c:v>1.5296186317476024E-2</c:v>
                </c:pt>
                <c:pt idx="40">
                  <c:v>-3.2455269650796668E-4</c:v>
                </c:pt>
                <c:pt idx="41">
                  <c:v>1.1600090133257426E-2</c:v>
                </c:pt>
                <c:pt idx="42">
                  <c:v>-2.5405804438970635E-2</c:v>
                </c:pt>
                <c:pt idx="43">
                  <c:v>6.7563949177533895E-3</c:v>
                </c:pt>
                <c:pt idx="44">
                  <c:v>-2.6251760049234598E-2</c:v>
                </c:pt>
                <c:pt idx="45">
                  <c:v>-2.0799450400002691E-2</c:v>
                </c:pt>
                <c:pt idx="46">
                  <c:v>-1.4148967232761361E-2</c:v>
                </c:pt>
                <c:pt idx="47">
                  <c:v>3.0717664335078984E-2</c:v>
                </c:pt>
                <c:pt idx="48">
                  <c:v>2.630435112508683E-2</c:v>
                </c:pt>
                <c:pt idx="49">
                  <c:v>3.17646285829987E-4</c:v>
                </c:pt>
                <c:pt idx="50">
                  <c:v>-3.162128489291342E-4</c:v>
                </c:pt>
                <c:pt idx="51">
                  <c:v>-7.7647326303868208E-3</c:v>
                </c:pt>
                <c:pt idx="52">
                  <c:v>2.0980513865711519E-3</c:v>
                </c:pt>
                <c:pt idx="53">
                  <c:v>1.1165793052752627E-2</c:v>
                </c:pt>
                <c:pt idx="54">
                  <c:v>2.1819164609648309E-3</c:v>
                </c:pt>
                <c:pt idx="55">
                  <c:v>-2.0028820926114275E-2</c:v>
                </c:pt>
                <c:pt idx="56">
                  <c:v>9.3246995209393044E-3</c:v>
                </c:pt>
                <c:pt idx="57">
                  <c:v>9.8161556574265889E-3</c:v>
                </c:pt>
                <c:pt idx="58">
                  <c:v>-1.2730668365710169E-3</c:v>
                </c:pt>
                <c:pt idx="59">
                  <c:v>1.4634885964568254E-2</c:v>
                </c:pt>
                <c:pt idx="60">
                  <c:v>0.10055270743149661</c:v>
                </c:pt>
                <c:pt idx="61">
                  <c:v>-4.1376851775931662E-3</c:v>
                </c:pt>
                <c:pt idx="62">
                  <c:v>-2.6446916002227337E-2</c:v>
                </c:pt>
                <c:pt idx="63">
                  <c:v>-3.8174192642228877E-2</c:v>
                </c:pt>
                <c:pt idx="64">
                  <c:v>-1.8939203144785904E-3</c:v>
                </c:pt>
                <c:pt idx="65">
                  <c:v>-8.4531313130574767E-3</c:v>
                </c:pt>
                <c:pt idx="66">
                  <c:v>-5.5443268321796347E-3</c:v>
                </c:pt>
                <c:pt idx="67">
                  <c:v>-5.5029873402311893E-4</c:v>
                </c:pt>
                <c:pt idx="68">
                  <c:v>3.1140788376581002E-2</c:v>
                </c:pt>
                <c:pt idx="69">
                  <c:v>9.9191560669801291E-4</c:v>
                </c:pt>
                <c:pt idx="70">
                  <c:v>1.3124702100098164E-2</c:v>
                </c:pt>
                <c:pt idx="71">
                  <c:v>-5.7378906299788901E-3</c:v>
                </c:pt>
                <c:pt idx="72">
                  <c:v>5.5113351213476394E-4</c:v>
                </c:pt>
                <c:pt idx="73">
                  <c:v>-2.0843930285033398E-3</c:v>
                </c:pt>
                <c:pt idx="74">
                  <c:v>1.4801132726081412E-2</c:v>
                </c:pt>
                <c:pt idx="75">
                  <c:v>5.0142221400998549E-3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6E-45BB-9D31-FBB987521B1A}"/>
            </c:ext>
          </c:extLst>
        </c:ser>
        <c:ser>
          <c:idx val="8"/>
          <c:order val="1"/>
          <c:tx>
            <c:v>درصد انباشته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Final!$J$2:$J$79</c15:sqref>
                  </c15:fullRef>
                </c:ext>
              </c:extLst>
              <c:f>Final!$J$3:$J$79</c:f>
              <c:numCache>
                <c:formatCode>0.00%</c:formatCode>
                <c:ptCount val="77"/>
                <c:pt idx="0">
                  <c:v>2.8846427536231883E-2</c:v>
                </c:pt>
                <c:pt idx="1">
                  <c:v>4.7845865217391308E-2</c:v>
                </c:pt>
                <c:pt idx="2">
                  <c:v>5.5689147826086957E-2</c:v>
                </c:pt>
                <c:pt idx="3">
                  <c:v>5.1568993478260869E-2</c:v>
                </c:pt>
                <c:pt idx="4">
                  <c:v>4.642504565217391E-2</c:v>
                </c:pt>
                <c:pt idx="5">
                  <c:v>6.1641055797101447E-2</c:v>
                </c:pt>
                <c:pt idx="6">
                  <c:v>4.6704265217391301E-2</c:v>
                </c:pt>
                <c:pt idx="7">
                  <c:v>4.7200141304347826E-2</c:v>
                </c:pt>
                <c:pt idx="8">
                  <c:v>9.4804175362318846E-2</c:v>
                </c:pt>
                <c:pt idx="9">
                  <c:v>0.10448471884057971</c:v>
                </c:pt>
                <c:pt idx="10">
                  <c:v>0.1024641384057971</c:v>
                </c:pt>
                <c:pt idx="11">
                  <c:v>0.1024641384057971</c:v>
                </c:pt>
                <c:pt idx="12">
                  <c:v>8.7745838405797097E-2</c:v>
                </c:pt>
                <c:pt idx="13">
                  <c:v>8.7344141304347825E-2</c:v>
                </c:pt>
                <c:pt idx="14">
                  <c:v>0.13382181739130436</c:v>
                </c:pt>
                <c:pt idx="15">
                  <c:v>0.1447619543478261</c:v>
                </c:pt>
                <c:pt idx="16">
                  <c:v>0.10957837028985508</c:v>
                </c:pt>
                <c:pt idx="17">
                  <c:v>7.8937431884057968E-2</c:v>
                </c:pt>
                <c:pt idx="18">
                  <c:v>9.7172162318840585E-2</c:v>
                </c:pt>
                <c:pt idx="19">
                  <c:v>8.4956301449275365E-2</c:v>
                </c:pt>
                <c:pt idx="20">
                  <c:v>6.2002569565217394E-2</c:v>
                </c:pt>
                <c:pt idx="21">
                  <c:v>7.5894423913043477E-2</c:v>
                </c:pt>
                <c:pt idx="22">
                  <c:v>8.5420331884057968E-2</c:v>
                </c:pt>
                <c:pt idx="23">
                  <c:v>8.4635291304347826E-2</c:v>
                </c:pt>
                <c:pt idx="24">
                  <c:v>8.1172414492753628E-2</c:v>
                </c:pt>
                <c:pt idx="25">
                  <c:v>7.4811846376811597E-2</c:v>
                </c:pt>
                <c:pt idx="26">
                  <c:v>7.3343011594202895E-2</c:v>
                </c:pt>
                <c:pt idx="27">
                  <c:v>9.3751571739130429E-2</c:v>
                </c:pt>
                <c:pt idx="28">
                  <c:v>9.6160317391304345E-2</c:v>
                </c:pt>
                <c:pt idx="29">
                  <c:v>8.1678166666666663E-2</c:v>
                </c:pt>
                <c:pt idx="30">
                  <c:v>8.5672616666666673E-2</c:v>
                </c:pt>
                <c:pt idx="31">
                  <c:v>0.11004304782608695</c:v>
                </c:pt>
                <c:pt idx="32">
                  <c:v>0.12282366086956521</c:v>
                </c:pt>
                <c:pt idx="33">
                  <c:v>0.14122065579710144</c:v>
                </c:pt>
                <c:pt idx="34">
                  <c:v>0.16428707971014492</c:v>
                </c:pt>
                <c:pt idx="35">
                  <c:v>0.1766206036231884</c:v>
                </c:pt>
                <c:pt idx="36">
                  <c:v>0.18046288260869564</c:v>
                </c:pt>
                <c:pt idx="37">
                  <c:v>0.20381802028985507</c:v>
                </c:pt>
                <c:pt idx="38">
                  <c:v>0.19847747681159419</c:v>
                </c:pt>
                <c:pt idx="39">
                  <c:v>0.21680961159420289</c:v>
                </c:pt>
                <c:pt idx="40">
                  <c:v>0.19467556231884059</c:v>
                </c:pt>
                <c:pt idx="41">
                  <c:v>0.20853390652173914</c:v>
                </c:pt>
                <c:pt idx="42">
                  <c:v>0.1778301304347826</c:v>
                </c:pt>
                <c:pt idx="43">
                  <c:v>0.18578801594202898</c:v>
                </c:pt>
                <c:pt idx="44">
                  <c:v>0.15465899347826087</c:v>
                </c:pt>
                <c:pt idx="45">
                  <c:v>0.13064272101449276</c:v>
                </c:pt>
                <c:pt idx="46">
                  <c:v>0.11464529420289855</c:v>
                </c:pt>
                <c:pt idx="47">
                  <c:v>0.14888459420289854</c:v>
                </c:pt>
                <c:pt idx="48">
                  <c:v>0.17910525797101448</c:v>
                </c:pt>
                <c:pt idx="49">
                  <c:v>0.17947979637681161</c:v>
                </c:pt>
                <c:pt idx="50">
                  <c:v>0.17910682971014494</c:v>
                </c:pt>
                <c:pt idx="51">
                  <c:v>0.16995138043478261</c:v>
                </c:pt>
                <c:pt idx="52">
                  <c:v>0.17240599855072464</c:v>
                </c:pt>
                <c:pt idx="53">
                  <c:v>0.18549684130434782</c:v>
                </c:pt>
                <c:pt idx="54">
                  <c:v>0.1880834963768116</c:v>
                </c:pt>
                <c:pt idx="55">
                  <c:v>0.16428758478260869</c:v>
                </c:pt>
                <c:pt idx="56">
                  <c:v>0.17514421666666666</c:v>
                </c:pt>
                <c:pt idx="57">
                  <c:v>0.18667961521739129</c:v>
                </c:pt>
                <c:pt idx="58">
                  <c:v>0.18516889275362319</c:v>
                </c:pt>
                <c:pt idx="59">
                  <c:v>0.20251370434782609</c:v>
                </c:pt>
                <c:pt idx="60">
                  <c:v>0.32342971304347828</c:v>
                </c:pt>
                <c:pt idx="61">
                  <c:v>0.29838856014492754</c:v>
                </c:pt>
                <c:pt idx="62">
                  <c:v>0.26187627391304347</c:v>
                </c:pt>
                <c:pt idx="63">
                  <c:v>0.21370516594202899</c:v>
                </c:pt>
                <c:pt idx="64">
                  <c:v>0.21140650507246378</c:v>
                </c:pt>
                <c:pt idx="65">
                  <c:v>0.20116632681159421</c:v>
                </c:pt>
                <c:pt idx="66">
                  <c:v>0.19450666811594203</c:v>
                </c:pt>
                <c:pt idx="67">
                  <c:v>0.19384933260869566</c:v>
                </c:pt>
                <c:pt idx="68">
                  <c:v>0.23102674202898552</c:v>
                </c:pt>
                <c:pt idx="69">
                  <c:v>0.23224781666666666</c:v>
                </c:pt>
                <c:pt idx="70">
                  <c:v>0.24842070217391304</c:v>
                </c:pt>
                <c:pt idx="71">
                  <c:v>0.24125740072463769</c:v>
                </c:pt>
                <c:pt idx="72">
                  <c:v>0.24194149927536232</c:v>
                </c:pt>
                <c:pt idx="73">
                  <c:v>0.23935280507246376</c:v>
                </c:pt>
                <c:pt idx="74">
                  <c:v>0.25769663043478264</c:v>
                </c:pt>
                <c:pt idx="75">
                  <c:v>0.26400300072463767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6E-45BB-9D31-FBB987521B1A}"/>
            </c:ext>
          </c:extLst>
        </c:ser>
        <c:ser>
          <c:idx val="10"/>
          <c:order val="2"/>
          <c:tx>
            <c:v>درصد کل نسبت به آغاز هر روز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Final!$L$2:$L$79</c15:sqref>
                  </c15:fullRef>
                </c:ext>
              </c:extLst>
              <c:f>Final!$L$3:$L$79</c:f>
              <c:numCache>
                <c:formatCode>0.00%</c:formatCode>
                <c:ptCount val="77"/>
                <c:pt idx="0">
                  <c:v>7.0322162754552678E-2</c:v>
                </c:pt>
                <c:pt idx="1">
                  <c:v>8.8788901008829538E-2</c:v>
                </c:pt>
                <c:pt idx="2">
                  <c:v>9.6274050179188136E-2</c:v>
                </c:pt>
                <c:pt idx="3">
                  <c:v>9.23712400041376E-2</c:v>
                </c:pt>
                <c:pt idx="4">
                  <c:v>8.747955162421267E-2</c:v>
                </c:pt>
                <c:pt idx="5">
                  <c:v>0.1020204976844671</c:v>
                </c:pt>
                <c:pt idx="6">
                  <c:v>8.7950967782484069E-2</c:v>
                </c:pt>
                <c:pt idx="7">
                  <c:v>8.8424717726412624E-2</c:v>
                </c:pt>
                <c:pt idx="8">
                  <c:v>0.13388310927960462</c:v>
                </c:pt>
                <c:pt idx="9">
                  <c:v>0.1427253695633281</c:v>
                </c:pt>
                <c:pt idx="10">
                  <c:v>0.14942506336086439</c:v>
                </c:pt>
                <c:pt idx="11">
                  <c:v>0.14942506336086439</c:v>
                </c:pt>
                <c:pt idx="12">
                  <c:v>0.13607469713372961</c:v>
                </c:pt>
                <c:pt idx="13">
                  <c:v>0.13570540397050501</c:v>
                </c:pt>
                <c:pt idx="14">
                  <c:v>0.17844962295457312</c:v>
                </c:pt>
                <c:pt idx="15">
                  <c:v>0.18809852614969136</c:v>
                </c:pt>
                <c:pt idx="16">
                  <c:v>0.15736411545029386</c:v>
                </c:pt>
                <c:pt idx="17">
                  <c:v>0.1297491769959756</c:v>
                </c:pt>
                <c:pt idx="18">
                  <c:v>0.14664981450832962</c:v>
                </c:pt>
                <c:pt idx="19">
                  <c:v>0.13551586371272489</c:v>
                </c:pt>
                <c:pt idx="20">
                  <c:v>0.11435949837948836</c:v>
                </c:pt>
                <c:pt idx="21">
                  <c:v>0.12744030886520441</c:v>
                </c:pt>
                <c:pt idx="22">
                  <c:v>0.13629425192810143</c:v>
                </c:pt>
                <c:pt idx="23">
                  <c:v>0.13557099241595696</c:v>
                </c:pt>
                <c:pt idx="24">
                  <c:v>0.13905926172669467</c:v>
                </c:pt>
                <c:pt idx="25">
                  <c:v>0.13317623323773145</c:v>
                </c:pt>
                <c:pt idx="26">
                  <c:v>0.13180963610953628</c:v>
                </c:pt>
                <c:pt idx="27">
                  <c:v>0.1508236511303406</c:v>
                </c:pt>
                <c:pt idx="28">
                  <c:v>0.1530259297047557</c:v>
                </c:pt>
                <c:pt idx="29">
                  <c:v>0.15303560246738221</c:v>
                </c:pt>
                <c:pt idx="30">
                  <c:v>0.15672842915381652</c:v>
                </c:pt>
                <c:pt idx="31">
                  <c:v>0.17917574041993711</c:v>
                </c:pt>
                <c:pt idx="32">
                  <c:v>0.19068935970570072</c:v>
                </c:pt>
                <c:pt idx="33">
                  <c:v>0.2070739404450207</c:v>
                </c:pt>
                <c:pt idx="34">
                  <c:v>0.22728600355119749</c:v>
                </c:pt>
                <c:pt idx="35">
                  <c:v>0.23787920185080755</c:v>
                </c:pt>
                <c:pt idx="36">
                  <c:v>0.24114472259188216</c:v>
                </c:pt>
                <c:pt idx="37">
                  <c:v>0.2609294511295106</c:v>
                </c:pt>
                <c:pt idx="38">
                  <c:v>0.25649311325431001</c:v>
                </c:pt>
                <c:pt idx="39">
                  <c:v>0.27178929957178605</c:v>
                </c:pt>
                <c:pt idx="40">
                  <c:v>0.27146474687527811</c:v>
                </c:pt>
                <c:pt idx="41">
                  <c:v>0.28306483700853552</c:v>
                </c:pt>
                <c:pt idx="42">
                  <c:v>0.25765903256956491</c:v>
                </c:pt>
                <c:pt idx="43">
                  <c:v>0.26441542748731828</c:v>
                </c:pt>
                <c:pt idx="44">
                  <c:v>0.23816366743808368</c:v>
                </c:pt>
                <c:pt idx="45">
                  <c:v>0.21736421703808098</c:v>
                </c:pt>
                <c:pt idx="46">
                  <c:v>0.20321524980531963</c:v>
                </c:pt>
                <c:pt idx="47">
                  <c:v>0.23393291414039863</c:v>
                </c:pt>
                <c:pt idx="48">
                  <c:v>0.26023726526548546</c:v>
                </c:pt>
                <c:pt idx="49">
                  <c:v>0.26055491155131544</c:v>
                </c:pt>
                <c:pt idx="50">
                  <c:v>0.26023869870238631</c:v>
                </c:pt>
                <c:pt idx="51">
                  <c:v>0.25247396607199951</c:v>
                </c:pt>
                <c:pt idx="52">
                  <c:v>0.25457201745857067</c:v>
                </c:pt>
                <c:pt idx="53">
                  <c:v>0.26573781051132328</c:v>
                </c:pt>
                <c:pt idx="54">
                  <c:v>0.26791972697228811</c:v>
                </c:pt>
                <c:pt idx="55">
                  <c:v>0.24789090604617384</c:v>
                </c:pt>
                <c:pt idx="56">
                  <c:v>0.25721560556711315</c:v>
                </c:pt>
                <c:pt idx="57">
                  <c:v>0.26703176122453975</c:v>
                </c:pt>
                <c:pt idx="58">
                  <c:v>0.26575869438796873</c:v>
                </c:pt>
                <c:pt idx="59">
                  <c:v>0.28039358035253698</c:v>
                </c:pt>
                <c:pt idx="60">
                  <c:v>0.38094628778403361</c:v>
                </c:pt>
                <c:pt idx="61">
                  <c:v>0.37680860260644045</c:v>
                </c:pt>
                <c:pt idx="62">
                  <c:v>0.35036168660421313</c:v>
                </c:pt>
                <c:pt idx="63">
                  <c:v>0.31218749396198425</c:v>
                </c:pt>
                <c:pt idx="64">
                  <c:v>0.31029357364750565</c:v>
                </c:pt>
                <c:pt idx="65">
                  <c:v>0.30184044233444818</c:v>
                </c:pt>
                <c:pt idx="66">
                  <c:v>0.29629611550226853</c:v>
                </c:pt>
                <c:pt idx="67">
                  <c:v>0.29574581676824541</c:v>
                </c:pt>
                <c:pt idx="68">
                  <c:v>0.32688660514482643</c:v>
                </c:pt>
                <c:pt idx="69">
                  <c:v>0.32787852075152446</c:v>
                </c:pt>
                <c:pt idx="70">
                  <c:v>0.3410032228516226</c:v>
                </c:pt>
                <c:pt idx="71">
                  <c:v>0.33526533222164373</c:v>
                </c:pt>
                <c:pt idx="72">
                  <c:v>0.33581646573377849</c:v>
                </c:pt>
                <c:pt idx="73">
                  <c:v>0.33373207270527516</c:v>
                </c:pt>
                <c:pt idx="74">
                  <c:v>0.34853320543135657</c:v>
                </c:pt>
                <c:pt idx="75">
                  <c:v>0.35354742757145641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E-45BB-9D31-FBB98752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9728480"/>
        <c:axId val="-269727936"/>
        <c:extLst/>
      </c:lineChart>
      <c:catAx>
        <c:axId val="-269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727936"/>
        <c:crosses val="autoZero"/>
        <c:auto val="1"/>
        <c:lblAlgn val="ctr"/>
        <c:lblOffset val="100"/>
        <c:noMultiLvlLbl val="0"/>
      </c:catAx>
      <c:valAx>
        <c:axId val="-2697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Final!$F$1</c:f>
              <c:strCache>
                <c:ptCount val="1"/>
                <c:pt idx="0">
                  <c:v>سود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Final!$F$2:$F$79</c15:sqref>
                  </c15:fullRef>
                </c:ext>
              </c:extLst>
              <c:f>Final!$F$3:$F$79</c:f>
              <c:numCache>
                <c:formatCode>#,##0</c:formatCode>
                <c:ptCount val="77"/>
                <c:pt idx="0">
                  <c:v>-7182395</c:v>
                </c:pt>
                <c:pt idx="1">
                  <c:v>26219224</c:v>
                </c:pt>
                <c:pt idx="2">
                  <c:v>10823730</c:v>
                </c:pt>
                <c:pt idx="3">
                  <c:v>-5685813</c:v>
                </c:pt>
                <c:pt idx="4">
                  <c:v>-7098648</c:v>
                </c:pt>
                <c:pt idx="5">
                  <c:v>20998094</c:v>
                </c:pt>
                <c:pt idx="6">
                  <c:v>-20612771</c:v>
                </c:pt>
                <c:pt idx="7">
                  <c:v>684309</c:v>
                </c:pt>
                <c:pt idx="8">
                  <c:v>65693567</c:v>
                </c:pt>
                <c:pt idx="9">
                  <c:v>13359150</c:v>
                </c:pt>
                <c:pt idx="10">
                  <c:v>10211599</c:v>
                </c:pt>
                <c:pt idx="11">
                  <c:v>0</c:v>
                </c:pt>
                <c:pt idx="12">
                  <c:v>-20311254</c:v>
                </c:pt>
                <c:pt idx="13">
                  <c:v>-554342</c:v>
                </c:pt>
                <c:pt idx="14">
                  <c:v>64139193</c:v>
                </c:pt>
                <c:pt idx="15">
                  <c:v>15097389</c:v>
                </c:pt>
                <c:pt idx="16">
                  <c:v>-48553346</c:v>
                </c:pt>
                <c:pt idx="17">
                  <c:v>-42284495</c:v>
                </c:pt>
                <c:pt idx="18">
                  <c:v>25163928</c:v>
                </c:pt>
                <c:pt idx="19">
                  <c:v>-16857888</c:v>
                </c:pt>
                <c:pt idx="20">
                  <c:v>-31676150</c:v>
                </c:pt>
                <c:pt idx="21">
                  <c:v>19170759</c:v>
                </c:pt>
                <c:pt idx="22">
                  <c:v>13145753</c:v>
                </c:pt>
                <c:pt idx="23">
                  <c:v>-1083356</c:v>
                </c:pt>
                <c:pt idx="24">
                  <c:v>5221230</c:v>
                </c:pt>
                <c:pt idx="25">
                  <c:v>-8777584</c:v>
                </c:pt>
                <c:pt idx="26">
                  <c:v>-2026992</c:v>
                </c:pt>
                <c:pt idx="27">
                  <c:v>28163813</c:v>
                </c:pt>
                <c:pt idx="28">
                  <c:v>3324069</c:v>
                </c:pt>
                <c:pt idx="29">
                  <c:v>14632</c:v>
                </c:pt>
                <c:pt idx="30">
                  <c:v>5512341</c:v>
                </c:pt>
                <c:pt idx="31">
                  <c:v>33631195</c:v>
                </c:pt>
                <c:pt idx="32">
                  <c:v>17637246</c:v>
                </c:pt>
                <c:pt idx="33">
                  <c:v>25387853</c:v>
                </c:pt>
                <c:pt idx="34">
                  <c:v>31831665</c:v>
                </c:pt>
                <c:pt idx="35">
                  <c:v>17020263</c:v>
                </c:pt>
                <c:pt idx="36">
                  <c:v>5302345</c:v>
                </c:pt>
                <c:pt idx="37">
                  <c:v>32230090</c:v>
                </c:pt>
                <c:pt idx="38">
                  <c:v>-7369950</c:v>
                </c:pt>
                <c:pt idx="39">
                  <c:v>25298346</c:v>
                </c:pt>
                <c:pt idx="40">
                  <c:v>-544988</c:v>
                </c:pt>
                <c:pt idx="41">
                  <c:v>19124515</c:v>
                </c:pt>
                <c:pt idx="42">
                  <c:v>-42371211</c:v>
                </c:pt>
                <c:pt idx="43">
                  <c:v>10981882</c:v>
                </c:pt>
                <c:pt idx="44">
                  <c:v>-42958051</c:v>
                </c:pt>
                <c:pt idx="45">
                  <c:v>-33142456</c:v>
                </c:pt>
                <c:pt idx="46">
                  <c:v>-22076449</c:v>
                </c:pt>
                <c:pt idx="47">
                  <c:v>47250234</c:v>
                </c:pt>
                <c:pt idx="48">
                  <c:v>41704516</c:v>
                </c:pt>
                <c:pt idx="49">
                  <c:v>516863</c:v>
                </c:pt>
                <c:pt idx="50">
                  <c:v>-514694</c:v>
                </c:pt>
                <c:pt idx="51">
                  <c:v>-12634520</c:v>
                </c:pt>
                <c:pt idx="52">
                  <c:v>3387373</c:v>
                </c:pt>
                <c:pt idx="53">
                  <c:v>18065363</c:v>
                </c:pt>
                <c:pt idx="54">
                  <c:v>3569584</c:v>
                </c:pt>
                <c:pt idx="55">
                  <c:v>-32838358</c:v>
                </c:pt>
                <c:pt idx="56">
                  <c:v>14982152</c:v>
                </c:pt>
                <c:pt idx="57">
                  <c:v>15918850</c:v>
                </c:pt>
                <c:pt idx="58">
                  <c:v>-2084797</c:v>
                </c:pt>
                <c:pt idx="59">
                  <c:v>23935840</c:v>
                </c:pt>
                <c:pt idx="60">
                  <c:v>166864092</c:v>
                </c:pt>
                <c:pt idx="61">
                  <c:v>-7556791</c:v>
                </c:pt>
                <c:pt idx="62">
                  <c:v>-47386955</c:v>
                </c:pt>
                <c:pt idx="63">
                  <c:v>-66476129</c:v>
                </c:pt>
                <c:pt idx="64">
                  <c:v>-3172152</c:v>
                </c:pt>
                <c:pt idx="65">
                  <c:v>-14131446</c:v>
                </c:pt>
                <c:pt idx="66">
                  <c:v>-9190329</c:v>
                </c:pt>
                <c:pt idx="67">
                  <c:v>-907123</c:v>
                </c:pt>
                <c:pt idx="68">
                  <c:v>51304825</c:v>
                </c:pt>
                <c:pt idx="69">
                  <c:v>1685083</c:v>
                </c:pt>
                <c:pt idx="70">
                  <c:v>22318582</c:v>
                </c:pt>
                <c:pt idx="71">
                  <c:v>-9885356</c:v>
                </c:pt>
                <c:pt idx="72">
                  <c:v>944056</c:v>
                </c:pt>
                <c:pt idx="73">
                  <c:v>-3572398</c:v>
                </c:pt>
                <c:pt idx="74">
                  <c:v>25314479</c:v>
                </c:pt>
                <c:pt idx="75">
                  <c:v>8702791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3E-4403-B5D8-193EF996E6EA}"/>
            </c:ext>
          </c:extLst>
        </c:ser>
        <c:ser>
          <c:idx val="6"/>
          <c:order val="1"/>
          <c:tx>
            <c:strRef>
              <c:f>Final!$H$1</c:f>
              <c:strCache>
                <c:ptCount val="1"/>
                <c:pt idx="0">
                  <c:v>باقیمانده سود روز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Final!$H$2:$H$79</c15:sqref>
                  </c15:fullRef>
                </c:ext>
              </c:extLst>
              <c:f>Final!$H$3:$H$79</c:f>
              <c:numCache>
                <c:formatCode>#,##0</c:formatCode>
                <c:ptCount val="77"/>
                <c:pt idx="0">
                  <c:v>-7182395</c:v>
                </c:pt>
                <c:pt idx="1">
                  <c:v>26219224</c:v>
                </c:pt>
                <c:pt idx="2">
                  <c:v>10823730</c:v>
                </c:pt>
                <c:pt idx="3">
                  <c:v>-5685813</c:v>
                </c:pt>
                <c:pt idx="4">
                  <c:v>-7098648</c:v>
                </c:pt>
                <c:pt idx="5">
                  <c:v>20998094</c:v>
                </c:pt>
                <c:pt idx="6">
                  <c:v>-20612771</c:v>
                </c:pt>
                <c:pt idx="7">
                  <c:v>684309</c:v>
                </c:pt>
                <c:pt idx="8">
                  <c:v>65693567</c:v>
                </c:pt>
                <c:pt idx="9">
                  <c:v>13359150</c:v>
                </c:pt>
                <c:pt idx="10">
                  <c:v>-2788401</c:v>
                </c:pt>
                <c:pt idx="11">
                  <c:v>0</c:v>
                </c:pt>
                <c:pt idx="12">
                  <c:v>-20311254</c:v>
                </c:pt>
                <c:pt idx="13">
                  <c:v>-554342</c:v>
                </c:pt>
                <c:pt idx="14">
                  <c:v>64139193</c:v>
                </c:pt>
                <c:pt idx="15">
                  <c:v>15097389</c:v>
                </c:pt>
                <c:pt idx="16">
                  <c:v>-48553346</c:v>
                </c:pt>
                <c:pt idx="17">
                  <c:v>-42284495</c:v>
                </c:pt>
                <c:pt idx="18">
                  <c:v>25163928</c:v>
                </c:pt>
                <c:pt idx="19">
                  <c:v>-16857888</c:v>
                </c:pt>
                <c:pt idx="20">
                  <c:v>-31676150</c:v>
                </c:pt>
                <c:pt idx="21">
                  <c:v>19170759</c:v>
                </c:pt>
                <c:pt idx="22">
                  <c:v>13145753</c:v>
                </c:pt>
                <c:pt idx="23">
                  <c:v>-1083356</c:v>
                </c:pt>
                <c:pt idx="24">
                  <c:v>-4778770</c:v>
                </c:pt>
                <c:pt idx="25">
                  <c:v>-8777584</c:v>
                </c:pt>
                <c:pt idx="26">
                  <c:v>-2026992</c:v>
                </c:pt>
                <c:pt idx="27">
                  <c:v>28163813</c:v>
                </c:pt>
                <c:pt idx="28">
                  <c:v>3324069</c:v>
                </c:pt>
                <c:pt idx="29">
                  <c:v>-19985368</c:v>
                </c:pt>
                <c:pt idx="30">
                  <c:v>5512341</c:v>
                </c:pt>
                <c:pt idx="31">
                  <c:v>33631195</c:v>
                </c:pt>
                <c:pt idx="32">
                  <c:v>17637246</c:v>
                </c:pt>
                <c:pt idx="33">
                  <c:v>25387853</c:v>
                </c:pt>
                <c:pt idx="34">
                  <c:v>31831665</c:v>
                </c:pt>
                <c:pt idx="35">
                  <c:v>17020263</c:v>
                </c:pt>
                <c:pt idx="36">
                  <c:v>5302345</c:v>
                </c:pt>
                <c:pt idx="37">
                  <c:v>32230090</c:v>
                </c:pt>
                <c:pt idx="38">
                  <c:v>-7369950</c:v>
                </c:pt>
                <c:pt idx="39">
                  <c:v>25298346</c:v>
                </c:pt>
                <c:pt idx="40">
                  <c:v>-30544988</c:v>
                </c:pt>
                <c:pt idx="41">
                  <c:v>19124515</c:v>
                </c:pt>
                <c:pt idx="42">
                  <c:v>-42371211</c:v>
                </c:pt>
                <c:pt idx="43">
                  <c:v>10981882</c:v>
                </c:pt>
                <c:pt idx="44">
                  <c:v>-42958051</c:v>
                </c:pt>
                <c:pt idx="45">
                  <c:v>-33142456</c:v>
                </c:pt>
                <c:pt idx="46">
                  <c:v>-22076449</c:v>
                </c:pt>
                <c:pt idx="47">
                  <c:v>47250234</c:v>
                </c:pt>
                <c:pt idx="48">
                  <c:v>41704516</c:v>
                </c:pt>
                <c:pt idx="49">
                  <c:v>516863</c:v>
                </c:pt>
                <c:pt idx="50">
                  <c:v>-514694</c:v>
                </c:pt>
                <c:pt idx="51">
                  <c:v>-12634520</c:v>
                </c:pt>
                <c:pt idx="52">
                  <c:v>3387373</c:v>
                </c:pt>
                <c:pt idx="53">
                  <c:v>18065363</c:v>
                </c:pt>
                <c:pt idx="54">
                  <c:v>3569584</c:v>
                </c:pt>
                <c:pt idx="55">
                  <c:v>-32838358</c:v>
                </c:pt>
                <c:pt idx="56">
                  <c:v>14982152</c:v>
                </c:pt>
                <c:pt idx="57">
                  <c:v>15918850</c:v>
                </c:pt>
                <c:pt idx="58">
                  <c:v>-2084797</c:v>
                </c:pt>
                <c:pt idx="59">
                  <c:v>23935840</c:v>
                </c:pt>
                <c:pt idx="60">
                  <c:v>166864092</c:v>
                </c:pt>
                <c:pt idx="61">
                  <c:v>-34556791</c:v>
                </c:pt>
                <c:pt idx="62">
                  <c:v>-50386955</c:v>
                </c:pt>
                <c:pt idx="63">
                  <c:v>-66476129</c:v>
                </c:pt>
                <c:pt idx="64">
                  <c:v>-3172152</c:v>
                </c:pt>
                <c:pt idx="65">
                  <c:v>-14131446</c:v>
                </c:pt>
                <c:pt idx="66">
                  <c:v>-9190329</c:v>
                </c:pt>
                <c:pt idx="67">
                  <c:v>-907123</c:v>
                </c:pt>
                <c:pt idx="68">
                  <c:v>51304825</c:v>
                </c:pt>
                <c:pt idx="69">
                  <c:v>1685083</c:v>
                </c:pt>
                <c:pt idx="70">
                  <c:v>22318582</c:v>
                </c:pt>
                <c:pt idx="71">
                  <c:v>-9885356</c:v>
                </c:pt>
                <c:pt idx="72">
                  <c:v>944056</c:v>
                </c:pt>
                <c:pt idx="73">
                  <c:v>-3572398</c:v>
                </c:pt>
                <c:pt idx="74">
                  <c:v>25314479</c:v>
                </c:pt>
                <c:pt idx="75">
                  <c:v>8702791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3E-4403-B5D8-193EF996E6EA}"/>
            </c:ext>
          </c:extLst>
        </c:ser>
        <c:ser>
          <c:idx val="7"/>
          <c:order val="2"/>
          <c:tx>
            <c:strRef>
              <c:f>Final!$I$1</c:f>
              <c:strCache>
                <c:ptCount val="1"/>
                <c:pt idx="0">
                  <c:v>سود انباشته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Final!$I$2:$I$79</c15:sqref>
                  </c15:fullRef>
                </c:ext>
              </c:extLst>
              <c:f>Final!$I$3:$I$79</c:f>
              <c:numCache>
                <c:formatCode>#,##0</c:formatCode>
                <c:ptCount val="77"/>
                <c:pt idx="0">
                  <c:v>39808070</c:v>
                </c:pt>
                <c:pt idx="1">
                  <c:v>66027294</c:v>
                </c:pt>
                <c:pt idx="2">
                  <c:v>76851024</c:v>
                </c:pt>
                <c:pt idx="3">
                  <c:v>71165211</c:v>
                </c:pt>
                <c:pt idx="4">
                  <c:v>64066563</c:v>
                </c:pt>
                <c:pt idx="5">
                  <c:v>85064657</c:v>
                </c:pt>
                <c:pt idx="6">
                  <c:v>64451886</c:v>
                </c:pt>
                <c:pt idx="7">
                  <c:v>65136195</c:v>
                </c:pt>
                <c:pt idx="8">
                  <c:v>130829762</c:v>
                </c:pt>
                <c:pt idx="9">
                  <c:v>144188912</c:v>
                </c:pt>
                <c:pt idx="10">
                  <c:v>141400511</c:v>
                </c:pt>
                <c:pt idx="11">
                  <c:v>141400511</c:v>
                </c:pt>
                <c:pt idx="12">
                  <c:v>121089257</c:v>
                </c:pt>
                <c:pt idx="13">
                  <c:v>120534915</c:v>
                </c:pt>
                <c:pt idx="14">
                  <c:v>184674108</c:v>
                </c:pt>
                <c:pt idx="15">
                  <c:v>199771497</c:v>
                </c:pt>
                <c:pt idx="16">
                  <c:v>151218151</c:v>
                </c:pt>
                <c:pt idx="17">
                  <c:v>108933656</c:v>
                </c:pt>
                <c:pt idx="18">
                  <c:v>134097584</c:v>
                </c:pt>
                <c:pt idx="19">
                  <c:v>117239696</c:v>
                </c:pt>
                <c:pt idx="20">
                  <c:v>85563546</c:v>
                </c:pt>
                <c:pt idx="21">
                  <c:v>104734305</c:v>
                </c:pt>
                <c:pt idx="22">
                  <c:v>117880058</c:v>
                </c:pt>
                <c:pt idx="23">
                  <c:v>116796702</c:v>
                </c:pt>
                <c:pt idx="24">
                  <c:v>112017932</c:v>
                </c:pt>
                <c:pt idx="25">
                  <c:v>103240348</c:v>
                </c:pt>
                <c:pt idx="26">
                  <c:v>101213356</c:v>
                </c:pt>
                <c:pt idx="27">
                  <c:v>129377169</c:v>
                </c:pt>
                <c:pt idx="28">
                  <c:v>132701238</c:v>
                </c:pt>
                <c:pt idx="29">
                  <c:v>112715870</c:v>
                </c:pt>
                <c:pt idx="30">
                  <c:v>118228211</c:v>
                </c:pt>
                <c:pt idx="31">
                  <c:v>151859406</c:v>
                </c:pt>
                <c:pt idx="32">
                  <c:v>169496652</c:v>
                </c:pt>
                <c:pt idx="33">
                  <c:v>194884505</c:v>
                </c:pt>
                <c:pt idx="34">
                  <c:v>226716170</c:v>
                </c:pt>
                <c:pt idx="35">
                  <c:v>243736433</c:v>
                </c:pt>
                <c:pt idx="36">
                  <c:v>249038778</c:v>
                </c:pt>
                <c:pt idx="37">
                  <c:v>281268868</c:v>
                </c:pt>
                <c:pt idx="38">
                  <c:v>273898918</c:v>
                </c:pt>
                <c:pt idx="39">
                  <c:v>299197264</c:v>
                </c:pt>
                <c:pt idx="40">
                  <c:v>268652276</c:v>
                </c:pt>
                <c:pt idx="41">
                  <c:v>287776791</c:v>
                </c:pt>
                <c:pt idx="42">
                  <c:v>245405580</c:v>
                </c:pt>
                <c:pt idx="43">
                  <c:v>256387462</c:v>
                </c:pt>
                <c:pt idx="44">
                  <c:v>213429411</c:v>
                </c:pt>
                <c:pt idx="45">
                  <c:v>180286955</c:v>
                </c:pt>
                <c:pt idx="46">
                  <c:v>158210506</c:v>
                </c:pt>
                <c:pt idx="47">
                  <c:v>205460740</c:v>
                </c:pt>
                <c:pt idx="48">
                  <c:v>247165256</c:v>
                </c:pt>
                <c:pt idx="49">
                  <c:v>247682119</c:v>
                </c:pt>
                <c:pt idx="50">
                  <c:v>247167425</c:v>
                </c:pt>
                <c:pt idx="51">
                  <c:v>234532905</c:v>
                </c:pt>
                <c:pt idx="52">
                  <c:v>237920278</c:v>
                </c:pt>
                <c:pt idx="53">
                  <c:v>255985641</c:v>
                </c:pt>
                <c:pt idx="54">
                  <c:v>259555225</c:v>
                </c:pt>
                <c:pt idx="55">
                  <c:v>226716867</c:v>
                </c:pt>
                <c:pt idx="56">
                  <c:v>241699019</c:v>
                </c:pt>
                <c:pt idx="57">
                  <c:v>257617869</c:v>
                </c:pt>
                <c:pt idx="58">
                  <c:v>255533072</c:v>
                </c:pt>
                <c:pt idx="59">
                  <c:v>279468912</c:v>
                </c:pt>
                <c:pt idx="60">
                  <c:v>446333004</c:v>
                </c:pt>
                <c:pt idx="61">
                  <c:v>411776213</c:v>
                </c:pt>
                <c:pt idx="62">
                  <c:v>361389258</c:v>
                </c:pt>
                <c:pt idx="63">
                  <c:v>294913129</c:v>
                </c:pt>
                <c:pt idx="64">
                  <c:v>291740977</c:v>
                </c:pt>
                <c:pt idx="65">
                  <c:v>277609531</c:v>
                </c:pt>
                <c:pt idx="66">
                  <c:v>268419202</c:v>
                </c:pt>
                <c:pt idx="67">
                  <c:v>267512079</c:v>
                </c:pt>
                <c:pt idx="68">
                  <c:v>318816904</c:v>
                </c:pt>
                <c:pt idx="69">
                  <c:v>320501987</c:v>
                </c:pt>
                <c:pt idx="70">
                  <c:v>342820569</c:v>
                </c:pt>
                <c:pt idx="71">
                  <c:v>332935213</c:v>
                </c:pt>
                <c:pt idx="72">
                  <c:v>333879269</c:v>
                </c:pt>
                <c:pt idx="73">
                  <c:v>330306871</c:v>
                </c:pt>
                <c:pt idx="74">
                  <c:v>355621350</c:v>
                </c:pt>
                <c:pt idx="75">
                  <c:v>364324141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3E-4403-B5D8-193EF996E6EA}"/>
            </c:ext>
          </c:extLst>
        </c:ser>
        <c:ser>
          <c:idx val="9"/>
          <c:order val="3"/>
          <c:tx>
            <c:strRef>
              <c:f>Final!$K$1</c:f>
              <c:strCache>
                <c:ptCount val="1"/>
                <c:pt idx="0">
                  <c:v>کل سود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Final!$A$2:$A$79</c15:sqref>
                  </c15:fullRef>
                </c:ext>
              </c:extLst>
              <c:f>Final!$A$3:$A$79</c:f>
              <c:strCache>
                <c:ptCount val="76"/>
                <c:pt idx="0">
                  <c:v>98-1-24</c:v>
                </c:pt>
                <c:pt idx="1">
                  <c:v>98-1-25</c:v>
                </c:pt>
                <c:pt idx="2">
                  <c:v>98-1-26</c:v>
                </c:pt>
                <c:pt idx="3">
                  <c:v>98-1-27</c:v>
                </c:pt>
                <c:pt idx="4">
                  <c:v>98-1-28</c:v>
                </c:pt>
                <c:pt idx="5">
                  <c:v>98-1-31</c:v>
                </c:pt>
                <c:pt idx="6">
                  <c:v>98-2-2</c:v>
                </c:pt>
                <c:pt idx="7">
                  <c:v>98-2-3</c:v>
                </c:pt>
                <c:pt idx="8">
                  <c:v>98-2-4</c:v>
                </c:pt>
                <c:pt idx="9">
                  <c:v>98-2-7</c:v>
                </c:pt>
                <c:pt idx="10">
                  <c:v>98-2-8</c:v>
                </c:pt>
                <c:pt idx="11">
                  <c:v>98-2-9</c:v>
                </c:pt>
                <c:pt idx="12">
                  <c:v>98-2-10</c:v>
                </c:pt>
                <c:pt idx="13">
                  <c:v>98-2-11</c:v>
                </c:pt>
                <c:pt idx="14">
                  <c:v>98-2-14</c:v>
                </c:pt>
                <c:pt idx="15">
                  <c:v>98-2-15</c:v>
                </c:pt>
                <c:pt idx="16">
                  <c:v>98-2-16</c:v>
                </c:pt>
                <c:pt idx="17">
                  <c:v>98-2-17</c:v>
                </c:pt>
                <c:pt idx="18">
                  <c:v>98-2-18</c:v>
                </c:pt>
                <c:pt idx="19">
                  <c:v>98-2-21</c:v>
                </c:pt>
                <c:pt idx="20">
                  <c:v>98-2-22</c:v>
                </c:pt>
                <c:pt idx="21">
                  <c:v>98-2-23</c:v>
                </c:pt>
                <c:pt idx="22">
                  <c:v>98-2-24</c:v>
                </c:pt>
                <c:pt idx="23">
                  <c:v>98-2-25</c:v>
                </c:pt>
                <c:pt idx="24">
                  <c:v>98-2-28</c:v>
                </c:pt>
                <c:pt idx="25">
                  <c:v>98-2-29</c:v>
                </c:pt>
                <c:pt idx="26">
                  <c:v>98-2-30</c:v>
                </c:pt>
                <c:pt idx="27">
                  <c:v>98-2-31</c:v>
                </c:pt>
                <c:pt idx="28">
                  <c:v>98-3-1</c:v>
                </c:pt>
                <c:pt idx="29">
                  <c:v>98-3-4</c:v>
                </c:pt>
                <c:pt idx="30">
                  <c:v>98-3-5</c:v>
                </c:pt>
                <c:pt idx="31">
                  <c:v>98-3-7</c:v>
                </c:pt>
                <c:pt idx="32">
                  <c:v>98-3-8</c:v>
                </c:pt>
                <c:pt idx="33">
                  <c:v>98-3-11</c:v>
                </c:pt>
                <c:pt idx="34">
                  <c:v>98-3-12</c:v>
                </c:pt>
                <c:pt idx="35">
                  <c:v>98-3-13</c:v>
                </c:pt>
                <c:pt idx="36">
                  <c:v>98-3-18</c:v>
                </c:pt>
                <c:pt idx="37">
                  <c:v>98-3-19</c:v>
                </c:pt>
                <c:pt idx="38">
                  <c:v>98-3-20</c:v>
                </c:pt>
                <c:pt idx="39">
                  <c:v>98-3-21</c:v>
                </c:pt>
                <c:pt idx="40">
                  <c:v>98-3-22</c:v>
                </c:pt>
                <c:pt idx="41">
                  <c:v>98-3-25</c:v>
                </c:pt>
                <c:pt idx="42">
                  <c:v>98-3-26</c:v>
                </c:pt>
                <c:pt idx="43">
                  <c:v>98-3-27</c:v>
                </c:pt>
                <c:pt idx="44">
                  <c:v>98-3-28</c:v>
                </c:pt>
                <c:pt idx="45">
                  <c:v>98-3-29</c:v>
                </c:pt>
                <c:pt idx="46">
                  <c:v>98-4-1</c:v>
                </c:pt>
                <c:pt idx="47">
                  <c:v>98-4-2</c:v>
                </c:pt>
                <c:pt idx="48">
                  <c:v>98-4-3</c:v>
                </c:pt>
                <c:pt idx="49">
                  <c:v>98-4-4</c:v>
                </c:pt>
                <c:pt idx="50">
                  <c:v>98-4-5</c:v>
                </c:pt>
                <c:pt idx="51">
                  <c:v>98-4-9</c:v>
                </c:pt>
                <c:pt idx="52">
                  <c:v>98-4-10</c:v>
                </c:pt>
                <c:pt idx="53">
                  <c:v>98-4-11</c:v>
                </c:pt>
                <c:pt idx="54">
                  <c:v>98-4-12</c:v>
                </c:pt>
                <c:pt idx="55">
                  <c:v>98-4-15</c:v>
                </c:pt>
                <c:pt idx="56">
                  <c:v>98-4-16</c:v>
                </c:pt>
                <c:pt idx="57">
                  <c:v>98-4-17</c:v>
                </c:pt>
                <c:pt idx="58">
                  <c:v>98-4-18</c:v>
                </c:pt>
                <c:pt idx="59">
                  <c:v>98-4-19</c:v>
                </c:pt>
                <c:pt idx="60">
                  <c:v>98-4-22</c:v>
                </c:pt>
                <c:pt idx="61">
                  <c:v>98-4-23</c:v>
                </c:pt>
                <c:pt idx="62">
                  <c:v>98-4-24</c:v>
                </c:pt>
                <c:pt idx="63">
                  <c:v>98-4-25</c:v>
                </c:pt>
                <c:pt idx="64">
                  <c:v>98-4-26</c:v>
                </c:pt>
                <c:pt idx="65">
                  <c:v>98-4-29</c:v>
                </c:pt>
                <c:pt idx="66">
                  <c:v>98-4-30</c:v>
                </c:pt>
                <c:pt idx="67">
                  <c:v>98-4-31</c:v>
                </c:pt>
                <c:pt idx="68">
                  <c:v>98-5-1</c:v>
                </c:pt>
                <c:pt idx="69">
                  <c:v>98-5-2</c:v>
                </c:pt>
                <c:pt idx="70">
                  <c:v>98-5-5</c:v>
                </c:pt>
                <c:pt idx="71">
                  <c:v>98-5-6</c:v>
                </c:pt>
                <c:pt idx="72">
                  <c:v>98-5-7</c:v>
                </c:pt>
                <c:pt idx="73">
                  <c:v>98-5-8</c:v>
                </c:pt>
                <c:pt idx="74">
                  <c:v>98-5-9</c:v>
                </c:pt>
                <c:pt idx="75">
                  <c:v>98-5-12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Final!$K$2:$K$79</c15:sqref>
                  </c15:fullRef>
                </c:ext>
              </c:extLst>
              <c:f>Final!$K$3:$K$79</c:f>
              <c:numCache>
                <c:formatCode>#,##0</c:formatCode>
                <c:ptCount val="77"/>
                <c:pt idx="0">
                  <c:v>96808070</c:v>
                </c:pt>
                <c:pt idx="1">
                  <c:v>123027294</c:v>
                </c:pt>
                <c:pt idx="2">
                  <c:v>133851024</c:v>
                </c:pt>
                <c:pt idx="3">
                  <c:v>128165211</c:v>
                </c:pt>
                <c:pt idx="4">
                  <c:v>121066563</c:v>
                </c:pt>
                <c:pt idx="5">
                  <c:v>142064657</c:v>
                </c:pt>
                <c:pt idx="6">
                  <c:v>121451886</c:v>
                </c:pt>
                <c:pt idx="7">
                  <c:v>122136195</c:v>
                </c:pt>
                <c:pt idx="8">
                  <c:v>187829762</c:v>
                </c:pt>
                <c:pt idx="9">
                  <c:v>201188912</c:v>
                </c:pt>
                <c:pt idx="10">
                  <c:v>211400511</c:v>
                </c:pt>
                <c:pt idx="11">
                  <c:v>211400511</c:v>
                </c:pt>
                <c:pt idx="12">
                  <c:v>191089257</c:v>
                </c:pt>
                <c:pt idx="13">
                  <c:v>190534915</c:v>
                </c:pt>
                <c:pt idx="14">
                  <c:v>254674108</c:v>
                </c:pt>
                <c:pt idx="15">
                  <c:v>269771497</c:v>
                </c:pt>
                <c:pt idx="16">
                  <c:v>221218151</c:v>
                </c:pt>
                <c:pt idx="17">
                  <c:v>178933656</c:v>
                </c:pt>
                <c:pt idx="18">
                  <c:v>204097584</c:v>
                </c:pt>
                <c:pt idx="19">
                  <c:v>187239696</c:v>
                </c:pt>
                <c:pt idx="20">
                  <c:v>155563546</c:v>
                </c:pt>
                <c:pt idx="21">
                  <c:v>174734305</c:v>
                </c:pt>
                <c:pt idx="22">
                  <c:v>187880058</c:v>
                </c:pt>
                <c:pt idx="23">
                  <c:v>186796702</c:v>
                </c:pt>
                <c:pt idx="24">
                  <c:v>192017932</c:v>
                </c:pt>
                <c:pt idx="25">
                  <c:v>183240348</c:v>
                </c:pt>
                <c:pt idx="26">
                  <c:v>181213356</c:v>
                </c:pt>
                <c:pt idx="27">
                  <c:v>209377169</c:v>
                </c:pt>
                <c:pt idx="28">
                  <c:v>212701238</c:v>
                </c:pt>
                <c:pt idx="29">
                  <c:v>212715870</c:v>
                </c:pt>
                <c:pt idx="30">
                  <c:v>218228211</c:v>
                </c:pt>
                <c:pt idx="31">
                  <c:v>251859406</c:v>
                </c:pt>
                <c:pt idx="32">
                  <c:v>269496652</c:v>
                </c:pt>
                <c:pt idx="33">
                  <c:v>294884505</c:v>
                </c:pt>
                <c:pt idx="34">
                  <c:v>326716170</c:v>
                </c:pt>
                <c:pt idx="35">
                  <c:v>343736433</c:v>
                </c:pt>
                <c:pt idx="36">
                  <c:v>349038778</c:v>
                </c:pt>
                <c:pt idx="37">
                  <c:v>381268868</c:v>
                </c:pt>
                <c:pt idx="38">
                  <c:v>373898918</c:v>
                </c:pt>
                <c:pt idx="39">
                  <c:v>399197264</c:v>
                </c:pt>
                <c:pt idx="40">
                  <c:v>398652276</c:v>
                </c:pt>
                <c:pt idx="41">
                  <c:v>417776791</c:v>
                </c:pt>
                <c:pt idx="42">
                  <c:v>375405580</c:v>
                </c:pt>
                <c:pt idx="43">
                  <c:v>386387462</c:v>
                </c:pt>
                <c:pt idx="44">
                  <c:v>343429411</c:v>
                </c:pt>
                <c:pt idx="45">
                  <c:v>310286955</c:v>
                </c:pt>
                <c:pt idx="46">
                  <c:v>288210506</c:v>
                </c:pt>
                <c:pt idx="47">
                  <c:v>335460740</c:v>
                </c:pt>
                <c:pt idx="48">
                  <c:v>377165256</c:v>
                </c:pt>
                <c:pt idx="49">
                  <c:v>377682119</c:v>
                </c:pt>
                <c:pt idx="50">
                  <c:v>377167425</c:v>
                </c:pt>
                <c:pt idx="51">
                  <c:v>364532905</c:v>
                </c:pt>
                <c:pt idx="52">
                  <c:v>367920278</c:v>
                </c:pt>
                <c:pt idx="53">
                  <c:v>385985641</c:v>
                </c:pt>
                <c:pt idx="54">
                  <c:v>389555225</c:v>
                </c:pt>
                <c:pt idx="55">
                  <c:v>356716867</c:v>
                </c:pt>
                <c:pt idx="56">
                  <c:v>371699019</c:v>
                </c:pt>
                <c:pt idx="57">
                  <c:v>387617869</c:v>
                </c:pt>
                <c:pt idx="58">
                  <c:v>385533072</c:v>
                </c:pt>
                <c:pt idx="59">
                  <c:v>409468912</c:v>
                </c:pt>
                <c:pt idx="60">
                  <c:v>576333004</c:v>
                </c:pt>
                <c:pt idx="61">
                  <c:v>568776213</c:v>
                </c:pt>
                <c:pt idx="62">
                  <c:v>521389258</c:v>
                </c:pt>
                <c:pt idx="63">
                  <c:v>454913129</c:v>
                </c:pt>
                <c:pt idx="64">
                  <c:v>451740977</c:v>
                </c:pt>
                <c:pt idx="65">
                  <c:v>437609531</c:v>
                </c:pt>
                <c:pt idx="66">
                  <c:v>428419202</c:v>
                </c:pt>
                <c:pt idx="67">
                  <c:v>427512079</c:v>
                </c:pt>
                <c:pt idx="68">
                  <c:v>478816904</c:v>
                </c:pt>
                <c:pt idx="69">
                  <c:v>480501987</c:v>
                </c:pt>
                <c:pt idx="70">
                  <c:v>502820569</c:v>
                </c:pt>
                <c:pt idx="71">
                  <c:v>492935213</c:v>
                </c:pt>
                <c:pt idx="72">
                  <c:v>493879269</c:v>
                </c:pt>
                <c:pt idx="73">
                  <c:v>490306871</c:v>
                </c:pt>
                <c:pt idx="74">
                  <c:v>515621350</c:v>
                </c:pt>
                <c:pt idx="75">
                  <c:v>524324141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3E-4403-B5D8-193EF996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0448512"/>
        <c:axId val="-270447968"/>
        <c:extLst/>
      </c:lineChart>
      <c:catAx>
        <c:axId val="-2704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447968"/>
        <c:crosses val="autoZero"/>
        <c:auto val="1"/>
        <c:lblAlgn val="ctr"/>
        <c:lblOffset val="100"/>
        <c:noMultiLvlLbl val="0"/>
      </c:catAx>
      <c:valAx>
        <c:axId val="-2704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4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894523</xdr:colOff>
      <xdr:row>97</xdr:row>
      <xdr:rowOff>104671</xdr:rowOff>
    </xdr:from>
    <xdr:to>
      <xdr:col>12</xdr:col>
      <xdr:colOff>480391</xdr:colOff>
      <xdr:row>114</xdr:row>
      <xdr:rowOff>2133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157287</xdr:colOff>
      <xdr:row>81</xdr:row>
      <xdr:rowOff>15747</xdr:rowOff>
    </xdr:from>
    <xdr:to>
      <xdr:col>12</xdr:col>
      <xdr:colOff>478587</xdr:colOff>
      <xdr:row>97</xdr:row>
      <xdr:rowOff>119861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898050</xdr:colOff>
      <xdr:row>81</xdr:row>
      <xdr:rowOff>15746</xdr:rowOff>
    </xdr:from>
    <xdr:to>
      <xdr:col>6</xdr:col>
      <xdr:colOff>163194</xdr:colOff>
      <xdr:row>97</xdr:row>
      <xdr:rowOff>119860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zoomScale="115" zoomScaleNormal="115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10.7109375" style="16" bestFit="1" customWidth="1"/>
    <col min="2" max="2" width="12.28515625" style="16" bestFit="1" customWidth="1"/>
    <col min="3" max="3" width="15.7109375" style="16" bestFit="1" customWidth="1"/>
    <col min="4" max="4" width="11.42578125" style="16" bestFit="1" customWidth="1"/>
    <col min="5" max="5" width="16" style="16" bestFit="1" customWidth="1"/>
    <col min="6" max="6" width="12.7109375" style="16" bestFit="1" customWidth="1"/>
    <col min="7" max="7" width="14.140625" style="32" bestFit="1" customWidth="1"/>
    <col min="8" max="8" width="11.140625" style="16" bestFit="1" customWidth="1"/>
    <col min="9" max="9" width="17.85546875" style="16" bestFit="1" customWidth="1"/>
    <col min="10" max="10" width="19.5703125" style="16" bestFit="1" customWidth="1"/>
    <col min="11" max="11" width="18.5703125" style="16" bestFit="1" customWidth="1"/>
    <col min="12" max="12" width="17.85546875" style="16" bestFit="1" customWidth="1"/>
    <col min="13" max="13" width="11.28515625" style="16" bestFit="1" customWidth="1"/>
    <col min="14" max="16384" width="9.140625" style="16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2" t="s">
        <v>58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30" t="s">
        <v>12</v>
      </c>
      <c r="B2" s="30">
        <v>15000</v>
      </c>
      <c r="C2" s="30">
        <v>2352</v>
      </c>
      <c r="D2" s="30">
        <v>35276009</v>
      </c>
      <c r="E2" s="30">
        <v>2590</v>
      </c>
      <c r="F2" s="30">
        <v>2375</v>
      </c>
      <c r="G2" s="3">
        <f>E2*B2</f>
        <v>38850000</v>
      </c>
      <c r="H2" s="30">
        <v>38471213</v>
      </c>
      <c r="I2" s="30">
        <v>9.0577249459960285</v>
      </c>
      <c r="J2" s="30" t="s">
        <v>13</v>
      </c>
      <c r="K2" s="30">
        <v>14110904.121820984</v>
      </c>
      <c r="L2" s="30" t="s">
        <v>14</v>
      </c>
      <c r="M2" s="30">
        <v>5.69</v>
      </c>
    </row>
    <row r="3" spans="1:13" x14ac:dyDescent="0.25">
      <c r="A3" s="30" t="s">
        <v>57</v>
      </c>
      <c r="B3" s="30">
        <v>124</v>
      </c>
      <c r="C3" s="30"/>
      <c r="D3" s="30"/>
      <c r="E3" s="30">
        <v>6589</v>
      </c>
      <c r="F3" s="30"/>
      <c r="G3" s="3">
        <f>E3*B3</f>
        <v>817036</v>
      </c>
      <c r="H3" s="30"/>
      <c r="I3" s="30"/>
      <c r="J3" s="30"/>
      <c r="K3" s="30"/>
      <c r="L3" s="30"/>
      <c r="M3" s="30"/>
    </row>
    <row r="4" spans="1:13" x14ac:dyDescent="0.25">
      <c r="A4" s="30" t="s">
        <v>15</v>
      </c>
      <c r="B4" s="30">
        <v>1000</v>
      </c>
      <c r="C4" s="30">
        <v>10161</v>
      </c>
      <c r="D4" s="30">
        <v>10160920</v>
      </c>
      <c r="E4" s="30">
        <v>10940</v>
      </c>
      <c r="F4" s="30">
        <v>10260</v>
      </c>
      <c r="G4" s="3">
        <f t="shared" ref="G4:G19" si="0">E4*B4</f>
        <v>10940000</v>
      </c>
      <c r="H4" s="30">
        <v>10833335</v>
      </c>
      <c r="I4" s="30">
        <v>6.6176586372100168</v>
      </c>
      <c r="J4" s="30" t="s">
        <v>16</v>
      </c>
      <c r="K4" s="30">
        <v>0</v>
      </c>
      <c r="L4" s="30" t="s">
        <v>16</v>
      </c>
      <c r="M4" s="30">
        <v>1.6</v>
      </c>
    </row>
    <row r="5" spans="1:13" x14ac:dyDescent="0.25">
      <c r="A5" s="30" t="s">
        <v>17</v>
      </c>
      <c r="B5" s="30">
        <v>10000</v>
      </c>
      <c r="C5" s="30">
        <v>14692</v>
      </c>
      <c r="D5" s="30">
        <v>146923450</v>
      </c>
      <c r="E5" s="30">
        <v>15429</v>
      </c>
      <c r="F5" s="30">
        <v>14835</v>
      </c>
      <c r="G5" s="3">
        <f t="shared" si="0"/>
        <v>154290000</v>
      </c>
      <c r="H5" s="30">
        <v>152785673</v>
      </c>
      <c r="I5" s="30">
        <v>3.9899844146752494</v>
      </c>
      <c r="J5" s="30" t="s">
        <v>18</v>
      </c>
      <c r="K5" s="30">
        <v>105023.23415409254</v>
      </c>
      <c r="L5" s="30" t="s">
        <v>19</v>
      </c>
      <c r="M5" s="30">
        <v>22.6</v>
      </c>
    </row>
    <row r="6" spans="1:13" x14ac:dyDescent="0.25">
      <c r="A6" s="30" t="s">
        <v>20</v>
      </c>
      <c r="B6" s="30">
        <v>5000</v>
      </c>
      <c r="C6" s="30">
        <v>2833</v>
      </c>
      <c r="D6" s="30">
        <v>14165424</v>
      </c>
      <c r="E6" s="30">
        <v>2935</v>
      </c>
      <c r="F6" s="30">
        <v>2861</v>
      </c>
      <c r="G6" s="3">
        <f t="shared" si="0"/>
        <v>14675000</v>
      </c>
      <c r="H6" s="30">
        <v>14531919</v>
      </c>
      <c r="I6" s="30">
        <v>2.5872504769359534</v>
      </c>
      <c r="J6" s="30" t="s">
        <v>21</v>
      </c>
      <c r="K6" s="30">
        <v>3377935</v>
      </c>
      <c r="L6" s="30" t="s">
        <v>22</v>
      </c>
      <c r="M6" s="30">
        <v>2.15</v>
      </c>
    </row>
    <row r="7" spans="1:13" x14ac:dyDescent="0.25">
      <c r="A7" s="30" t="s">
        <v>23</v>
      </c>
      <c r="B7" s="30">
        <v>1000</v>
      </c>
      <c r="C7" s="30">
        <v>1658</v>
      </c>
      <c r="D7" s="30">
        <v>1657655</v>
      </c>
      <c r="E7" s="30">
        <v>1712</v>
      </c>
      <c r="F7" s="30">
        <v>1674</v>
      </c>
      <c r="G7" s="3">
        <f t="shared" si="0"/>
        <v>1712000</v>
      </c>
      <c r="H7" s="30">
        <v>1695308</v>
      </c>
      <c r="I7" s="30">
        <v>2.2714617939197241</v>
      </c>
      <c r="J7" s="30" t="s">
        <v>24</v>
      </c>
      <c r="K7" s="30">
        <v>0</v>
      </c>
      <c r="L7" s="30" t="s">
        <v>24</v>
      </c>
      <c r="M7" s="30">
        <v>0.25</v>
      </c>
    </row>
    <row r="8" spans="1:13" x14ac:dyDescent="0.25">
      <c r="A8" s="30" t="s">
        <v>25</v>
      </c>
      <c r="B8" s="30">
        <v>10000</v>
      </c>
      <c r="C8" s="30">
        <v>5617</v>
      </c>
      <c r="D8" s="30">
        <v>56173873</v>
      </c>
      <c r="E8" s="30">
        <v>5787</v>
      </c>
      <c r="F8" s="30">
        <v>5672</v>
      </c>
      <c r="G8" s="3">
        <f t="shared" si="0"/>
        <v>57870000</v>
      </c>
      <c r="H8" s="30">
        <v>57305768</v>
      </c>
      <c r="I8" s="30">
        <v>2.0149847955116074</v>
      </c>
      <c r="J8" s="30" t="s">
        <v>26</v>
      </c>
      <c r="K8" s="30">
        <v>3268824</v>
      </c>
      <c r="L8" s="30" t="s">
        <v>27</v>
      </c>
      <c r="M8" s="30">
        <v>8.48</v>
      </c>
    </row>
    <row r="9" spans="1:13" x14ac:dyDescent="0.25">
      <c r="A9" s="30" t="s">
        <v>28</v>
      </c>
      <c r="B9" s="30">
        <v>10000</v>
      </c>
      <c r="C9" s="30">
        <v>1171</v>
      </c>
      <c r="D9" s="30">
        <v>11714095</v>
      </c>
      <c r="E9" s="30">
        <v>1203</v>
      </c>
      <c r="F9" s="30">
        <v>1182</v>
      </c>
      <c r="G9" s="3">
        <f t="shared" si="0"/>
        <v>12030000</v>
      </c>
      <c r="H9" s="30">
        <v>11912708</v>
      </c>
      <c r="I9" s="30">
        <v>1.6955044329075357</v>
      </c>
      <c r="J9" s="30" t="s">
        <v>29</v>
      </c>
      <c r="K9" s="30">
        <v>0</v>
      </c>
      <c r="L9" s="30" t="s">
        <v>29</v>
      </c>
      <c r="M9" s="30">
        <v>1.76</v>
      </c>
    </row>
    <row r="10" spans="1:13" x14ac:dyDescent="0.25">
      <c r="A10" s="30" t="s">
        <v>30</v>
      </c>
      <c r="B10" s="30">
        <v>11000</v>
      </c>
      <c r="C10" s="30">
        <v>1451</v>
      </c>
      <c r="D10" s="30">
        <v>15962722</v>
      </c>
      <c r="E10" s="30">
        <v>1486</v>
      </c>
      <c r="F10" s="30">
        <v>1465</v>
      </c>
      <c r="G10" s="3">
        <f t="shared" si="0"/>
        <v>16346000</v>
      </c>
      <c r="H10" s="30">
        <v>16186627</v>
      </c>
      <c r="I10" s="30">
        <v>1.4026743057982216</v>
      </c>
      <c r="J10" s="30" t="s">
        <v>31</v>
      </c>
      <c r="K10" s="30">
        <v>0</v>
      </c>
      <c r="L10" s="30" t="s">
        <v>31</v>
      </c>
      <c r="M10" s="30">
        <v>2.39</v>
      </c>
    </row>
    <row r="11" spans="1:13" x14ac:dyDescent="0.25">
      <c r="A11" s="30" t="s">
        <v>32</v>
      </c>
      <c r="B11" s="30">
        <v>2000</v>
      </c>
      <c r="C11" s="30">
        <v>3907</v>
      </c>
      <c r="D11" s="30">
        <v>7814086</v>
      </c>
      <c r="E11" s="30">
        <v>3949</v>
      </c>
      <c r="F11" s="30">
        <v>3945</v>
      </c>
      <c r="G11" s="3">
        <f t="shared" si="0"/>
        <v>7898000</v>
      </c>
      <c r="H11" s="30">
        <v>7820995</v>
      </c>
      <c r="I11" s="30">
        <v>8.8417250590792071E-2</v>
      </c>
      <c r="J11" s="30" t="s">
        <v>33</v>
      </c>
      <c r="K11" s="30">
        <v>0</v>
      </c>
      <c r="L11" s="30" t="s">
        <v>33</v>
      </c>
      <c r="M11" s="30">
        <v>1.1599999999999999</v>
      </c>
    </row>
    <row r="12" spans="1:13" x14ac:dyDescent="0.25">
      <c r="A12" s="30" t="s">
        <v>34</v>
      </c>
      <c r="B12" s="30">
        <v>5000</v>
      </c>
      <c r="C12" s="30">
        <v>3215</v>
      </c>
      <c r="D12" s="30">
        <v>16072640</v>
      </c>
      <c r="E12" s="30">
        <v>3231</v>
      </c>
      <c r="F12" s="30">
        <v>3246</v>
      </c>
      <c r="G12" s="3">
        <f t="shared" si="0"/>
        <v>16155000</v>
      </c>
      <c r="H12" s="30">
        <v>15997489</v>
      </c>
      <c r="I12" s="30">
        <v>-0.46757097776096523</v>
      </c>
      <c r="J12" s="30" t="s">
        <v>35</v>
      </c>
      <c r="K12" s="30">
        <v>0</v>
      </c>
      <c r="L12" s="30" t="s">
        <v>35</v>
      </c>
      <c r="M12" s="30">
        <v>2.37</v>
      </c>
    </row>
    <row r="13" spans="1:13" x14ac:dyDescent="0.25">
      <c r="A13" s="30" t="s">
        <v>36</v>
      </c>
      <c r="B13" s="30">
        <v>1000</v>
      </c>
      <c r="C13" s="30">
        <v>3416</v>
      </c>
      <c r="D13" s="30">
        <v>3415771</v>
      </c>
      <c r="E13" s="30">
        <v>3330</v>
      </c>
      <c r="F13" s="30">
        <v>3449</v>
      </c>
      <c r="G13" s="3">
        <f t="shared" si="0"/>
        <v>3330000</v>
      </c>
      <c r="H13" s="30">
        <v>3297533</v>
      </c>
      <c r="I13" s="30">
        <v>-3.4615318181458887</v>
      </c>
      <c r="J13" s="30" t="s">
        <v>37</v>
      </c>
      <c r="K13" s="30">
        <v>0</v>
      </c>
      <c r="L13" s="30" t="s">
        <v>37</v>
      </c>
      <c r="M13" s="30">
        <v>0.49</v>
      </c>
    </row>
    <row r="14" spans="1:13" x14ac:dyDescent="0.25">
      <c r="A14" s="30" t="s">
        <v>38</v>
      </c>
      <c r="B14" s="30">
        <v>200000</v>
      </c>
      <c r="C14" s="30">
        <v>1252</v>
      </c>
      <c r="D14" s="30">
        <v>250470875</v>
      </c>
      <c r="E14" s="30">
        <v>1202</v>
      </c>
      <c r="F14" s="30">
        <v>1264</v>
      </c>
      <c r="G14" s="3">
        <f t="shared" si="0"/>
        <v>240400000</v>
      </c>
      <c r="H14" s="30">
        <v>238056100</v>
      </c>
      <c r="I14" s="30">
        <v>-4.9565741025909178</v>
      </c>
      <c r="J14" s="30" t="s">
        <v>39</v>
      </c>
      <c r="K14" s="30">
        <v>1591055.5</v>
      </c>
      <c r="L14" s="30" t="s">
        <v>40</v>
      </c>
      <c r="M14" s="30">
        <v>35.21</v>
      </c>
    </row>
    <row r="15" spans="1:13" x14ac:dyDescent="0.25">
      <c r="A15" s="30" t="s">
        <v>41</v>
      </c>
      <c r="B15" s="30">
        <v>2000</v>
      </c>
      <c r="C15" s="30">
        <v>22322</v>
      </c>
      <c r="D15" s="30">
        <v>44644184</v>
      </c>
      <c r="E15" s="30">
        <v>21229</v>
      </c>
      <c r="F15" s="30">
        <v>22540</v>
      </c>
      <c r="G15" s="3">
        <f t="shared" si="0"/>
        <v>42458000</v>
      </c>
      <c r="H15" s="30">
        <v>42044035</v>
      </c>
      <c r="I15" s="30">
        <v>-5.8241606566266277</v>
      </c>
      <c r="J15" s="30" t="s">
        <v>42</v>
      </c>
      <c r="K15" s="30">
        <v>0</v>
      </c>
      <c r="L15" s="30" t="s">
        <v>42</v>
      </c>
      <c r="M15" s="30">
        <v>6.22</v>
      </c>
    </row>
    <row r="16" spans="1:13" x14ac:dyDescent="0.25">
      <c r="A16" s="30" t="s">
        <v>43</v>
      </c>
      <c r="B16" s="30">
        <v>5000</v>
      </c>
      <c r="C16" s="30">
        <v>4190</v>
      </c>
      <c r="D16" s="30">
        <v>20951765</v>
      </c>
      <c r="E16" s="30">
        <v>5116</v>
      </c>
      <c r="F16" s="30">
        <v>4231</v>
      </c>
      <c r="G16" s="3">
        <f t="shared" si="0"/>
        <v>25580000</v>
      </c>
      <c r="H16" s="30">
        <v>16017294</v>
      </c>
      <c r="I16" s="30">
        <v>-23.55157668100993</v>
      </c>
      <c r="J16" s="30" t="s">
        <v>44</v>
      </c>
      <c r="K16" s="30">
        <v>0</v>
      </c>
      <c r="L16" s="30" t="s">
        <v>44</v>
      </c>
      <c r="M16" s="30">
        <v>2.37</v>
      </c>
    </row>
    <row r="17" spans="1:13" x14ac:dyDescent="0.25">
      <c r="A17" s="30" t="s">
        <v>45</v>
      </c>
      <c r="B17" s="30">
        <v>8005</v>
      </c>
      <c r="C17" s="30">
        <v>6396</v>
      </c>
      <c r="D17" s="30">
        <v>639591</v>
      </c>
      <c r="E17" s="30">
        <v>4398</v>
      </c>
      <c r="F17" s="30">
        <v>6458</v>
      </c>
      <c r="G17" s="3">
        <f t="shared" si="0"/>
        <v>35205990</v>
      </c>
      <c r="H17" s="30">
        <v>435512</v>
      </c>
      <c r="I17" s="30">
        <v>-31.907686878738271</v>
      </c>
      <c r="J17" s="30" t="s">
        <v>46</v>
      </c>
      <c r="K17" s="30">
        <v>-21854690.449999999</v>
      </c>
      <c r="L17" s="30" t="s">
        <v>47</v>
      </c>
      <c r="M17" s="30">
        <v>0.06</v>
      </c>
    </row>
    <row r="18" spans="1:13" x14ac:dyDescent="0.25">
      <c r="A18" s="30" t="s">
        <v>48</v>
      </c>
      <c r="B18" s="30">
        <v>242704</v>
      </c>
      <c r="C18" s="30">
        <v>1192</v>
      </c>
      <c r="D18" s="30">
        <v>95326002</v>
      </c>
      <c r="E18" s="30">
        <v>393</v>
      </c>
      <c r="F18" s="30">
        <v>1204</v>
      </c>
      <c r="G18" s="3">
        <f t="shared" si="0"/>
        <v>95382672</v>
      </c>
      <c r="H18" s="30">
        <v>31133460</v>
      </c>
      <c r="I18" s="30">
        <v>-67.340012725515379</v>
      </c>
      <c r="J18" s="30" t="s">
        <v>49</v>
      </c>
      <c r="K18" s="30">
        <v>1521882.625</v>
      </c>
      <c r="L18" s="30" t="s">
        <v>50</v>
      </c>
      <c r="M18" s="30">
        <v>4.6100000000000003</v>
      </c>
    </row>
    <row r="19" spans="1:13" x14ac:dyDescent="0.25">
      <c r="A19" s="30" t="s">
        <v>51</v>
      </c>
      <c r="B19" s="30">
        <v>244995</v>
      </c>
      <c r="C19" s="30">
        <v>1719</v>
      </c>
      <c r="D19" s="30">
        <v>85946951</v>
      </c>
      <c r="E19" s="30">
        <v>354</v>
      </c>
      <c r="F19" s="30">
        <v>1736</v>
      </c>
      <c r="G19" s="3">
        <f t="shared" si="0"/>
        <v>86728230</v>
      </c>
      <c r="H19" s="30">
        <v>17527425</v>
      </c>
      <c r="I19" s="30">
        <v>-79.606693668516527</v>
      </c>
      <c r="J19" s="30" t="s">
        <v>52</v>
      </c>
      <c r="K19" s="30">
        <v>975935</v>
      </c>
      <c r="L19" s="30" t="s">
        <v>53</v>
      </c>
      <c r="M19" s="30">
        <v>2.59</v>
      </c>
    </row>
    <row r="20" spans="1:13" s="34" customFormat="1" x14ac:dyDescent="0.25">
      <c r="A20" s="41" t="s">
        <v>54</v>
      </c>
      <c r="B20" s="41">
        <v>408100</v>
      </c>
      <c r="C20" s="41"/>
      <c r="D20" s="41">
        <v>817316012</v>
      </c>
      <c r="E20" s="41"/>
      <c r="F20" s="41"/>
      <c r="G20" s="42">
        <f>SUM(G2:G19)</f>
        <v>860667928</v>
      </c>
      <c r="H20" s="41">
        <v>676052394</v>
      </c>
      <c r="I20" s="41"/>
      <c r="J20" s="41" t="s">
        <v>55</v>
      </c>
      <c r="K20" s="41">
        <v>3096869</v>
      </c>
      <c r="L20" s="41" t="s">
        <v>56</v>
      </c>
      <c r="M20" s="41"/>
    </row>
    <row r="21" spans="1:13" x14ac:dyDescent="0.25">
      <c r="A21" s="20"/>
      <c r="B21" s="20"/>
      <c r="C21" s="20"/>
      <c r="D21" s="20"/>
      <c r="E21" s="20"/>
      <c r="F21" s="20"/>
      <c r="G21" s="20" t="s">
        <v>62</v>
      </c>
      <c r="I21" s="365" t="s">
        <v>63</v>
      </c>
      <c r="J21" s="366"/>
      <c r="K21" s="365" t="s">
        <v>64</v>
      </c>
      <c r="L21" s="366"/>
      <c r="M21" s="20"/>
    </row>
    <row r="22" spans="1:13" x14ac:dyDescent="0.25">
      <c r="A22" s="21" t="s">
        <v>59</v>
      </c>
      <c r="B22" s="31">
        <v>566322537</v>
      </c>
      <c r="G22" s="32">
        <f>B22+G20</f>
        <v>1426990465</v>
      </c>
      <c r="I22" s="28">
        <f>G22-B24</f>
        <v>46990465</v>
      </c>
      <c r="J22" s="33">
        <f>I22/B24</f>
        <v>3.4051061594202896E-2</v>
      </c>
      <c r="K22" s="28">
        <f>I22+52000000</f>
        <v>98990465</v>
      </c>
      <c r="L22" s="33">
        <f>K22/B24</f>
        <v>7.1732221014492753E-2</v>
      </c>
    </row>
    <row r="23" spans="1:13" s="34" customFormat="1" x14ac:dyDescent="0.25">
      <c r="A23" s="23" t="s">
        <v>60</v>
      </c>
      <c r="B23" s="24">
        <v>57000000</v>
      </c>
      <c r="G23" s="35">
        <f>B23+G22</f>
        <v>1483990465</v>
      </c>
      <c r="I23" s="36">
        <f>G23-B24</f>
        <v>103990465</v>
      </c>
      <c r="J23" s="37">
        <f>I23/B24</f>
        <v>7.5355409420289857E-2</v>
      </c>
      <c r="K23" s="36">
        <f>I23+52000000</f>
        <v>155990465</v>
      </c>
      <c r="L23" s="37">
        <f>K23/B24</f>
        <v>0.11303656884057971</v>
      </c>
    </row>
    <row r="24" spans="1:13" x14ac:dyDescent="0.25">
      <c r="A24" s="21" t="s">
        <v>61</v>
      </c>
      <c r="B24" s="21">
        <v>1380000000</v>
      </c>
      <c r="H24" s="38"/>
      <c r="I24" s="39" t="s">
        <v>69</v>
      </c>
      <c r="J24" s="40">
        <f>I23/base!H11*30</f>
        <v>2.8349180797121204E-2</v>
      </c>
      <c r="K24" s="39" t="s">
        <v>69</v>
      </c>
      <c r="L24" s="40">
        <f>K23/base!H11*30</f>
        <v>4.2525070879450413E-2</v>
      </c>
    </row>
  </sheetData>
  <mergeCells count="2">
    <mergeCell ref="I21:J21"/>
    <mergeCell ref="K21:L21"/>
  </mergeCells>
  <pageMargins left="0.7" right="0.7" top="0.75" bottom="0.75" header="0.3" footer="0.3"/>
  <pageSetup orientation="portrait" r:id="rId1"/>
  <ignoredErrors>
    <ignoredError sqref="A4:A20 E4:E15 H4:M19 C20 E20:F20 I20 M20 A1:F1 H1:M2 E2 A2 E17:E1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K10" sqref="K10"/>
    </sheetView>
  </sheetViews>
  <sheetFormatPr defaultRowHeight="15" x14ac:dyDescent="0.25"/>
  <cols>
    <col min="1" max="1" width="10.5703125" style="16" bestFit="1" customWidth="1"/>
    <col min="2" max="2" width="12.28515625" style="16" bestFit="1" customWidth="1"/>
    <col min="3" max="3" width="15.28515625" style="16" bestFit="1" customWidth="1"/>
    <col min="4" max="4" width="12.7109375" style="16" bestFit="1" customWidth="1"/>
    <col min="5" max="5" width="14.85546875" style="16" bestFit="1" customWidth="1"/>
    <col min="6" max="6" width="12.85546875" style="16" bestFit="1" customWidth="1"/>
    <col min="7" max="7" width="14.140625" style="16" bestFit="1" customWidth="1"/>
    <col min="8" max="8" width="18.7109375" style="16" bestFit="1" customWidth="1"/>
    <col min="9" max="9" width="19.5703125" style="16" bestFit="1" customWidth="1"/>
    <col min="10" max="10" width="20" style="16" bestFit="1" customWidth="1"/>
    <col min="11" max="11" width="19.5703125" style="16" bestFit="1" customWidth="1"/>
    <col min="12" max="12" width="12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49" t="s">
        <v>94</v>
      </c>
      <c r="B2" s="49" t="s">
        <v>379</v>
      </c>
      <c r="C2" s="49" t="s">
        <v>380</v>
      </c>
      <c r="D2" s="49" t="s">
        <v>381</v>
      </c>
      <c r="E2" s="49">
        <v>6343</v>
      </c>
      <c r="F2" s="49" t="s">
        <v>382</v>
      </c>
      <c r="G2" s="49">
        <v>32662010</v>
      </c>
      <c r="H2" s="49">
        <v>47.329326366609642</v>
      </c>
      <c r="I2" s="49" t="s">
        <v>383</v>
      </c>
      <c r="J2" s="49">
        <v>0</v>
      </c>
      <c r="K2" s="49" t="s">
        <v>383</v>
      </c>
      <c r="L2" s="49">
        <v>2.2000000000000002</v>
      </c>
    </row>
    <row r="3" spans="1:12" x14ac:dyDescent="0.25">
      <c r="A3" s="49" t="s">
        <v>57</v>
      </c>
      <c r="B3" s="49">
        <v>124</v>
      </c>
      <c r="C3" s="49" t="s">
        <v>101</v>
      </c>
      <c r="D3" s="49" t="s">
        <v>102</v>
      </c>
      <c r="E3" s="49">
        <v>6332</v>
      </c>
      <c r="F3" s="49" t="s">
        <v>103</v>
      </c>
      <c r="G3" s="49">
        <v>777513</v>
      </c>
      <c r="H3" s="49">
        <v>37.954584251502773</v>
      </c>
      <c r="I3" s="49" t="s">
        <v>384</v>
      </c>
      <c r="J3" s="49">
        <v>-824359.30182926834</v>
      </c>
      <c r="K3" s="49" t="s">
        <v>385</v>
      </c>
      <c r="L3" s="49">
        <v>0.05</v>
      </c>
    </row>
    <row r="4" spans="1:12" x14ac:dyDescent="0.25">
      <c r="A4" s="49" t="s">
        <v>38</v>
      </c>
      <c r="B4" s="49" t="s">
        <v>186</v>
      </c>
      <c r="C4" s="49" t="s">
        <v>187</v>
      </c>
      <c r="D4" s="49" t="s">
        <v>188</v>
      </c>
      <c r="E4" s="49">
        <v>1500</v>
      </c>
      <c r="F4" s="49" t="s">
        <v>189</v>
      </c>
      <c r="G4" s="49">
        <v>297075000</v>
      </c>
      <c r="H4" s="49">
        <v>18.606604697265908</v>
      </c>
      <c r="I4" s="49" t="s">
        <v>386</v>
      </c>
      <c r="J4" s="49">
        <v>1591055.5</v>
      </c>
      <c r="K4" s="49" t="s">
        <v>387</v>
      </c>
      <c r="L4" s="49">
        <v>20.02</v>
      </c>
    </row>
    <row r="5" spans="1:12" x14ac:dyDescent="0.25">
      <c r="A5" s="49" t="s">
        <v>78</v>
      </c>
      <c r="B5" s="49" t="s">
        <v>120</v>
      </c>
      <c r="C5" s="49" t="s">
        <v>171</v>
      </c>
      <c r="D5" s="49" t="s">
        <v>172</v>
      </c>
      <c r="E5" s="49">
        <v>4319</v>
      </c>
      <c r="F5" s="49" t="s">
        <v>173</v>
      </c>
      <c r="G5" s="49">
        <v>42768898</v>
      </c>
      <c r="H5" s="49">
        <v>13.541821169068076</v>
      </c>
      <c r="I5" s="49" t="s">
        <v>388</v>
      </c>
      <c r="J5" s="49">
        <v>174313</v>
      </c>
      <c r="K5" s="49" t="s">
        <v>389</v>
      </c>
      <c r="L5" s="49">
        <v>2.88</v>
      </c>
    </row>
    <row r="6" spans="1:12" x14ac:dyDescent="0.25">
      <c r="A6" s="49" t="s">
        <v>45</v>
      </c>
      <c r="B6" s="49" t="s">
        <v>337</v>
      </c>
      <c r="C6" s="49" t="s">
        <v>338</v>
      </c>
      <c r="D6" s="49" t="s">
        <v>339</v>
      </c>
      <c r="E6" s="49">
        <v>4344</v>
      </c>
      <c r="F6" s="49" t="s">
        <v>340</v>
      </c>
      <c r="G6" s="49">
        <v>77451136</v>
      </c>
      <c r="H6" s="49">
        <v>7.5940981112062023</v>
      </c>
      <c r="I6" s="49" t="s">
        <v>390</v>
      </c>
      <c r="J6" s="49">
        <v>6096259.0376989665</v>
      </c>
      <c r="K6" s="49" t="s">
        <v>391</v>
      </c>
      <c r="L6" s="49">
        <v>5.22</v>
      </c>
    </row>
    <row r="7" spans="1:12" x14ac:dyDescent="0.25">
      <c r="A7" s="49" t="s">
        <v>48</v>
      </c>
      <c r="B7" s="49" t="s">
        <v>392</v>
      </c>
      <c r="C7" s="49">
        <v>427</v>
      </c>
      <c r="D7" s="49" t="s">
        <v>393</v>
      </c>
      <c r="E7" s="49">
        <v>457</v>
      </c>
      <c r="F7" s="49">
        <v>431</v>
      </c>
      <c r="G7" s="49">
        <v>222970362</v>
      </c>
      <c r="H7" s="49">
        <v>6.040238687144222</v>
      </c>
      <c r="I7" s="49" t="s">
        <v>394</v>
      </c>
      <c r="J7" s="49">
        <v>1521882.625</v>
      </c>
      <c r="K7" s="49" t="s">
        <v>395</v>
      </c>
      <c r="L7" s="49">
        <v>15.03</v>
      </c>
    </row>
    <row r="8" spans="1:12" x14ac:dyDescent="0.25">
      <c r="A8" s="49" t="s">
        <v>12</v>
      </c>
      <c r="B8" s="49" t="s">
        <v>247</v>
      </c>
      <c r="C8" s="49" t="s">
        <v>343</v>
      </c>
      <c r="D8" s="49" t="s">
        <v>396</v>
      </c>
      <c r="E8" s="49">
        <v>2647</v>
      </c>
      <c r="F8" s="49" t="s">
        <v>345</v>
      </c>
      <c r="G8" s="49">
        <v>65529794</v>
      </c>
      <c r="H8" s="49">
        <v>5.5684038138703151</v>
      </c>
      <c r="I8" s="49" t="s">
        <v>397</v>
      </c>
      <c r="J8" s="49">
        <v>15561603.890153462</v>
      </c>
      <c r="K8" s="49" t="s">
        <v>398</v>
      </c>
      <c r="L8" s="49">
        <v>4.42</v>
      </c>
    </row>
    <row r="9" spans="1:12" x14ac:dyDescent="0.25">
      <c r="A9" s="49" t="s">
        <v>357</v>
      </c>
      <c r="B9" s="49" t="s">
        <v>358</v>
      </c>
      <c r="C9" s="49" t="s">
        <v>359</v>
      </c>
      <c r="D9" s="49" t="s">
        <v>360</v>
      </c>
      <c r="E9" s="49">
        <v>1115</v>
      </c>
      <c r="F9" s="49" t="s">
        <v>361</v>
      </c>
      <c r="G9" s="49">
        <v>49685794</v>
      </c>
      <c r="H9" s="49">
        <v>5.0801935068901454</v>
      </c>
      <c r="I9" s="49" t="s">
        <v>399</v>
      </c>
      <c r="J9" s="49">
        <v>0</v>
      </c>
      <c r="K9" s="49" t="s">
        <v>399</v>
      </c>
      <c r="L9" s="49">
        <v>3.35</v>
      </c>
    </row>
    <row r="10" spans="1:12" x14ac:dyDescent="0.25">
      <c r="A10" s="49" t="s">
        <v>51</v>
      </c>
      <c r="B10" s="49" t="s">
        <v>348</v>
      </c>
      <c r="C10" s="49">
        <v>411</v>
      </c>
      <c r="D10" s="49" t="s">
        <v>349</v>
      </c>
      <c r="E10" s="49">
        <v>433</v>
      </c>
      <c r="F10" s="49">
        <v>415</v>
      </c>
      <c r="G10" s="49">
        <v>257266950</v>
      </c>
      <c r="H10" s="49">
        <v>4.2576238766651127</v>
      </c>
      <c r="I10" s="49" t="s">
        <v>400</v>
      </c>
      <c r="J10" s="49">
        <v>3775848.1277809888</v>
      </c>
      <c r="K10" s="49" t="s">
        <v>401</v>
      </c>
      <c r="L10" s="49">
        <v>17.34</v>
      </c>
    </row>
    <row r="11" spans="1:12" x14ac:dyDescent="0.25">
      <c r="A11" s="49" t="s">
        <v>30</v>
      </c>
      <c r="B11" s="49" t="s">
        <v>176</v>
      </c>
      <c r="C11" s="49" t="s">
        <v>177</v>
      </c>
      <c r="D11" s="49" t="s">
        <v>178</v>
      </c>
      <c r="E11" s="49">
        <v>1468</v>
      </c>
      <c r="F11" s="49" t="s">
        <v>179</v>
      </c>
      <c r="G11" s="49">
        <v>15990557</v>
      </c>
      <c r="H11" s="49">
        <v>0.17437502200439248</v>
      </c>
      <c r="I11" s="49" t="s">
        <v>402</v>
      </c>
      <c r="J11" s="49">
        <v>0</v>
      </c>
      <c r="K11" s="49" t="s">
        <v>402</v>
      </c>
      <c r="L11" s="49">
        <v>1.08</v>
      </c>
    </row>
    <row r="12" spans="1:12" x14ac:dyDescent="0.25">
      <c r="A12" s="49" t="s">
        <v>82</v>
      </c>
      <c r="B12" s="49" t="s">
        <v>161</v>
      </c>
      <c r="C12" s="49" t="s">
        <v>162</v>
      </c>
      <c r="D12" s="49" t="s">
        <v>163</v>
      </c>
      <c r="E12" s="49">
        <v>4209</v>
      </c>
      <c r="F12" s="49" t="s">
        <v>164</v>
      </c>
      <c r="G12" s="49">
        <v>104203224</v>
      </c>
      <c r="H12" s="49">
        <v>-0.87962167652153922</v>
      </c>
      <c r="I12" s="49" t="s">
        <v>165</v>
      </c>
      <c r="J12" s="49">
        <v>5483401.2561281165</v>
      </c>
      <c r="K12" s="49" t="s">
        <v>166</v>
      </c>
      <c r="L12" s="49">
        <v>7.02</v>
      </c>
    </row>
    <row r="13" spans="1:12" x14ac:dyDescent="0.25">
      <c r="A13" s="49" t="s">
        <v>41</v>
      </c>
      <c r="B13" s="49" t="s">
        <v>135</v>
      </c>
      <c r="C13" s="49" t="s">
        <v>136</v>
      </c>
      <c r="D13" s="49" t="s">
        <v>137</v>
      </c>
      <c r="E13" s="49">
        <v>22170</v>
      </c>
      <c r="F13" s="49" t="s">
        <v>138</v>
      </c>
      <c r="G13" s="49">
        <v>32930764</v>
      </c>
      <c r="H13" s="49">
        <v>-1.6497079813725941</v>
      </c>
      <c r="I13" s="49" t="s">
        <v>403</v>
      </c>
      <c r="J13" s="49">
        <v>420428</v>
      </c>
      <c r="K13" s="49" t="s">
        <v>404</v>
      </c>
      <c r="L13" s="49">
        <v>2.2200000000000002</v>
      </c>
    </row>
    <row r="14" spans="1:12" x14ac:dyDescent="0.25">
      <c r="A14" s="49" t="s">
        <v>25</v>
      </c>
      <c r="B14" s="49" t="s">
        <v>156</v>
      </c>
      <c r="C14" s="49" t="s">
        <v>222</v>
      </c>
      <c r="D14" s="49" t="s">
        <v>259</v>
      </c>
      <c r="E14" s="49">
        <v>5235</v>
      </c>
      <c r="F14" s="49" t="s">
        <v>224</v>
      </c>
      <c r="G14" s="49">
        <v>103679175</v>
      </c>
      <c r="H14" s="49">
        <v>-2.198527852682985</v>
      </c>
      <c r="I14" s="49" t="s">
        <v>405</v>
      </c>
      <c r="J14" s="49">
        <v>2051887.6534992333</v>
      </c>
      <c r="K14" s="49" t="s">
        <v>406</v>
      </c>
      <c r="L14" s="49">
        <v>6.99</v>
      </c>
    </row>
    <row r="15" spans="1:12" x14ac:dyDescent="0.25">
      <c r="A15" s="49" t="s">
        <v>36</v>
      </c>
      <c r="B15" s="49" t="s">
        <v>131</v>
      </c>
      <c r="C15" s="49" t="s">
        <v>147</v>
      </c>
      <c r="D15" s="49" t="s">
        <v>148</v>
      </c>
      <c r="E15" s="49">
        <v>3255</v>
      </c>
      <c r="F15" s="49" t="s">
        <v>149</v>
      </c>
      <c r="G15" s="49">
        <v>3223264</v>
      </c>
      <c r="H15" s="49">
        <v>-5.6358286313690229</v>
      </c>
      <c r="I15" s="49" t="s">
        <v>407</v>
      </c>
      <c r="J15" s="49">
        <v>0</v>
      </c>
      <c r="K15" s="49" t="s">
        <v>407</v>
      </c>
      <c r="L15" s="49">
        <v>0.22</v>
      </c>
    </row>
    <row r="16" spans="1:12" x14ac:dyDescent="0.25">
      <c r="A16" s="49" t="s">
        <v>88</v>
      </c>
      <c r="B16" s="49" t="s">
        <v>368</v>
      </c>
      <c r="C16" s="49" t="s">
        <v>369</v>
      </c>
      <c r="D16" s="49" t="s">
        <v>370</v>
      </c>
      <c r="E16" s="49">
        <v>1600</v>
      </c>
      <c r="F16" s="49" t="s">
        <v>371</v>
      </c>
      <c r="G16" s="49">
        <v>79220000</v>
      </c>
      <c r="H16" s="49">
        <v>-5.8757821238933721</v>
      </c>
      <c r="I16" s="49" t="s">
        <v>408</v>
      </c>
      <c r="J16" s="49">
        <v>0</v>
      </c>
      <c r="K16" s="49" t="s">
        <v>408</v>
      </c>
      <c r="L16" s="49">
        <v>5.34</v>
      </c>
    </row>
    <row r="17" spans="1:12" x14ac:dyDescent="0.25">
      <c r="A17" s="49" t="s">
        <v>15</v>
      </c>
      <c r="B17" s="49" t="s">
        <v>352</v>
      </c>
      <c r="C17" s="49" t="s">
        <v>353</v>
      </c>
      <c r="D17" s="49" t="s">
        <v>354</v>
      </c>
      <c r="E17" s="49">
        <v>11329</v>
      </c>
      <c r="F17" s="49" t="s">
        <v>151</v>
      </c>
      <c r="G17" s="49">
        <v>67311254</v>
      </c>
      <c r="H17" s="49">
        <v>-9.4695129301716836</v>
      </c>
      <c r="I17" s="49" t="s">
        <v>409</v>
      </c>
      <c r="J17" s="49">
        <v>2712335</v>
      </c>
      <c r="K17" s="49" t="s">
        <v>410</v>
      </c>
      <c r="L17" s="49">
        <v>4.54</v>
      </c>
    </row>
    <row r="18" spans="1:12" x14ac:dyDescent="0.25">
      <c r="A18" s="49" t="s">
        <v>23</v>
      </c>
      <c r="B18" s="49" t="s">
        <v>131</v>
      </c>
      <c r="C18" s="49" t="s">
        <v>132</v>
      </c>
      <c r="D18" s="49" t="s">
        <v>133</v>
      </c>
      <c r="E18" s="49">
        <v>1453</v>
      </c>
      <c r="F18" s="49" t="s">
        <v>134</v>
      </c>
      <c r="G18" s="49">
        <v>1438833</v>
      </c>
      <c r="H18" s="49">
        <v>-13.200696164159611</v>
      </c>
      <c r="I18" s="49" t="s">
        <v>232</v>
      </c>
      <c r="J18" s="49">
        <v>0</v>
      </c>
      <c r="K18" s="49" t="s">
        <v>232</v>
      </c>
      <c r="L18" s="49">
        <v>0.1</v>
      </c>
    </row>
    <row r="19" spans="1:12" x14ac:dyDescent="0.25">
      <c r="A19" s="49" t="s">
        <v>100</v>
      </c>
      <c r="B19" s="49" t="s">
        <v>156</v>
      </c>
      <c r="C19" s="49" t="s">
        <v>157</v>
      </c>
      <c r="D19" s="49" t="s">
        <v>158</v>
      </c>
      <c r="E19" s="49">
        <v>1488</v>
      </c>
      <c r="F19" s="49" t="s">
        <v>159</v>
      </c>
      <c r="G19" s="49">
        <v>29469840</v>
      </c>
      <c r="H19" s="49">
        <v>-36.39060687705237</v>
      </c>
      <c r="I19" s="49" t="s">
        <v>411</v>
      </c>
      <c r="J19" s="49">
        <v>0</v>
      </c>
      <c r="K19" s="49" t="s">
        <v>411</v>
      </c>
      <c r="L19" s="49">
        <v>1.99</v>
      </c>
    </row>
    <row r="20" spans="1:12" x14ac:dyDescent="0.25">
      <c r="A20" s="20" t="s">
        <v>54</v>
      </c>
      <c r="B20" s="20" t="s">
        <v>412</v>
      </c>
      <c r="C20" s="20"/>
      <c r="D20" s="20" t="s">
        <v>413</v>
      </c>
      <c r="E20" s="20"/>
      <c r="F20" s="20"/>
      <c r="G20" s="20" t="s">
        <v>414</v>
      </c>
      <c r="H20" s="20"/>
      <c r="I20" s="20" t="s">
        <v>415</v>
      </c>
      <c r="J20" s="20" t="s">
        <v>416</v>
      </c>
      <c r="K20" s="20" t="s">
        <v>417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21" t="s">
        <v>59</v>
      </c>
      <c r="B22" s="14">
        <v>27175394</v>
      </c>
      <c r="G22" s="32">
        <f>B22+G20</f>
        <v>1510829762</v>
      </c>
      <c r="I22" s="28">
        <f>G22-B24</f>
        <v>130829762</v>
      </c>
      <c r="J22" s="33">
        <f>I22/B24</f>
        <v>9.4804175362318846E-2</v>
      </c>
      <c r="K22" s="28">
        <f>I22+16000000</f>
        <v>146829762</v>
      </c>
      <c r="L22" s="33">
        <f>K22/B24</f>
        <v>0.10639837826086956</v>
      </c>
    </row>
    <row r="23" spans="1:12" x14ac:dyDescent="0.25">
      <c r="A23" s="23" t="s">
        <v>60</v>
      </c>
      <c r="B23" s="24">
        <v>57000000</v>
      </c>
      <c r="G23" s="35">
        <f>G22+B23</f>
        <v>1567829762</v>
      </c>
      <c r="H23" s="34"/>
      <c r="I23" s="36">
        <f>G23-B24</f>
        <v>187829762</v>
      </c>
      <c r="J23" s="37">
        <f>I23/B24</f>
        <v>0.1361085231884058</v>
      </c>
      <c r="K23" s="36">
        <f>I23+16000000</f>
        <v>203829762</v>
      </c>
      <c r="L23" s="37">
        <f>K23/B24</f>
        <v>0.14770272608695653</v>
      </c>
    </row>
    <row r="24" spans="1:12" x14ac:dyDescent="0.25">
      <c r="A24" s="21" t="s">
        <v>61</v>
      </c>
      <c r="B24" s="21">
        <v>1380000000</v>
      </c>
      <c r="G24" s="32"/>
      <c r="H24" s="38"/>
      <c r="I24" s="39" t="s">
        <v>69</v>
      </c>
      <c r="J24" s="40">
        <f>I23/base!H21*30</f>
        <v>4.4749073712298089E-2</v>
      </c>
      <c r="K24" s="39" t="s">
        <v>69</v>
      </c>
      <c r="L24" s="40">
        <f>K23/base!H21*30</f>
        <v>4.856095725925573E-2</v>
      </c>
    </row>
  </sheetData>
  <mergeCells count="2">
    <mergeCell ref="I21:J21"/>
    <mergeCell ref="K21:L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J24" sqref="J24"/>
    </sheetView>
  </sheetViews>
  <sheetFormatPr defaultRowHeight="15" x14ac:dyDescent="0.25"/>
  <cols>
    <col min="1" max="1" width="10.5703125" style="16" bestFit="1" customWidth="1"/>
    <col min="2" max="2" width="12.28515625" style="16" bestFit="1" customWidth="1"/>
    <col min="3" max="3" width="15.28515625" style="16" bestFit="1" customWidth="1"/>
    <col min="4" max="4" width="14.140625" style="16" bestFit="1" customWidth="1"/>
    <col min="5" max="5" width="14.85546875" style="16" bestFit="1" customWidth="1"/>
    <col min="6" max="6" width="12.85546875" style="16" bestFit="1" customWidth="1"/>
    <col min="7" max="7" width="14.140625" style="16" bestFit="1" customWidth="1"/>
    <col min="8" max="8" width="18.7109375" style="16" bestFit="1" customWidth="1"/>
    <col min="9" max="9" width="21.7109375" style="16" bestFit="1" customWidth="1"/>
    <col min="10" max="10" width="20" style="16" bestFit="1" customWidth="1"/>
    <col min="11" max="11" width="21.7109375" style="16" bestFit="1" customWidth="1"/>
    <col min="12" max="12" width="12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20" t="s">
        <v>94</v>
      </c>
      <c r="B2" s="50" t="s">
        <v>379</v>
      </c>
      <c r="C2" s="50" t="s">
        <v>380</v>
      </c>
      <c r="D2" s="50" t="s">
        <v>381</v>
      </c>
      <c r="E2" s="50">
        <v>6644</v>
      </c>
      <c r="F2" s="50" t="s">
        <v>382</v>
      </c>
      <c r="G2" s="50">
        <v>34211949</v>
      </c>
      <c r="H2" s="50">
        <v>54.320674075441296</v>
      </c>
      <c r="I2" s="50" t="s">
        <v>418</v>
      </c>
      <c r="J2" s="50">
        <v>0</v>
      </c>
      <c r="K2" s="50" t="s">
        <v>418</v>
      </c>
      <c r="L2" s="50">
        <v>2.3199999999999998</v>
      </c>
    </row>
    <row r="3" spans="1:12" x14ac:dyDescent="0.25">
      <c r="A3" s="20" t="s">
        <v>57</v>
      </c>
      <c r="B3" s="50">
        <v>124</v>
      </c>
      <c r="C3" s="50" t="s">
        <v>101</v>
      </c>
      <c r="D3" s="50" t="s">
        <v>102</v>
      </c>
      <c r="E3" s="50">
        <v>6381</v>
      </c>
      <c r="F3" s="50" t="s">
        <v>103</v>
      </c>
      <c r="G3" s="50">
        <v>783529</v>
      </c>
      <c r="H3" s="50">
        <v>39.022006633967166</v>
      </c>
      <c r="I3" s="50" t="s">
        <v>419</v>
      </c>
      <c r="J3" s="50">
        <v>-824359.30182926834</v>
      </c>
      <c r="K3" s="50" t="s">
        <v>420</v>
      </c>
      <c r="L3" s="50">
        <v>0.05</v>
      </c>
    </row>
    <row r="4" spans="1:12" x14ac:dyDescent="0.25">
      <c r="A4" s="20" t="s">
        <v>38</v>
      </c>
      <c r="B4" s="50" t="s">
        <v>421</v>
      </c>
      <c r="C4" s="50" t="s">
        <v>187</v>
      </c>
      <c r="D4" s="50" t="s">
        <v>422</v>
      </c>
      <c r="E4" s="50">
        <v>1535</v>
      </c>
      <c r="F4" s="50" t="s">
        <v>189</v>
      </c>
      <c r="G4" s="50">
        <v>296406581</v>
      </c>
      <c r="H4" s="50">
        <v>21.374092037830831</v>
      </c>
      <c r="I4" s="50" t="s">
        <v>423</v>
      </c>
      <c r="J4" s="50">
        <v>3236431.6375000002</v>
      </c>
      <c r="K4" s="50" t="s">
        <v>424</v>
      </c>
      <c r="L4" s="50">
        <v>20.09</v>
      </c>
    </row>
    <row r="5" spans="1:12" x14ac:dyDescent="0.25">
      <c r="A5" s="20" t="s">
        <v>78</v>
      </c>
      <c r="B5" s="50" t="s">
        <v>120</v>
      </c>
      <c r="C5" s="50" t="s">
        <v>171</v>
      </c>
      <c r="D5" s="50" t="s">
        <v>172</v>
      </c>
      <c r="E5" s="50">
        <v>4261</v>
      </c>
      <c r="F5" s="50" t="s">
        <v>173</v>
      </c>
      <c r="G5" s="50">
        <v>42194552</v>
      </c>
      <c r="H5" s="50">
        <v>12.017061498590486</v>
      </c>
      <c r="I5" s="50" t="s">
        <v>425</v>
      </c>
      <c r="J5" s="50">
        <v>174313</v>
      </c>
      <c r="K5" s="50" t="s">
        <v>426</v>
      </c>
      <c r="L5" s="50">
        <v>2.86</v>
      </c>
    </row>
    <row r="6" spans="1:12" x14ac:dyDescent="0.25">
      <c r="A6" s="20" t="s">
        <v>12</v>
      </c>
      <c r="B6" s="50" t="s">
        <v>156</v>
      </c>
      <c r="C6" s="50" t="s">
        <v>343</v>
      </c>
      <c r="D6" s="50" t="s">
        <v>427</v>
      </c>
      <c r="E6" s="50">
        <v>2765</v>
      </c>
      <c r="F6" s="50" t="s">
        <v>345</v>
      </c>
      <c r="G6" s="50">
        <v>54760825</v>
      </c>
      <c r="H6" s="50">
        <v>10.27451281894548</v>
      </c>
      <c r="I6" s="50" t="s">
        <v>428</v>
      </c>
      <c r="J6" s="50">
        <v>16837154.512122769</v>
      </c>
      <c r="K6" s="50" t="s">
        <v>429</v>
      </c>
      <c r="L6" s="50">
        <v>3.71</v>
      </c>
    </row>
    <row r="7" spans="1:12" x14ac:dyDescent="0.25">
      <c r="A7" s="20" t="s">
        <v>45</v>
      </c>
      <c r="B7" s="50" t="s">
        <v>337</v>
      </c>
      <c r="C7" s="50" t="s">
        <v>338</v>
      </c>
      <c r="D7" s="50" t="s">
        <v>339</v>
      </c>
      <c r="E7" s="50">
        <v>4433</v>
      </c>
      <c r="F7" s="50" t="s">
        <v>340</v>
      </c>
      <c r="G7" s="50">
        <v>79037957</v>
      </c>
      <c r="H7" s="50">
        <v>9.7984889462085754</v>
      </c>
      <c r="I7" s="50" t="s">
        <v>430</v>
      </c>
      <c r="J7" s="50">
        <v>6096259.0376989665</v>
      </c>
      <c r="K7" s="50" t="s">
        <v>431</v>
      </c>
      <c r="L7" s="50">
        <v>5.36</v>
      </c>
    </row>
    <row r="8" spans="1:12" x14ac:dyDescent="0.25">
      <c r="A8" s="20" t="s">
        <v>23</v>
      </c>
      <c r="B8" s="50" t="s">
        <v>131</v>
      </c>
      <c r="C8" s="50" t="s">
        <v>132</v>
      </c>
      <c r="D8" s="50" t="s">
        <v>133</v>
      </c>
      <c r="E8" s="50">
        <v>1831</v>
      </c>
      <c r="F8" s="50" t="s">
        <v>134</v>
      </c>
      <c r="G8" s="50">
        <v>1813148</v>
      </c>
      <c r="H8" s="50">
        <v>9.3802992781972119</v>
      </c>
      <c r="I8" s="50" t="s">
        <v>432</v>
      </c>
      <c r="J8" s="50">
        <v>0</v>
      </c>
      <c r="K8" s="50" t="s">
        <v>432</v>
      </c>
      <c r="L8" s="50">
        <v>0.12</v>
      </c>
    </row>
    <row r="9" spans="1:12" x14ac:dyDescent="0.25">
      <c r="A9" s="20" t="s">
        <v>48</v>
      </c>
      <c r="B9" s="50" t="s">
        <v>392</v>
      </c>
      <c r="C9" s="50">
        <v>427</v>
      </c>
      <c r="D9" s="50" t="s">
        <v>393</v>
      </c>
      <c r="E9" s="50">
        <v>466</v>
      </c>
      <c r="F9" s="50">
        <v>431</v>
      </c>
      <c r="G9" s="50">
        <v>227361463</v>
      </c>
      <c r="H9" s="50">
        <v>8.1285583811282933</v>
      </c>
      <c r="I9" s="50" t="s">
        <v>433</v>
      </c>
      <c r="J9" s="50">
        <v>1521882.625</v>
      </c>
      <c r="K9" s="50" t="s">
        <v>434</v>
      </c>
      <c r="L9" s="50">
        <v>15.41</v>
      </c>
    </row>
    <row r="10" spans="1:12" x14ac:dyDescent="0.25">
      <c r="A10" s="20" t="s">
        <v>357</v>
      </c>
      <c r="B10" s="50" t="s">
        <v>358</v>
      </c>
      <c r="C10" s="50" t="s">
        <v>359</v>
      </c>
      <c r="D10" s="50" t="s">
        <v>360</v>
      </c>
      <c r="E10" s="50">
        <v>1125</v>
      </c>
      <c r="F10" s="50" t="s">
        <v>361</v>
      </c>
      <c r="G10" s="50">
        <v>50131406</v>
      </c>
      <c r="H10" s="50">
        <v>6.0226157048526519</v>
      </c>
      <c r="I10" s="50" t="s">
        <v>435</v>
      </c>
      <c r="J10" s="50">
        <v>0</v>
      </c>
      <c r="K10" s="50" t="s">
        <v>435</v>
      </c>
      <c r="L10" s="50">
        <v>3.4</v>
      </c>
    </row>
    <row r="11" spans="1:12" x14ac:dyDescent="0.25">
      <c r="A11" s="20" t="s">
        <v>36</v>
      </c>
      <c r="B11" s="50" t="s">
        <v>436</v>
      </c>
      <c r="C11" s="50" t="s">
        <v>437</v>
      </c>
      <c r="D11" s="50" t="s">
        <v>438</v>
      </c>
      <c r="E11" s="50">
        <v>3270</v>
      </c>
      <c r="F11" s="50" t="s">
        <v>439</v>
      </c>
      <c r="G11" s="50">
        <v>3574882</v>
      </c>
      <c r="H11" s="50">
        <v>4.6549419987558096</v>
      </c>
      <c r="I11" s="50" t="s">
        <v>440</v>
      </c>
      <c r="J11" s="50">
        <v>0</v>
      </c>
      <c r="K11" s="50" t="s">
        <v>440</v>
      </c>
      <c r="L11" s="50">
        <v>0.24</v>
      </c>
    </row>
    <row r="12" spans="1:12" x14ac:dyDescent="0.25">
      <c r="A12" s="20" t="s">
        <v>51</v>
      </c>
      <c r="B12" s="50" t="s">
        <v>441</v>
      </c>
      <c r="C12" s="50">
        <v>411</v>
      </c>
      <c r="D12" s="50" t="s">
        <v>442</v>
      </c>
      <c r="E12" s="50">
        <v>421</v>
      </c>
      <c r="F12" s="50">
        <v>415</v>
      </c>
      <c r="G12" s="50">
        <v>252221626</v>
      </c>
      <c r="H12" s="50">
        <v>1.3342433631768096</v>
      </c>
      <c r="I12" s="50" t="s">
        <v>443</v>
      </c>
      <c r="J12" s="50">
        <v>3775848.1277809888</v>
      </c>
      <c r="K12" s="50" t="s">
        <v>444</v>
      </c>
      <c r="L12" s="50">
        <v>17.100000000000001</v>
      </c>
    </row>
    <row r="13" spans="1:12" x14ac:dyDescent="0.25">
      <c r="A13" s="20" t="s">
        <v>41</v>
      </c>
      <c r="B13" s="50" t="s">
        <v>135</v>
      </c>
      <c r="C13" s="50" t="s">
        <v>136</v>
      </c>
      <c r="D13" s="50" t="s">
        <v>137</v>
      </c>
      <c r="E13" s="50">
        <v>22825</v>
      </c>
      <c r="F13" s="50" t="s">
        <v>138</v>
      </c>
      <c r="G13" s="50">
        <v>33903684</v>
      </c>
      <c r="H13" s="50">
        <v>1.2559933898668638</v>
      </c>
      <c r="I13" s="50" t="s">
        <v>445</v>
      </c>
      <c r="J13" s="50">
        <v>420428</v>
      </c>
      <c r="K13" s="50" t="s">
        <v>446</v>
      </c>
      <c r="L13" s="50">
        <v>2.2999999999999998</v>
      </c>
    </row>
    <row r="14" spans="1:12" x14ac:dyDescent="0.25">
      <c r="A14" s="20" t="s">
        <v>25</v>
      </c>
      <c r="B14" s="50" t="s">
        <v>156</v>
      </c>
      <c r="C14" s="50" t="s">
        <v>222</v>
      </c>
      <c r="D14" s="50" t="s">
        <v>259</v>
      </c>
      <c r="E14" s="50">
        <v>5310</v>
      </c>
      <c r="F14" s="50" t="s">
        <v>224</v>
      </c>
      <c r="G14" s="50">
        <v>105164550</v>
      </c>
      <c r="H14" s="50">
        <v>-0.79736062994205348</v>
      </c>
      <c r="I14" s="50" t="s">
        <v>447</v>
      </c>
      <c r="J14" s="50">
        <v>2051887.6534992333</v>
      </c>
      <c r="K14" s="50" t="s">
        <v>448</v>
      </c>
      <c r="L14" s="50">
        <v>7.13</v>
      </c>
    </row>
    <row r="15" spans="1:12" x14ac:dyDescent="0.25">
      <c r="A15" s="20" t="s">
        <v>82</v>
      </c>
      <c r="B15" s="50" t="s">
        <v>161</v>
      </c>
      <c r="C15" s="50" t="s">
        <v>162</v>
      </c>
      <c r="D15" s="50" t="s">
        <v>163</v>
      </c>
      <c r="E15" s="50">
        <v>4209</v>
      </c>
      <c r="F15" s="50" t="s">
        <v>164</v>
      </c>
      <c r="G15" s="50">
        <v>104203224</v>
      </c>
      <c r="H15" s="50">
        <v>-0.87962167652153922</v>
      </c>
      <c r="I15" s="50" t="s">
        <v>165</v>
      </c>
      <c r="J15" s="50">
        <v>5483401.2561281165</v>
      </c>
      <c r="K15" s="50" t="s">
        <v>166</v>
      </c>
      <c r="L15" s="50">
        <v>7.06</v>
      </c>
    </row>
    <row r="16" spans="1:12" x14ac:dyDescent="0.25">
      <c r="A16" s="20" t="s">
        <v>30</v>
      </c>
      <c r="B16" s="50" t="s">
        <v>176</v>
      </c>
      <c r="C16" s="50" t="s">
        <v>177</v>
      </c>
      <c r="D16" s="50" t="s">
        <v>178</v>
      </c>
      <c r="E16" s="50">
        <v>1435</v>
      </c>
      <c r="F16" s="50" t="s">
        <v>179</v>
      </c>
      <c r="G16" s="50">
        <v>15631096</v>
      </c>
      <c r="H16" s="50">
        <v>-2.0775028218871445</v>
      </c>
      <c r="I16" s="50" t="s">
        <v>449</v>
      </c>
      <c r="J16" s="50">
        <v>0</v>
      </c>
      <c r="K16" s="50" t="s">
        <v>449</v>
      </c>
      <c r="L16" s="50">
        <v>1.06</v>
      </c>
    </row>
    <row r="17" spans="1:12" x14ac:dyDescent="0.25">
      <c r="A17" s="20" t="s">
        <v>88</v>
      </c>
      <c r="B17" s="50" t="s">
        <v>368</v>
      </c>
      <c r="C17" s="50" t="s">
        <v>369</v>
      </c>
      <c r="D17" s="50" t="s">
        <v>370</v>
      </c>
      <c r="E17" s="50">
        <v>1609</v>
      </c>
      <c r="F17" s="50" t="s">
        <v>371</v>
      </c>
      <c r="G17" s="50">
        <v>79665612</v>
      </c>
      <c r="H17" s="50">
        <v>-5.3463339924088018</v>
      </c>
      <c r="I17" s="50" t="s">
        <v>450</v>
      </c>
      <c r="J17" s="50">
        <v>0</v>
      </c>
      <c r="K17" s="50" t="s">
        <v>450</v>
      </c>
      <c r="L17" s="50">
        <v>5.4</v>
      </c>
    </row>
    <row r="18" spans="1:12" x14ac:dyDescent="0.25">
      <c r="A18" s="20" t="s">
        <v>15</v>
      </c>
      <c r="B18" s="50" t="s">
        <v>352</v>
      </c>
      <c r="C18" s="50" t="s">
        <v>353</v>
      </c>
      <c r="D18" s="50" t="s">
        <v>354</v>
      </c>
      <c r="E18" s="50">
        <v>11280</v>
      </c>
      <c r="F18" s="50" t="s">
        <v>151</v>
      </c>
      <c r="G18" s="50">
        <v>67020120</v>
      </c>
      <c r="H18" s="50">
        <v>-9.8610745377237787</v>
      </c>
      <c r="I18" s="50" t="s">
        <v>451</v>
      </c>
      <c r="J18" s="50">
        <v>2712335</v>
      </c>
      <c r="K18" s="50" t="s">
        <v>452</v>
      </c>
      <c r="L18" s="50">
        <v>4.54</v>
      </c>
    </row>
    <row r="19" spans="1:12" x14ac:dyDescent="0.25">
      <c r="A19" s="20" t="s">
        <v>100</v>
      </c>
      <c r="B19" s="50" t="s">
        <v>156</v>
      </c>
      <c r="C19" s="50" t="s">
        <v>157</v>
      </c>
      <c r="D19" s="50" t="s">
        <v>158</v>
      </c>
      <c r="E19" s="50">
        <v>1488</v>
      </c>
      <c r="F19" s="50" t="s">
        <v>159</v>
      </c>
      <c r="G19" s="50">
        <v>29469840</v>
      </c>
      <c r="H19" s="50">
        <v>-36.39060687705237</v>
      </c>
      <c r="I19" s="50" t="s">
        <v>411</v>
      </c>
      <c r="J19" s="50">
        <v>0</v>
      </c>
      <c r="K19" s="50" t="s">
        <v>411</v>
      </c>
      <c r="L19" s="50">
        <v>2</v>
      </c>
    </row>
    <row r="20" spans="1:12" x14ac:dyDescent="0.25">
      <c r="A20" s="20" t="s">
        <v>54</v>
      </c>
      <c r="B20" s="20" t="s">
        <v>453</v>
      </c>
      <c r="C20" s="20"/>
      <c r="D20" s="20" t="s">
        <v>454</v>
      </c>
      <c r="E20" s="20"/>
      <c r="F20" s="20"/>
      <c r="G20" s="20" t="s">
        <v>455</v>
      </c>
      <c r="H20" s="20"/>
      <c r="I20" s="20" t="s">
        <v>456</v>
      </c>
      <c r="J20" s="20" t="s">
        <v>457</v>
      </c>
      <c r="K20" s="20" t="s">
        <v>458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21" t="s">
        <v>59</v>
      </c>
      <c r="B22" s="14">
        <v>46632868</v>
      </c>
      <c r="G22" s="32">
        <f>B22+G20</f>
        <v>1524188912</v>
      </c>
      <c r="I22" s="28">
        <f>G22-B24</f>
        <v>144188912</v>
      </c>
      <c r="J22" s="33">
        <f>I22/B24</f>
        <v>0.10448471884057971</v>
      </c>
      <c r="K22" s="28">
        <f>I22+6000000</f>
        <v>150188912</v>
      </c>
      <c r="L22" s="33">
        <f>K22/B24</f>
        <v>0.10883254492753623</v>
      </c>
    </row>
    <row r="23" spans="1:12" x14ac:dyDescent="0.25">
      <c r="A23" s="23" t="s">
        <v>60</v>
      </c>
      <c r="B23" s="24">
        <v>57000000</v>
      </c>
      <c r="G23" s="35">
        <f>G22+B23</f>
        <v>1581188912</v>
      </c>
      <c r="H23" s="34"/>
      <c r="I23" s="36">
        <f>G23-B24</f>
        <v>201188912</v>
      </c>
      <c r="J23" s="37">
        <f>I23/B24</f>
        <v>0.14578906666666666</v>
      </c>
      <c r="K23" s="36">
        <f>I23+6000000</f>
        <v>207188912</v>
      </c>
      <c r="L23" s="37">
        <f>K23/B24</f>
        <v>0.15013689275362319</v>
      </c>
    </row>
    <row r="24" spans="1:12" x14ac:dyDescent="0.25">
      <c r="A24" s="21" t="s">
        <v>61</v>
      </c>
      <c r="B24" s="21">
        <v>1380000000</v>
      </c>
      <c r="G24" s="32"/>
      <c r="H24" s="38"/>
      <c r="I24" s="39" t="s">
        <v>69</v>
      </c>
      <c r="J24" s="40">
        <f>I23/base!H24*30</f>
        <v>4.6467171397556413E-2</v>
      </c>
      <c r="K24" s="39" t="s">
        <v>69</v>
      </c>
      <c r="L24" s="40">
        <f>K23/base!H24*30</f>
        <v>4.7852948703143404E-2</v>
      </c>
    </row>
  </sheetData>
  <mergeCells count="2">
    <mergeCell ref="I21:J21"/>
    <mergeCell ref="K21:L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topLeftCell="C1" zoomScale="115" zoomScaleNormal="115" workbookViewId="0">
      <selection activeCell="L23" sqref="L23"/>
    </sheetView>
  </sheetViews>
  <sheetFormatPr defaultRowHeight="15" x14ac:dyDescent="0.25"/>
  <cols>
    <col min="1" max="1" width="10.7109375" style="16" bestFit="1" customWidth="1"/>
    <col min="2" max="2" width="12.28515625" style="16" bestFit="1" customWidth="1"/>
    <col min="3" max="3" width="15.7109375" style="16" bestFit="1" customWidth="1"/>
    <col min="4" max="4" width="13.85546875" style="16" bestFit="1" customWidth="1"/>
    <col min="5" max="5" width="16" style="16" bestFit="1" customWidth="1"/>
    <col min="6" max="6" width="12.7109375" style="16" bestFit="1" customWidth="1"/>
    <col min="7" max="7" width="13.85546875" style="16" bestFit="1" customWidth="1"/>
    <col min="8" max="8" width="17.85546875" style="16" bestFit="1" customWidth="1"/>
    <col min="9" max="9" width="16.85546875" style="16" bestFit="1" customWidth="1"/>
    <col min="10" max="10" width="18.5703125" style="16" bestFit="1" customWidth="1"/>
    <col min="11" max="11" width="15.42578125" style="16" bestFit="1" customWidth="1"/>
    <col min="12" max="12" width="11.28515625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16" t="s">
        <v>57</v>
      </c>
      <c r="B2" s="43">
        <v>224</v>
      </c>
      <c r="C2" s="22">
        <v>5446</v>
      </c>
      <c r="D2" s="22">
        <v>1219965</v>
      </c>
      <c r="E2" s="43">
        <v>6751</v>
      </c>
      <c r="F2" s="22">
        <v>5499</v>
      </c>
      <c r="G2" s="43">
        <v>1497480</v>
      </c>
      <c r="H2" s="43">
        <v>22.747814120000001</v>
      </c>
      <c r="I2" s="43">
        <v>277515.30182926799</v>
      </c>
      <c r="J2" s="43">
        <v>-824359.30180000002</v>
      </c>
      <c r="K2" s="43">
        <v>-546843.99999999895</v>
      </c>
      <c r="L2" s="43">
        <v>0.11</v>
      </c>
    </row>
    <row r="3" spans="1:12" x14ac:dyDescent="0.25">
      <c r="A3" s="16" t="s">
        <v>38</v>
      </c>
      <c r="B3" s="22">
        <v>150000</v>
      </c>
      <c r="C3" s="22">
        <v>1252</v>
      </c>
      <c r="D3" s="22">
        <v>187853156</v>
      </c>
      <c r="E3" s="43">
        <v>1550</v>
      </c>
      <c r="F3" s="22">
        <v>1264</v>
      </c>
      <c r="G3" s="43">
        <v>230233125</v>
      </c>
      <c r="H3" s="43">
        <v>22.560158189999999</v>
      </c>
      <c r="I3" s="43">
        <v>42379969.124999903</v>
      </c>
      <c r="J3" s="43">
        <v>13722365.880000001</v>
      </c>
      <c r="K3" s="43">
        <v>56102334.999999903</v>
      </c>
      <c r="L3" s="43">
        <v>17.02</v>
      </c>
    </row>
    <row r="4" spans="1:12" x14ac:dyDescent="0.25">
      <c r="A4" s="16" t="s">
        <v>45</v>
      </c>
      <c r="B4" s="22">
        <v>10000</v>
      </c>
      <c r="C4" s="22">
        <v>3998</v>
      </c>
      <c r="D4" s="22">
        <v>39980315</v>
      </c>
      <c r="E4" s="43">
        <v>4652</v>
      </c>
      <c r="F4" s="22">
        <v>4037</v>
      </c>
      <c r="G4" s="43">
        <v>46066430</v>
      </c>
      <c r="H4" s="43">
        <v>15.222777600000001</v>
      </c>
      <c r="I4" s="43">
        <v>6086114.5111363698</v>
      </c>
      <c r="J4" s="43">
        <v>10968199.49</v>
      </c>
      <c r="K4" s="43">
        <v>17054314</v>
      </c>
      <c r="L4" s="43">
        <v>3.41</v>
      </c>
    </row>
    <row r="5" spans="1:12" x14ac:dyDescent="0.25">
      <c r="A5" s="16" t="s">
        <v>23</v>
      </c>
      <c r="B5" s="22">
        <v>1000</v>
      </c>
      <c r="C5" s="22">
        <v>1658</v>
      </c>
      <c r="D5" s="22">
        <v>1657655</v>
      </c>
      <c r="E5" s="43">
        <v>1883</v>
      </c>
      <c r="F5" s="22">
        <v>1674</v>
      </c>
      <c r="G5" s="43">
        <v>1864641</v>
      </c>
      <c r="H5" s="43">
        <v>12.48667545</v>
      </c>
      <c r="I5" s="43">
        <v>206986</v>
      </c>
      <c r="J5" s="43">
        <v>0</v>
      </c>
      <c r="K5" s="43">
        <v>206986</v>
      </c>
      <c r="L5" s="43">
        <v>0.14000000000000001</v>
      </c>
    </row>
    <row r="6" spans="1:12" x14ac:dyDescent="0.25">
      <c r="A6" s="16" t="s">
        <v>12</v>
      </c>
      <c r="B6" s="22">
        <v>20000</v>
      </c>
      <c r="C6" s="22">
        <v>2483</v>
      </c>
      <c r="D6" s="22">
        <v>49658642</v>
      </c>
      <c r="E6" s="43">
        <v>2794</v>
      </c>
      <c r="F6" s="22">
        <v>2507</v>
      </c>
      <c r="G6" s="43">
        <v>55335170</v>
      </c>
      <c r="H6" s="43">
        <v>11.43109903</v>
      </c>
      <c r="I6" s="43">
        <v>5676528.4878772302</v>
      </c>
      <c r="J6" s="43">
        <v>16837154.510000002</v>
      </c>
      <c r="K6" s="43">
        <v>22513683</v>
      </c>
      <c r="L6" s="43">
        <v>4.09</v>
      </c>
    </row>
    <row r="7" spans="1:12" x14ac:dyDescent="0.25">
      <c r="A7" s="16" t="s">
        <v>36</v>
      </c>
      <c r="B7" s="22">
        <v>1104</v>
      </c>
      <c r="C7" s="22">
        <v>3094</v>
      </c>
      <c r="D7" s="22">
        <v>3415875</v>
      </c>
      <c r="E7" s="43">
        <v>3444</v>
      </c>
      <c r="F7" s="22">
        <v>3124</v>
      </c>
      <c r="G7" s="43">
        <v>3765105</v>
      </c>
      <c r="H7" s="43">
        <v>10.22373477</v>
      </c>
      <c r="I7" s="43">
        <v>349230</v>
      </c>
      <c r="J7" s="43">
        <v>0</v>
      </c>
      <c r="K7" s="43">
        <v>349230</v>
      </c>
      <c r="L7" s="43">
        <v>0.28000000000000003</v>
      </c>
    </row>
    <row r="8" spans="1:12" x14ac:dyDescent="0.25">
      <c r="A8" s="16" t="s">
        <v>78</v>
      </c>
      <c r="B8" s="22">
        <v>10000</v>
      </c>
      <c r="C8" s="22">
        <v>3767</v>
      </c>
      <c r="D8" s="22">
        <v>37667969</v>
      </c>
      <c r="E8" s="43">
        <v>4181</v>
      </c>
      <c r="F8" s="22">
        <v>3804</v>
      </c>
      <c r="G8" s="43">
        <v>41402353</v>
      </c>
      <c r="H8" s="43">
        <v>9.9139510279999996</v>
      </c>
      <c r="I8" s="43">
        <v>3734384</v>
      </c>
      <c r="J8" s="43">
        <v>174313</v>
      </c>
      <c r="K8" s="43">
        <v>3908697</v>
      </c>
      <c r="L8" s="43">
        <v>3.06</v>
      </c>
    </row>
    <row r="9" spans="1:12" x14ac:dyDescent="0.25">
      <c r="A9" s="16" t="s">
        <v>48</v>
      </c>
      <c r="B9" s="22">
        <v>492704</v>
      </c>
      <c r="C9" s="43">
        <v>427</v>
      </c>
      <c r="D9" s="22">
        <v>210269578</v>
      </c>
      <c r="E9" s="43">
        <v>462</v>
      </c>
      <c r="F9" s="43">
        <v>431</v>
      </c>
      <c r="G9" s="43">
        <v>225409863</v>
      </c>
      <c r="H9" s="43">
        <v>7.2004165059999998</v>
      </c>
      <c r="I9" s="43">
        <v>15140285.375</v>
      </c>
      <c r="J9" s="43">
        <v>1521882.625</v>
      </c>
      <c r="K9" s="43">
        <v>16662168</v>
      </c>
      <c r="L9" s="43">
        <v>16.670000000000002</v>
      </c>
    </row>
    <row r="10" spans="1:12" x14ac:dyDescent="0.25">
      <c r="A10" s="16" t="s">
        <v>41</v>
      </c>
      <c r="B10" s="22">
        <v>1000</v>
      </c>
      <c r="C10" s="22">
        <v>22322</v>
      </c>
      <c r="D10" s="22">
        <v>22322092</v>
      </c>
      <c r="E10" s="43">
        <v>23938</v>
      </c>
      <c r="F10" s="22">
        <v>22540</v>
      </c>
      <c r="G10" s="43">
        <v>23704605</v>
      </c>
      <c r="H10" s="43">
        <v>6.1934741600000001</v>
      </c>
      <c r="I10" s="43">
        <v>1382513</v>
      </c>
      <c r="J10" s="43">
        <v>1111686</v>
      </c>
      <c r="K10" s="43">
        <v>2494199</v>
      </c>
      <c r="L10" s="43">
        <v>1.75</v>
      </c>
    </row>
    <row r="11" spans="1:12" x14ac:dyDescent="0.25">
      <c r="A11" s="16" t="s">
        <v>51</v>
      </c>
      <c r="B11" s="22">
        <v>805000</v>
      </c>
      <c r="C11" s="43">
        <v>413</v>
      </c>
      <c r="D11" s="22">
        <v>332687651</v>
      </c>
      <c r="E11" s="43">
        <v>416</v>
      </c>
      <c r="F11" s="43">
        <v>417</v>
      </c>
      <c r="G11" s="43">
        <v>331614920</v>
      </c>
      <c r="H11" s="43">
        <v>-0.32244392700000002</v>
      </c>
      <c r="I11" s="43">
        <v>-1072731.12778097</v>
      </c>
      <c r="J11" s="43">
        <v>3775848.128</v>
      </c>
      <c r="K11" s="43">
        <v>2703117.0000000098</v>
      </c>
      <c r="L11" s="43">
        <v>24.52</v>
      </c>
    </row>
    <row r="12" spans="1:12" x14ac:dyDescent="0.25">
      <c r="A12" s="16" t="s">
        <v>82</v>
      </c>
      <c r="B12" s="22">
        <v>25001</v>
      </c>
      <c r="C12" s="22">
        <v>4205</v>
      </c>
      <c r="D12" s="22">
        <v>105127952</v>
      </c>
      <c r="E12" s="43">
        <v>4209</v>
      </c>
      <c r="F12" s="22">
        <v>4246</v>
      </c>
      <c r="G12" s="43">
        <v>104203224</v>
      </c>
      <c r="H12" s="43">
        <v>-0.87962167700000005</v>
      </c>
      <c r="I12" s="43">
        <v>-924728.25612811698</v>
      </c>
      <c r="J12" s="43">
        <v>5483401.2560000001</v>
      </c>
      <c r="K12" s="43">
        <v>4558672.9999999898</v>
      </c>
      <c r="L12" s="43">
        <v>7.7</v>
      </c>
    </row>
    <row r="13" spans="1:12" x14ac:dyDescent="0.25">
      <c r="A13" s="16" t="s">
        <v>88</v>
      </c>
      <c r="B13" s="22">
        <v>50000</v>
      </c>
      <c r="C13" s="22">
        <v>1683</v>
      </c>
      <c r="D13" s="22">
        <v>84165374</v>
      </c>
      <c r="E13" s="43">
        <v>1671</v>
      </c>
      <c r="F13" s="22">
        <v>1699</v>
      </c>
      <c r="G13" s="43">
        <v>82735388</v>
      </c>
      <c r="H13" s="43">
        <v>-1.699019362</v>
      </c>
      <c r="I13" s="43">
        <v>-1429986</v>
      </c>
      <c r="J13" s="43">
        <v>0</v>
      </c>
      <c r="K13" s="43">
        <v>-1429986</v>
      </c>
      <c r="L13" s="43">
        <v>6.12</v>
      </c>
    </row>
    <row r="14" spans="1:12" x14ac:dyDescent="0.25">
      <c r="A14" s="16" t="s">
        <v>25</v>
      </c>
      <c r="B14" s="22">
        <v>20000</v>
      </c>
      <c r="C14" s="22">
        <v>5300</v>
      </c>
      <c r="D14" s="22">
        <v>106009831</v>
      </c>
      <c r="E14" s="43">
        <v>5238</v>
      </c>
      <c r="F14" s="22">
        <v>5352</v>
      </c>
      <c r="G14" s="43">
        <v>103738590</v>
      </c>
      <c r="H14" s="43">
        <v>-2.1424811639999999</v>
      </c>
      <c r="I14" s="43">
        <v>-2271240.6534992401</v>
      </c>
      <c r="J14" s="43">
        <v>2051887.6529999999</v>
      </c>
      <c r="K14" s="43">
        <v>-219353.000000011</v>
      </c>
      <c r="L14" s="43">
        <v>7.67</v>
      </c>
    </row>
    <row r="15" spans="1:12" x14ac:dyDescent="0.25">
      <c r="A15" s="16" t="s">
        <v>30</v>
      </c>
      <c r="B15" s="22">
        <v>11000</v>
      </c>
      <c r="C15" s="22">
        <v>1451</v>
      </c>
      <c r="D15" s="22">
        <v>15962722</v>
      </c>
      <c r="E15" s="43">
        <v>1424</v>
      </c>
      <c r="F15" s="22">
        <v>1465</v>
      </c>
      <c r="G15" s="43">
        <v>15511276</v>
      </c>
      <c r="H15" s="43">
        <v>-2.8281266820000002</v>
      </c>
      <c r="I15" s="43">
        <v>-451446</v>
      </c>
      <c r="J15" s="43">
        <v>0</v>
      </c>
      <c r="K15" s="43">
        <v>-451446</v>
      </c>
      <c r="L15" s="43">
        <v>1.1499999999999999</v>
      </c>
    </row>
    <row r="16" spans="1:12" x14ac:dyDescent="0.25">
      <c r="A16" s="16" t="s">
        <v>15</v>
      </c>
      <c r="B16" s="22">
        <v>6000</v>
      </c>
      <c r="C16" s="22">
        <v>12392</v>
      </c>
      <c r="D16" s="22">
        <v>74352029</v>
      </c>
      <c r="E16" s="43">
        <v>11415</v>
      </c>
      <c r="F16" s="22">
        <v>12513</v>
      </c>
      <c r="G16" s="43">
        <v>67822223</v>
      </c>
      <c r="H16" s="43">
        <v>-8.7822835339999994</v>
      </c>
      <c r="I16" s="43">
        <v>-6529806</v>
      </c>
      <c r="J16" s="43">
        <v>2712335</v>
      </c>
      <c r="K16" s="43">
        <v>-3817471</v>
      </c>
      <c r="L16" s="43">
        <v>5.01</v>
      </c>
    </row>
    <row r="17" spans="1:12" x14ac:dyDescent="0.25">
      <c r="A17" s="16" t="s">
        <v>100</v>
      </c>
      <c r="B17" s="22">
        <v>10000</v>
      </c>
      <c r="C17" s="22">
        <v>2316</v>
      </c>
      <c r="D17" s="22">
        <v>23164692</v>
      </c>
      <c r="E17" s="43">
        <v>1778</v>
      </c>
      <c r="F17" s="22">
        <v>2339</v>
      </c>
      <c r="G17" s="43">
        <v>17606645</v>
      </c>
      <c r="H17" s="43">
        <v>-23.993614940000001</v>
      </c>
      <c r="I17" s="43">
        <v>-5558047</v>
      </c>
      <c r="J17" s="43">
        <v>-5597645</v>
      </c>
      <c r="K17" s="43">
        <v>-11155692</v>
      </c>
      <c r="L17" s="43">
        <v>1.3</v>
      </c>
    </row>
    <row r="18" spans="1:12" x14ac:dyDescent="0.25">
      <c r="A18" s="16" t="s">
        <v>54</v>
      </c>
      <c r="B18" s="32">
        <v>1613033</v>
      </c>
      <c r="D18" s="32">
        <v>1295515497</v>
      </c>
      <c r="G18" s="32">
        <v>1352511038</v>
      </c>
      <c r="I18" s="32">
        <v>56995541</v>
      </c>
      <c r="J18" s="32">
        <v>51937069</v>
      </c>
      <c r="K18" s="32">
        <v>108932610</v>
      </c>
    </row>
    <row r="19" spans="1:12" x14ac:dyDescent="0.25">
      <c r="G19" s="20" t="s">
        <v>62</v>
      </c>
      <c r="I19" s="365" t="s">
        <v>63</v>
      </c>
      <c r="J19" s="366"/>
      <c r="K19" s="365" t="s">
        <v>64</v>
      </c>
      <c r="L19" s="366"/>
    </row>
    <row r="20" spans="1:12" x14ac:dyDescent="0.25">
      <c r="A20" s="21" t="s">
        <v>59</v>
      </c>
      <c r="B20" s="14">
        <v>168889473</v>
      </c>
      <c r="G20" s="32">
        <f>B20+G18</f>
        <v>1521400511</v>
      </c>
      <c r="I20" s="28">
        <f>G20-B22</f>
        <v>141400511</v>
      </c>
      <c r="J20" s="33">
        <f>I20/B22</f>
        <v>0.1024641384057971</v>
      </c>
      <c r="K20" s="28">
        <f>I20+14000000</f>
        <v>155400511</v>
      </c>
      <c r="L20" s="33">
        <f>K20/B22</f>
        <v>0.11260906594202899</v>
      </c>
    </row>
    <row r="21" spans="1:12" x14ac:dyDescent="0.25">
      <c r="A21" s="23" t="s">
        <v>60</v>
      </c>
      <c r="B21" s="24">
        <v>70000000</v>
      </c>
      <c r="G21" s="35">
        <f>G20+B21</f>
        <v>1591400511</v>
      </c>
      <c r="H21" s="34"/>
      <c r="I21" s="36">
        <f>G21-B22</f>
        <v>211400511</v>
      </c>
      <c r="J21" s="37">
        <f>I21/B22</f>
        <v>0.15318877608695652</v>
      </c>
      <c r="K21" s="36">
        <f>I21+14000000</f>
        <v>225400511</v>
      </c>
      <c r="L21" s="37">
        <f>K21/B22</f>
        <v>0.16333370362318841</v>
      </c>
    </row>
    <row r="22" spans="1:12" x14ac:dyDescent="0.25">
      <c r="A22" s="21" t="s">
        <v>61</v>
      </c>
      <c r="B22" s="21">
        <v>1380000000</v>
      </c>
      <c r="G22" s="32"/>
      <c r="H22" s="38"/>
      <c r="I22" s="369" t="s">
        <v>69</v>
      </c>
      <c r="J22" s="51">
        <f>I20/base!H25*30</f>
        <v>3.2328984178517532E-2</v>
      </c>
      <c r="K22" s="370" t="s">
        <v>69</v>
      </c>
      <c r="L22" s="51">
        <f>K20/base!H25*30</f>
        <v>3.5529862133613796E-2</v>
      </c>
    </row>
    <row r="23" spans="1:12" x14ac:dyDescent="0.25">
      <c r="I23" s="369"/>
      <c r="J23" s="51">
        <f>I21/base!H25*30</f>
        <v>4.8333373953998809E-2</v>
      </c>
      <c r="K23" s="371"/>
      <c r="L23" s="51">
        <f>K21/base!H25*30</f>
        <v>5.1534251909095066E-2</v>
      </c>
    </row>
  </sheetData>
  <mergeCells count="4">
    <mergeCell ref="I19:J19"/>
    <mergeCell ref="K19:L19"/>
    <mergeCell ref="I22:I23"/>
    <mergeCell ref="K22:K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sqref="A1:XFD1048576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zoomScale="115" zoomScaleNormal="115" workbookViewId="0">
      <selection activeCell="J21" sqref="J21"/>
    </sheetView>
  </sheetViews>
  <sheetFormatPr defaultRowHeight="15" x14ac:dyDescent="0.25"/>
  <cols>
    <col min="1" max="1" width="10.7109375" style="16" bestFit="1" customWidth="1"/>
    <col min="2" max="2" width="12.28515625" style="16" bestFit="1" customWidth="1"/>
    <col min="3" max="3" width="15.7109375" style="16" bestFit="1" customWidth="1"/>
    <col min="4" max="4" width="13.85546875" style="16" bestFit="1" customWidth="1"/>
    <col min="5" max="5" width="16" style="16" bestFit="1" customWidth="1"/>
    <col min="6" max="6" width="12.7109375" style="16" bestFit="1" customWidth="1"/>
    <col min="7" max="7" width="13.85546875" style="16" bestFit="1" customWidth="1"/>
    <col min="8" max="8" width="17.85546875" style="16" bestFit="1" customWidth="1"/>
    <col min="9" max="9" width="20.85546875" style="16" bestFit="1" customWidth="1"/>
    <col min="10" max="10" width="18.5703125" style="16" bestFit="1" customWidth="1"/>
    <col min="11" max="11" width="20.85546875" style="16" bestFit="1" customWidth="1"/>
    <col min="12" max="12" width="11.28515625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50" t="s">
        <v>57</v>
      </c>
      <c r="B2" s="50">
        <v>224</v>
      </c>
      <c r="C2" s="50" t="s">
        <v>460</v>
      </c>
      <c r="D2" s="50" t="s">
        <v>461</v>
      </c>
      <c r="E2" s="50">
        <v>6997</v>
      </c>
      <c r="F2" s="50" t="s">
        <v>462</v>
      </c>
      <c r="G2" s="50">
        <v>1552047</v>
      </c>
      <c r="H2" s="50">
        <v>27.220648460337188</v>
      </c>
      <c r="I2" s="50" t="s">
        <v>463</v>
      </c>
      <c r="J2" s="50">
        <v>-824359.30182926834</v>
      </c>
      <c r="K2" s="50" t="s">
        <v>464</v>
      </c>
      <c r="L2" s="50"/>
    </row>
    <row r="3" spans="1:12" x14ac:dyDescent="0.25">
      <c r="A3" s="50" t="s">
        <v>45</v>
      </c>
      <c r="B3" s="50" t="s">
        <v>120</v>
      </c>
      <c r="C3" s="50" t="s">
        <v>338</v>
      </c>
      <c r="D3" s="50" t="s">
        <v>465</v>
      </c>
      <c r="E3" s="50">
        <v>4963</v>
      </c>
      <c r="F3" s="50" t="s">
        <v>340</v>
      </c>
      <c r="G3" s="50">
        <v>49146108</v>
      </c>
      <c r="H3" s="50">
        <v>22.925763338934818</v>
      </c>
      <c r="I3" s="50" t="s">
        <v>466</v>
      </c>
      <c r="J3" s="50">
        <v>10968199.48886363</v>
      </c>
      <c r="K3" s="50" t="s">
        <v>467</v>
      </c>
      <c r="L3" s="50"/>
    </row>
    <row r="4" spans="1:12" x14ac:dyDescent="0.25">
      <c r="A4" s="50" t="s">
        <v>23</v>
      </c>
      <c r="B4" s="50" t="s">
        <v>131</v>
      </c>
      <c r="C4" s="50" t="s">
        <v>132</v>
      </c>
      <c r="D4" s="50" t="s">
        <v>133</v>
      </c>
      <c r="E4" s="50">
        <v>2020</v>
      </c>
      <c r="F4" s="50" t="s">
        <v>134</v>
      </c>
      <c r="G4" s="50">
        <v>2000305</v>
      </c>
      <c r="H4" s="50">
        <v>20.670766836283786</v>
      </c>
      <c r="I4" s="50" t="s">
        <v>468</v>
      </c>
      <c r="J4" s="50">
        <v>0</v>
      </c>
      <c r="K4" s="50" t="s">
        <v>468</v>
      </c>
      <c r="L4" s="50"/>
    </row>
    <row r="5" spans="1:12" x14ac:dyDescent="0.25">
      <c r="A5" s="50" t="s">
        <v>36</v>
      </c>
      <c r="B5" s="50" t="s">
        <v>436</v>
      </c>
      <c r="C5" s="50" t="s">
        <v>437</v>
      </c>
      <c r="D5" s="50" t="s">
        <v>438</v>
      </c>
      <c r="E5" s="50">
        <v>3732</v>
      </c>
      <c r="F5" s="50" t="s">
        <v>439</v>
      </c>
      <c r="G5" s="50">
        <v>4079957</v>
      </c>
      <c r="H5" s="50">
        <v>19.441050975225966</v>
      </c>
      <c r="I5" s="50" t="s">
        <v>469</v>
      </c>
      <c r="J5" s="50">
        <v>0</v>
      </c>
      <c r="K5" s="50" t="s">
        <v>469</v>
      </c>
      <c r="L5" s="50"/>
    </row>
    <row r="6" spans="1:12" x14ac:dyDescent="0.25">
      <c r="A6" s="50" t="s">
        <v>38</v>
      </c>
      <c r="B6" s="50" t="s">
        <v>470</v>
      </c>
      <c r="C6" s="50" t="s">
        <v>187</v>
      </c>
      <c r="D6" s="50" t="s">
        <v>471</v>
      </c>
      <c r="E6" s="50">
        <v>1432</v>
      </c>
      <c r="F6" s="50" t="s">
        <v>189</v>
      </c>
      <c r="G6" s="50">
        <v>141803800</v>
      </c>
      <c r="H6" s="50">
        <v>13.229771950989855</v>
      </c>
      <c r="I6" s="50" t="s">
        <v>472</v>
      </c>
      <c r="J6" s="50">
        <v>24383153.25</v>
      </c>
      <c r="K6" s="50" t="s">
        <v>473</v>
      </c>
      <c r="L6" s="50"/>
    </row>
    <row r="7" spans="1:12" x14ac:dyDescent="0.25">
      <c r="A7" s="50" t="s">
        <v>12</v>
      </c>
      <c r="B7" s="50" t="s">
        <v>156</v>
      </c>
      <c r="C7" s="50" t="s">
        <v>343</v>
      </c>
      <c r="D7" s="50" t="s">
        <v>427</v>
      </c>
      <c r="E7" s="50">
        <v>2760</v>
      </c>
      <c r="F7" s="50" t="s">
        <v>345</v>
      </c>
      <c r="G7" s="50">
        <v>54661800</v>
      </c>
      <c r="H7" s="50">
        <v>10.075101403359684</v>
      </c>
      <c r="I7" s="50" t="s">
        <v>474</v>
      </c>
      <c r="J7" s="50">
        <v>16837154.512122769</v>
      </c>
      <c r="K7" s="50" t="s">
        <v>475</v>
      </c>
      <c r="L7" s="50"/>
    </row>
    <row r="8" spans="1:12" x14ac:dyDescent="0.25">
      <c r="A8" s="50" t="s">
        <v>48</v>
      </c>
      <c r="B8" s="50" t="s">
        <v>392</v>
      </c>
      <c r="C8" s="50">
        <v>427</v>
      </c>
      <c r="D8" s="50" t="s">
        <v>393</v>
      </c>
      <c r="E8" s="50">
        <v>452</v>
      </c>
      <c r="F8" s="50">
        <v>431</v>
      </c>
      <c r="G8" s="50">
        <v>220530861</v>
      </c>
      <c r="H8" s="50">
        <v>4.8800608680064164</v>
      </c>
      <c r="I8" s="50" t="s">
        <v>476</v>
      </c>
      <c r="J8" s="50">
        <v>1521882.625</v>
      </c>
      <c r="K8" s="50" t="s">
        <v>477</v>
      </c>
      <c r="L8" s="50"/>
    </row>
    <row r="9" spans="1:12" x14ac:dyDescent="0.25">
      <c r="A9" s="50" t="s">
        <v>478</v>
      </c>
      <c r="B9" s="50" t="s">
        <v>479</v>
      </c>
      <c r="C9" s="50" t="s">
        <v>480</v>
      </c>
      <c r="D9" s="50" t="s">
        <v>481</v>
      </c>
      <c r="E9" s="50">
        <v>2310</v>
      </c>
      <c r="F9" s="50" t="s">
        <v>482</v>
      </c>
      <c r="G9" s="50">
        <v>11197202</v>
      </c>
      <c r="H9" s="50">
        <v>3.496045740415489</v>
      </c>
      <c r="I9" s="50" t="s">
        <v>483</v>
      </c>
      <c r="J9" s="50">
        <v>0</v>
      </c>
      <c r="K9" s="50" t="s">
        <v>483</v>
      </c>
      <c r="L9" s="50"/>
    </row>
    <row r="10" spans="1:12" x14ac:dyDescent="0.25">
      <c r="A10" s="50" t="s">
        <v>25</v>
      </c>
      <c r="B10" s="50" t="s">
        <v>156</v>
      </c>
      <c r="C10" s="50" t="s">
        <v>222</v>
      </c>
      <c r="D10" s="50" t="s">
        <v>259</v>
      </c>
      <c r="E10" s="50">
        <v>5380</v>
      </c>
      <c r="F10" s="50" t="s">
        <v>224</v>
      </c>
      <c r="G10" s="50">
        <v>106550900</v>
      </c>
      <c r="H10" s="50">
        <v>0.51039544461614927</v>
      </c>
      <c r="I10" s="50" t="s">
        <v>484</v>
      </c>
      <c r="J10" s="50">
        <v>2051887.6534992333</v>
      </c>
      <c r="K10" s="50" t="s">
        <v>485</v>
      </c>
      <c r="L10" s="50"/>
    </row>
    <row r="11" spans="1:12" x14ac:dyDescent="0.25">
      <c r="A11" s="50" t="s">
        <v>82</v>
      </c>
      <c r="B11" s="50" t="s">
        <v>161</v>
      </c>
      <c r="C11" s="50" t="s">
        <v>162</v>
      </c>
      <c r="D11" s="50" t="s">
        <v>163</v>
      </c>
      <c r="E11" s="50">
        <v>4209</v>
      </c>
      <c r="F11" s="50" t="s">
        <v>164</v>
      </c>
      <c r="G11" s="50">
        <v>104203224</v>
      </c>
      <c r="H11" s="50">
        <v>-0.87962167652153922</v>
      </c>
      <c r="I11" s="50" t="s">
        <v>165</v>
      </c>
      <c r="J11" s="50">
        <v>5483401.2561281165</v>
      </c>
      <c r="K11" s="50" t="s">
        <v>166</v>
      </c>
      <c r="L11" s="50"/>
    </row>
    <row r="12" spans="1:12" x14ac:dyDescent="0.25">
      <c r="A12" s="50" t="s">
        <v>88</v>
      </c>
      <c r="B12" s="50" t="s">
        <v>368</v>
      </c>
      <c r="C12" s="50" t="s">
        <v>369</v>
      </c>
      <c r="D12" s="50" t="s">
        <v>370</v>
      </c>
      <c r="E12" s="50">
        <v>1673</v>
      </c>
      <c r="F12" s="50" t="s">
        <v>371</v>
      </c>
      <c r="G12" s="50">
        <v>82834412</v>
      </c>
      <c r="H12" s="50">
        <v>-1.581365277364537</v>
      </c>
      <c r="I12" s="50" t="s">
        <v>486</v>
      </c>
      <c r="J12" s="50">
        <v>0</v>
      </c>
      <c r="K12" s="50" t="s">
        <v>486</v>
      </c>
      <c r="L12" s="50"/>
    </row>
    <row r="13" spans="1:12" x14ac:dyDescent="0.25">
      <c r="A13" s="50" t="s">
        <v>30</v>
      </c>
      <c r="B13" s="50" t="s">
        <v>176</v>
      </c>
      <c r="C13" s="50" t="s">
        <v>177</v>
      </c>
      <c r="D13" s="50" t="s">
        <v>178</v>
      </c>
      <c r="E13" s="50">
        <v>1440</v>
      </c>
      <c r="F13" s="50" t="s">
        <v>179</v>
      </c>
      <c r="G13" s="50">
        <v>15685560</v>
      </c>
      <c r="H13" s="50">
        <v>-1.7363078803226668</v>
      </c>
      <c r="I13" s="50" t="s">
        <v>487</v>
      </c>
      <c r="J13" s="50">
        <v>0</v>
      </c>
      <c r="K13" s="50" t="s">
        <v>487</v>
      </c>
      <c r="L13" s="50"/>
    </row>
    <row r="14" spans="1:12" x14ac:dyDescent="0.25">
      <c r="A14" s="50" t="s">
        <v>51</v>
      </c>
      <c r="B14" s="50" t="s">
        <v>488</v>
      </c>
      <c r="C14" s="50">
        <v>413</v>
      </c>
      <c r="D14" s="50" t="s">
        <v>489</v>
      </c>
      <c r="E14" s="50">
        <v>409</v>
      </c>
      <c r="F14" s="50">
        <v>417</v>
      </c>
      <c r="G14" s="50">
        <v>326034861</v>
      </c>
      <c r="H14" s="50">
        <v>-1.9997105709300056</v>
      </c>
      <c r="I14" s="50" t="s">
        <v>490</v>
      </c>
      <c r="J14" s="50">
        <v>3775848.1277809888</v>
      </c>
      <c r="K14" s="50" t="s">
        <v>491</v>
      </c>
      <c r="L14" s="50"/>
    </row>
    <row r="15" spans="1:12" x14ac:dyDescent="0.25">
      <c r="A15" s="50" t="s">
        <v>15</v>
      </c>
      <c r="B15" s="50" t="s">
        <v>492</v>
      </c>
      <c r="C15" s="50" t="s">
        <v>493</v>
      </c>
      <c r="D15" s="50" t="s">
        <v>494</v>
      </c>
      <c r="E15" s="50">
        <v>10900</v>
      </c>
      <c r="F15" s="50" t="s">
        <v>495</v>
      </c>
      <c r="G15" s="50">
        <v>86349800</v>
      </c>
      <c r="H15" s="50">
        <v>-11.226325363190034</v>
      </c>
      <c r="I15" s="50" t="s">
        <v>496</v>
      </c>
      <c r="J15" s="50">
        <v>2712335</v>
      </c>
      <c r="K15" s="50" t="s">
        <v>497</v>
      </c>
      <c r="L15" s="50"/>
    </row>
    <row r="16" spans="1:12" x14ac:dyDescent="0.25">
      <c r="A16" s="50" t="s">
        <v>100</v>
      </c>
      <c r="B16" s="50" t="s">
        <v>120</v>
      </c>
      <c r="C16" s="50" t="s">
        <v>157</v>
      </c>
      <c r="D16" s="50" t="s">
        <v>498</v>
      </c>
      <c r="E16" s="50">
        <v>1755</v>
      </c>
      <c r="F16" s="50" t="s">
        <v>159</v>
      </c>
      <c r="G16" s="50">
        <v>17378888</v>
      </c>
      <c r="H16" s="50">
        <v>-24.976822484840291</v>
      </c>
      <c r="I16" s="50" t="s">
        <v>499</v>
      </c>
      <c r="J16" s="50">
        <v>-5597645</v>
      </c>
      <c r="K16" s="50" t="s">
        <v>500</v>
      </c>
      <c r="L16" s="50"/>
    </row>
    <row r="17" spans="1:12" x14ac:dyDescent="0.25">
      <c r="A17" s="20" t="s">
        <v>54</v>
      </c>
      <c r="B17" s="20" t="s">
        <v>501</v>
      </c>
      <c r="C17" s="20"/>
      <c r="D17" s="20" t="s">
        <v>502</v>
      </c>
      <c r="E17" s="20"/>
      <c r="F17" s="20"/>
      <c r="G17" s="20" t="s">
        <v>503</v>
      </c>
      <c r="H17" s="20"/>
      <c r="I17" s="20" t="s">
        <v>504</v>
      </c>
      <c r="J17" s="20" t="s">
        <v>505</v>
      </c>
      <c r="K17" s="20" t="s">
        <v>506</v>
      </c>
      <c r="L17" s="20"/>
    </row>
    <row r="18" spans="1:12" x14ac:dyDescent="0.25">
      <c r="G18" s="20" t="s">
        <v>62</v>
      </c>
      <c r="I18" s="365" t="s">
        <v>63</v>
      </c>
      <c r="J18" s="366"/>
      <c r="K18" s="365" t="s">
        <v>64</v>
      </c>
      <c r="L18" s="366"/>
    </row>
    <row r="19" spans="1:12" x14ac:dyDescent="0.25">
      <c r="A19" s="21" t="s">
        <v>59</v>
      </c>
      <c r="B19" s="14">
        <v>277079532</v>
      </c>
      <c r="G19" s="32">
        <f>B19+G17</f>
        <v>1501089257</v>
      </c>
      <c r="I19" s="28">
        <f>G19-B21</f>
        <v>121089257</v>
      </c>
      <c r="J19" s="33">
        <f>I19/B21</f>
        <v>8.7745838405797097E-2</v>
      </c>
      <c r="K19" s="28">
        <f>I19+14000000</f>
        <v>135089257</v>
      </c>
      <c r="L19" s="33">
        <f>K19/B21</f>
        <v>9.7890765942028987E-2</v>
      </c>
    </row>
    <row r="20" spans="1:12" x14ac:dyDescent="0.25">
      <c r="A20" s="23" t="s">
        <v>60</v>
      </c>
      <c r="B20" s="24">
        <v>70000000</v>
      </c>
      <c r="G20" s="35">
        <f>G19+B20</f>
        <v>1571089257</v>
      </c>
      <c r="H20" s="34"/>
      <c r="I20" s="36">
        <f>G20-B21</f>
        <v>191089257</v>
      </c>
      <c r="J20" s="37">
        <f>I20/B21</f>
        <v>0.13847047608695653</v>
      </c>
      <c r="K20" s="36">
        <f>I20+14000000</f>
        <v>205089257</v>
      </c>
      <c r="L20" s="37">
        <f>K20/B21</f>
        <v>0.1486154036231884</v>
      </c>
    </row>
    <row r="21" spans="1:12" x14ac:dyDescent="0.25">
      <c r="A21" s="21" t="s">
        <v>61</v>
      </c>
      <c r="B21" s="21">
        <v>1380000000</v>
      </c>
      <c r="G21" s="32"/>
      <c r="H21" s="38"/>
      <c r="I21" s="369" t="s">
        <v>69</v>
      </c>
      <c r="J21" s="51">
        <f>I19/base!H27*30</f>
        <v>2.7137888166741373E-2</v>
      </c>
      <c r="K21" s="370" t="s">
        <v>69</v>
      </c>
      <c r="L21" s="51">
        <f>K19/base!H27*30</f>
        <v>3.0275494621246075E-2</v>
      </c>
    </row>
    <row r="22" spans="1:12" x14ac:dyDescent="0.25">
      <c r="I22" s="369"/>
      <c r="J22" s="51">
        <f>I20/base!H27*30</f>
        <v>4.2825920439264906E-2</v>
      </c>
      <c r="K22" s="371"/>
      <c r="L22" s="51">
        <f>K20/base!H27*30</f>
        <v>4.5963526893769611E-2</v>
      </c>
    </row>
  </sheetData>
  <mergeCells count="4">
    <mergeCell ref="I18:J18"/>
    <mergeCell ref="K18:L18"/>
    <mergeCell ref="I21:I22"/>
    <mergeCell ref="K21:K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rightToLeft="1" zoomScale="115" zoomScaleNormal="115" workbookViewId="0">
      <selection activeCell="I8" sqref="I8"/>
    </sheetView>
  </sheetViews>
  <sheetFormatPr defaultRowHeight="15" x14ac:dyDescent="0.25"/>
  <cols>
    <col min="1" max="1" width="10.5703125" style="16" bestFit="1" customWidth="1"/>
    <col min="2" max="2" width="12.28515625" style="16" bestFit="1" customWidth="1"/>
    <col min="3" max="3" width="15.28515625" style="16" bestFit="1" customWidth="1"/>
    <col min="4" max="4" width="14.140625" style="16" bestFit="1" customWidth="1"/>
    <col min="5" max="5" width="14.85546875" style="16" bestFit="1" customWidth="1"/>
    <col min="6" max="6" width="12.85546875" style="16" bestFit="1" customWidth="1"/>
    <col min="7" max="7" width="14.140625" style="16" bestFit="1" customWidth="1"/>
    <col min="8" max="8" width="18.7109375" style="16" bestFit="1" customWidth="1"/>
    <col min="9" max="9" width="21" style="16" bestFit="1" customWidth="1"/>
    <col min="10" max="10" width="20" style="16" bestFit="1" customWidth="1"/>
    <col min="11" max="11" width="21" style="16" bestFit="1" customWidth="1"/>
    <col min="12" max="12" width="12" style="16" bestFit="1" customWidth="1"/>
    <col min="13" max="16384" width="9.140625" style="16"/>
  </cols>
  <sheetData>
    <row r="1" spans="1:2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S1" s="20" t="s">
        <v>62</v>
      </c>
      <c r="U1" s="365" t="s">
        <v>63</v>
      </c>
      <c r="V1" s="366"/>
      <c r="W1" s="365" t="s">
        <v>64</v>
      </c>
      <c r="X1" s="366"/>
    </row>
    <row r="2" spans="1:24" x14ac:dyDescent="0.25">
      <c r="A2" s="50" t="s">
        <v>45</v>
      </c>
      <c r="B2" s="50" t="s">
        <v>120</v>
      </c>
      <c r="C2" s="50" t="s">
        <v>338</v>
      </c>
      <c r="D2" s="50" t="s">
        <v>465</v>
      </c>
      <c r="E2" s="50">
        <v>5280</v>
      </c>
      <c r="F2" s="50" t="s">
        <v>340</v>
      </c>
      <c r="G2" s="50">
        <v>52285200</v>
      </c>
      <c r="H2" s="50">
        <v>30.777357208608962</v>
      </c>
      <c r="I2" s="50" t="s">
        <v>508</v>
      </c>
      <c r="J2" s="50">
        <v>10968199.48886363</v>
      </c>
      <c r="K2" s="50" t="s">
        <v>509</v>
      </c>
      <c r="L2" s="50">
        <v>4.59</v>
      </c>
      <c r="M2" s="21"/>
      <c r="N2" s="14"/>
      <c r="S2" s="32" t="e">
        <f>N2+#REF!</f>
        <v>#REF!</v>
      </c>
      <c r="U2" s="28" t="e">
        <f>S2-N4</f>
        <v>#REF!</v>
      </c>
      <c r="V2" s="33" t="e">
        <f>U2/N4</f>
        <v>#REF!</v>
      </c>
      <c r="W2" s="28" t="e">
        <f>U2+14000000</f>
        <v>#REF!</v>
      </c>
      <c r="X2" s="33" t="e">
        <f>W2/N4</f>
        <v>#REF!</v>
      </c>
    </row>
    <row r="3" spans="1:24" x14ac:dyDescent="0.25">
      <c r="A3" s="50" t="s">
        <v>57</v>
      </c>
      <c r="B3" s="50">
        <v>224</v>
      </c>
      <c r="C3" s="50" t="s">
        <v>460</v>
      </c>
      <c r="D3" s="50" t="s">
        <v>461</v>
      </c>
      <c r="E3" s="50">
        <v>7120</v>
      </c>
      <c r="F3" s="50" t="s">
        <v>462</v>
      </c>
      <c r="G3" s="50">
        <v>1579330</v>
      </c>
      <c r="H3" s="50">
        <v>29.457024647362054</v>
      </c>
      <c r="I3" s="50" t="s">
        <v>510</v>
      </c>
      <c r="J3" s="50">
        <v>-824359.30182926834</v>
      </c>
      <c r="K3" s="50" t="s">
        <v>511</v>
      </c>
      <c r="L3" s="50">
        <v>0.14000000000000001</v>
      </c>
      <c r="M3" s="23"/>
      <c r="N3" s="24"/>
      <c r="S3" s="35" t="e">
        <f>S2+N3</f>
        <v>#REF!</v>
      </c>
      <c r="T3" s="34"/>
      <c r="U3" s="36" t="e">
        <f>S3-N4</f>
        <v>#REF!</v>
      </c>
      <c r="V3" s="37" t="e">
        <f>U3/N4</f>
        <v>#REF!</v>
      </c>
      <c r="W3" s="36" t="e">
        <f>U3+14000000</f>
        <v>#REF!</v>
      </c>
      <c r="X3" s="37" t="e">
        <f>W3/N4</f>
        <v>#REF!</v>
      </c>
    </row>
    <row r="4" spans="1:24" x14ac:dyDescent="0.25">
      <c r="A4" s="50" t="s">
        <v>38</v>
      </c>
      <c r="B4" s="50" t="s">
        <v>120</v>
      </c>
      <c r="C4" s="50" t="s">
        <v>187</v>
      </c>
      <c r="D4" s="50" t="s">
        <v>512</v>
      </c>
      <c r="E4" s="50">
        <v>1564</v>
      </c>
      <c r="F4" s="50" t="s">
        <v>189</v>
      </c>
      <c r="G4" s="50">
        <v>15487510</v>
      </c>
      <c r="H4" s="50">
        <v>23.667153164349259</v>
      </c>
      <c r="I4" s="50" t="s">
        <v>513</v>
      </c>
      <c r="J4" s="50">
        <v>44325165.725000001</v>
      </c>
      <c r="K4" s="50" t="s">
        <v>514</v>
      </c>
      <c r="L4" s="50">
        <v>1.36</v>
      </c>
      <c r="M4" s="21"/>
      <c r="N4" s="21"/>
      <c r="S4" s="32"/>
      <c r="T4" s="38"/>
      <c r="U4" s="369" t="s">
        <v>69</v>
      </c>
      <c r="V4" s="51" t="e">
        <f>U2/base!H27*30</f>
        <v>#REF!</v>
      </c>
      <c r="W4" s="370" t="s">
        <v>69</v>
      </c>
      <c r="X4" s="51" t="e">
        <f>W2/base!H27*30</f>
        <v>#REF!</v>
      </c>
    </row>
    <row r="5" spans="1:24" x14ac:dyDescent="0.25">
      <c r="A5" s="50" t="s">
        <v>36</v>
      </c>
      <c r="B5" s="50" t="s">
        <v>436</v>
      </c>
      <c r="C5" s="50" t="s">
        <v>437</v>
      </c>
      <c r="D5" s="50" t="s">
        <v>438</v>
      </c>
      <c r="E5" s="50">
        <v>3834</v>
      </c>
      <c r="F5" s="50" t="s">
        <v>439</v>
      </c>
      <c r="G5" s="50">
        <v>4191467</v>
      </c>
      <c r="H5" s="50">
        <v>22.705514692428732</v>
      </c>
      <c r="I5" s="50" t="s">
        <v>515</v>
      </c>
      <c r="J5" s="50">
        <v>0</v>
      </c>
      <c r="K5" s="50" t="s">
        <v>515</v>
      </c>
      <c r="L5" s="50">
        <v>0.37</v>
      </c>
      <c r="U5" s="369"/>
      <c r="V5" s="51" t="e">
        <f>U3/base!H27*30</f>
        <v>#REF!</v>
      </c>
      <c r="W5" s="371"/>
      <c r="X5" s="51" t="e">
        <f>W3/base!H27*30</f>
        <v>#REF!</v>
      </c>
    </row>
    <row r="6" spans="1:24" x14ac:dyDescent="0.25">
      <c r="A6" s="50" t="s">
        <v>23</v>
      </c>
      <c r="B6" s="50" t="s">
        <v>131</v>
      </c>
      <c r="C6" s="50" t="s">
        <v>132</v>
      </c>
      <c r="D6" s="50" t="s">
        <v>133</v>
      </c>
      <c r="E6" s="50">
        <v>2028</v>
      </c>
      <c r="F6" s="50" t="s">
        <v>134</v>
      </c>
      <c r="G6" s="50">
        <v>2008227</v>
      </c>
      <c r="H6" s="50">
        <v>21.148670863358177</v>
      </c>
      <c r="I6" s="50" t="s">
        <v>516</v>
      </c>
      <c r="J6" s="50">
        <v>0</v>
      </c>
      <c r="K6" s="50" t="s">
        <v>516</v>
      </c>
      <c r="L6" s="50">
        <v>0.18</v>
      </c>
    </row>
    <row r="7" spans="1:24" x14ac:dyDescent="0.25">
      <c r="A7" s="50" t="s">
        <v>12</v>
      </c>
      <c r="B7" s="50" t="s">
        <v>141</v>
      </c>
      <c r="C7" s="50" t="s">
        <v>517</v>
      </c>
      <c r="D7" s="50" t="s">
        <v>518</v>
      </c>
      <c r="E7" s="50">
        <v>2765</v>
      </c>
      <c r="F7" s="50" t="s">
        <v>519</v>
      </c>
      <c r="G7" s="50">
        <v>82141238</v>
      </c>
      <c r="H7" s="50">
        <v>6.6321241088778553</v>
      </c>
      <c r="I7" s="50" t="s">
        <v>520</v>
      </c>
      <c r="J7" s="50">
        <v>16837154.512122769</v>
      </c>
      <c r="K7" s="50" t="s">
        <v>521</v>
      </c>
      <c r="L7" s="50">
        <v>7.21</v>
      </c>
    </row>
    <row r="8" spans="1:24" x14ac:dyDescent="0.25">
      <c r="A8" s="50" t="s">
        <v>48</v>
      </c>
      <c r="B8" s="50" t="s">
        <v>392</v>
      </c>
      <c r="C8" s="50">
        <v>427</v>
      </c>
      <c r="D8" s="50" t="s">
        <v>393</v>
      </c>
      <c r="E8" s="50">
        <v>458</v>
      </c>
      <c r="F8" s="50">
        <v>431</v>
      </c>
      <c r="G8" s="50">
        <v>223458262</v>
      </c>
      <c r="H8" s="50">
        <v>6.2722741558557882</v>
      </c>
      <c r="I8" s="50" t="s">
        <v>522</v>
      </c>
      <c r="J8" s="50">
        <v>1521882.625</v>
      </c>
      <c r="K8" s="50" t="s">
        <v>523</v>
      </c>
      <c r="L8" s="50">
        <v>19.61</v>
      </c>
    </row>
    <row r="9" spans="1:24" x14ac:dyDescent="0.25">
      <c r="A9" s="50" t="s">
        <v>478</v>
      </c>
      <c r="B9" s="50" t="s">
        <v>479</v>
      </c>
      <c r="C9" s="50" t="s">
        <v>480</v>
      </c>
      <c r="D9" s="50" t="s">
        <v>481</v>
      </c>
      <c r="E9" s="50">
        <v>2364</v>
      </c>
      <c r="F9" s="50" t="s">
        <v>482</v>
      </c>
      <c r="G9" s="50">
        <v>11458955</v>
      </c>
      <c r="H9" s="50">
        <v>5.9154359113430992</v>
      </c>
      <c r="I9" s="50" t="s">
        <v>524</v>
      </c>
      <c r="J9" s="50">
        <v>0</v>
      </c>
      <c r="K9" s="50" t="s">
        <v>524</v>
      </c>
      <c r="L9" s="50">
        <v>1.01</v>
      </c>
    </row>
    <row r="10" spans="1:24" x14ac:dyDescent="0.25">
      <c r="A10" s="50" t="s">
        <v>30</v>
      </c>
      <c r="B10" s="50" t="s">
        <v>176</v>
      </c>
      <c r="C10" s="50" t="s">
        <v>177</v>
      </c>
      <c r="D10" s="50" t="s">
        <v>178</v>
      </c>
      <c r="E10" s="50">
        <v>1501</v>
      </c>
      <c r="F10" s="50" t="s">
        <v>179</v>
      </c>
      <c r="G10" s="50">
        <v>16350018</v>
      </c>
      <c r="H10" s="50">
        <v>2.4262528658959295</v>
      </c>
      <c r="I10" s="50" t="s">
        <v>525</v>
      </c>
      <c r="J10" s="50">
        <v>0</v>
      </c>
      <c r="K10" s="50" t="s">
        <v>525</v>
      </c>
      <c r="L10" s="50">
        <v>1.43</v>
      </c>
    </row>
    <row r="11" spans="1:24" x14ac:dyDescent="0.25">
      <c r="A11" s="50" t="s">
        <v>25</v>
      </c>
      <c r="B11" s="50" t="s">
        <v>156</v>
      </c>
      <c r="C11" s="50" t="s">
        <v>222</v>
      </c>
      <c r="D11" s="50" t="s">
        <v>259</v>
      </c>
      <c r="E11" s="50">
        <v>5399</v>
      </c>
      <c r="F11" s="50" t="s">
        <v>224</v>
      </c>
      <c r="G11" s="50">
        <v>106927195</v>
      </c>
      <c r="H11" s="50">
        <v>0.86535780771051851</v>
      </c>
      <c r="I11" s="50" t="s">
        <v>526</v>
      </c>
      <c r="J11" s="50">
        <v>2051887.6534992333</v>
      </c>
      <c r="K11" s="50" t="s">
        <v>527</v>
      </c>
      <c r="L11" s="50">
        <v>9.3800000000000008</v>
      </c>
    </row>
    <row r="12" spans="1:24" x14ac:dyDescent="0.25">
      <c r="A12" s="50" t="s">
        <v>82</v>
      </c>
      <c r="B12" s="50" t="s">
        <v>161</v>
      </c>
      <c r="C12" s="50" t="s">
        <v>162</v>
      </c>
      <c r="D12" s="50" t="s">
        <v>163</v>
      </c>
      <c r="E12" s="50">
        <v>4209</v>
      </c>
      <c r="F12" s="50" t="s">
        <v>164</v>
      </c>
      <c r="G12" s="50">
        <v>104203224</v>
      </c>
      <c r="H12" s="50">
        <v>-0.87962167652153922</v>
      </c>
      <c r="I12" s="50" t="s">
        <v>165</v>
      </c>
      <c r="J12" s="50">
        <v>5483401.2561281165</v>
      </c>
      <c r="K12" s="50" t="s">
        <v>166</v>
      </c>
      <c r="L12" s="50">
        <v>9.14</v>
      </c>
    </row>
    <row r="13" spans="1:24" x14ac:dyDescent="0.25">
      <c r="A13" s="50" t="s">
        <v>88</v>
      </c>
      <c r="B13" s="50" t="s">
        <v>368</v>
      </c>
      <c r="C13" s="50" t="s">
        <v>369</v>
      </c>
      <c r="D13" s="50" t="s">
        <v>370</v>
      </c>
      <c r="E13" s="50">
        <v>1681</v>
      </c>
      <c r="F13" s="50" t="s">
        <v>371</v>
      </c>
      <c r="G13" s="50">
        <v>83230512</v>
      </c>
      <c r="H13" s="50">
        <v>-1.1107441879840039</v>
      </c>
      <c r="I13" s="50" t="s">
        <v>535</v>
      </c>
      <c r="J13" s="50">
        <v>0</v>
      </c>
      <c r="K13" s="50" t="s">
        <v>535</v>
      </c>
      <c r="L13" s="50">
        <v>7.3</v>
      </c>
    </row>
    <row r="14" spans="1:24" x14ac:dyDescent="0.25">
      <c r="A14" s="50" t="s">
        <v>51</v>
      </c>
      <c r="B14" s="50" t="s">
        <v>488</v>
      </c>
      <c r="C14" s="50">
        <v>413</v>
      </c>
      <c r="D14" s="50" t="s">
        <v>489</v>
      </c>
      <c r="E14" s="50">
        <v>412</v>
      </c>
      <c r="F14" s="50">
        <v>417</v>
      </c>
      <c r="G14" s="50">
        <v>328426315</v>
      </c>
      <c r="H14" s="50">
        <v>-1.2808819664136708</v>
      </c>
      <c r="I14" s="50" t="s">
        <v>528</v>
      </c>
      <c r="J14" s="50">
        <v>3775848.1277809888</v>
      </c>
      <c r="K14" s="50" t="s">
        <v>529</v>
      </c>
      <c r="L14" s="50">
        <v>28.82</v>
      </c>
    </row>
    <row r="15" spans="1:24" x14ac:dyDescent="0.25">
      <c r="A15" s="50" t="s">
        <v>15</v>
      </c>
      <c r="B15" s="50" t="s">
        <v>492</v>
      </c>
      <c r="C15" s="50" t="s">
        <v>493</v>
      </c>
      <c r="D15" s="50" t="s">
        <v>494</v>
      </c>
      <c r="E15" s="50">
        <v>11380</v>
      </c>
      <c r="F15" s="50" t="s">
        <v>495</v>
      </c>
      <c r="G15" s="50">
        <v>90152360</v>
      </c>
      <c r="H15" s="50">
        <v>-7.3170259296424387</v>
      </c>
      <c r="I15" s="50" t="s">
        <v>530</v>
      </c>
      <c r="J15" s="50">
        <v>2712335</v>
      </c>
      <c r="K15" s="50" t="s">
        <v>531</v>
      </c>
      <c r="L15" s="50">
        <v>7.91</v>
      </c>
    </row>
    <row r="16" spans="1:24" x14ac:dyDescent="0.25">
      <c r="A16" s="50" t="s">
        <v>536</v>
      </c>
      <c r="B16" s="50" t="s">
        <v>156</v>
      </c>
      <c r="C16" s="50" t="s">
        <v>537</v>
      </c>
      <c r="D16" s="50" t="s">
        <v>538</v>
      </c>
      <c r="E16" s="50">
        <v>4200</v>
      </c>
      <c r="F16" s="50" t="s">
        <v>539</v>
      </c>
      <c r="G16" s="50">
        <v>83181000</v>
      </c>
      <c r="H16" s="50">
        <v>-20.387669677960318</v>
      </c>
      <c r="I16" s="50" t="s">
        <v>540</v>
      </c>
      <c r="J16" s="50">
        <v>0</v>
      </c>
      <c r="K16" s="50" t="s">
        <v>540</v>
      </c>
      <c r="L16" s="50">
        <v>7.3</v>
      </c>
    </row>
    <row r="17" spans="1:12" x14ac:dyDescent="0.25">
      <c r="A17" s="50" t="s">
        <v>100</v>
      </c>
      <c r="B17" s="50" t="s">
        <v>120</v>
      </c>
      <c r="C17" s="50" t="s">
        <v>157</v>
      </c>
      <c r="D17" s="50" t="s">
        <v>498</v>
      </c>
      <c r="E17" s="50">
        <v>1775</v>
      </c>
      <c r="F17" s="50" t="s">
        <v>159</v>
      </c>
      <c r="G17" s="50">
        <v>17576938</v>
      </c>
      <c r="H17" s="50">
        <v>-24.12185752351035</v>
      </c>
      <c r="I17" s="50" t="s">
        <v>532</v>
      </c>
      <c r="J17" s="50">
        <v>-5597645</v>
      </c>
      <c r="K17" s="50" t="s">
        <v>533</v>
      </c>
      <c r="L17" s="50">
        <v>1.54</v>
      </c>
    </row>
    <row r="18" spans="1:12" x14ac:dyDescent="0.25">
      <c r="A18" s="20" t="s">
        <v>54</v>
      </c>
      <c r="B18" s="20" t="s">
        <v>541</v>
      </c>
      <c r="C18" s="20"/>
      <c r="D18" s="20" t="s">
        <v>542</v>
      </c>
      <c r="E18" s="20"/>
      <c r="F18" s="20"/>
      <c r="G18" s="20" t="s">
        <v>543</v>
      </c>
      <c r="H18" s="20"/>
      <c r="I18" s="20" t="s">
        <v>544</v>
      </c>
      <c r="J18" s="20" t="s">
        <v>534</v>
      </c>
      <c r="K18" s="20" t="s">
        <v>545</v>
      </c>
      <c r="L18" s="20"/>
    </row>
    <row r="19" spans="1:12" x14ac:dyDescent="0.25">
      <c r="G19" s="20" t="s">
        <v>62</v>
      </c>
      <c r="I19" s="365" t="s">
        <v>63</v>
      </c>
      <c r="J19" s="366"/>
      <c r="K19" s="365" t="s">
        <v>64</v>
      </c>
      <c r="L19" s="366"/>
    </row>
    <row r="20" spans="1:12" x14ac:dyDescent="0.25">
      <c r="A20" s="21" t="s">
        <v>59</v>
      </c>
      <c r="B20" s="14">
        <v>277877164</v>
      </c>
      <c r="G20" s="32">
        <f>B20+G18</f>
        <v>1500534915</v>
      </c>
      <c r="I20" s="28">
        <f>G20-B22</f>
        <v>120534915</v>
      </c>
      <c r="J20" s="33">
        <f>I20/B22</f>
        <v>8.7344141304347825E-2</v>
      </c>
      <c r="K20" s="28">
        <f>I20+14000000</f>
        <v>134534915</v>
      </c>
      <c r="L20" s="33">
        <f>K20/B22</f>
        <v>9.7489068840579715E-2</v>
      </c>
    </row>
    <row r="21" spans="1:12" x14ac:dyDescent="0.25">
      <c r="A21" s="23" t="s">
        <v>60</v>
      </c>
      <c r="B21" s="24">
        <v>70000000</v>
      </c>
      <c r="G21" s="35">
        <f>G20+B21</f>
        <v>1570534915</v>
      </c>
      <c r="H21" s="34"/>
      <c r="I21" s="36">
        <f>G21-B22</f>
        <v>190534915</v>
      </c>
      <c r="J21" s="37">
        <f>I21/B22</f>
        <v>0.13806877898550723</v>
      </c>
      <c r="K21" s="36">
        <f>I21+14000000</f>
        <v>204534915</v>
      </c>
      <c r="L21" s="37">
        <f>K21/B22</f>
        <v>0.14821370652173912</v>
      </c>
    </row>
    <row r="22" spans="1:12" x14ac:dyDescent="0.25">
      <c r="A22" s="21" t="s">
        <v>61</v>
      </c>
      <c r="B22" s="21">
        <v>1380000000</v>
      </c>
      <c r="G22" s="32"/>
      <c r="H22" s="38"/>
      <c r="I22" s="369" t="s">
        <v>69</v>
      </c>
      <c r="J22" s="51">
        <f>I20/base!H28*30</f>
        <v>2.6749276536250862E-2</v>
      </c>
      <c r="K22" s="370" t="s">
        <v>69</v>
      </c>
      <c r="L22" s="51">
        <f>K20/base!H28*30</f>
        <v>2.9856176072435146E-2</v>
      </c>
    </row>
    <row r="23" spans="1:12" x14ac:dyDescent="0.25">
      <c r="I23" s="369"/>
      <c r="J23" s="51">
        <f>I21/base!H28*30</f>
        <v>4.2283774217172276E-2</v>
      </c>
      <c r="K23" s="371"/>
      <c r="L23" s="51">
        <f>K21/base!H28*30</f>
        <v>4.5390673753356564E-2</v>
      </c>
    </row>
  </sheetData>
  <mergeCells count="8">
    <mergeCell ref="I22:I23"/>
    <mergeCell ref="K22:K23"/>
    <mergeCell ref="U1:V1"/>
    <mergeCell ref="W1:X1"/>
    <mergeCell ref="U4:U5"/>
    <mergeCell ref="W4:W5"/>
    <mergeCell ref="I19:J19"/>
    <mergeCell ref="K19:L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:L2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5.7109375" bestFit="1" customWidth="1"/>
    <col min="4" max="4" width="13.85546875" bestFit="1" customWidth="1"/>
    <col min="5" max="5" width="16" bestFit="1" customWidth="1"/>
    <col min="6" max="6" width="12.7109375" bestFit="1" customWidth="1"/>
    <col min="7" max="7" width="13.85546875" bestFit="1" customWidth="1"/>
    <col min="8" max="8" width="17.85546875" bestFit="1" customWidth="1"/>
    <col min="9" max="9" width="20.85546875" bestFit="1" customWidth="1"/>
    <col min="10" max="10" width="18.5703125" bestFit="1" customWidth="1"/>
    <col min="11" max="11" width="20.85546875" bestFit="1" customWidth="1"/>
    <col min="12" max="12" width="11.28515625" bestFit="1" customWidth="1"/>
  </cols>
  <sheetData>
    <row r="1" spans="1:12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</row>
    <row r="2" spans="1:12" x14ac:dyDescent="0.25">
      <c r="A2" s="67" t="s">
        <v>57</v>
      </c>
      <c r="B2" s="67">
        <v>224</v>
      </c>
      <c r="C2" s="67" t="s">
        <v>546</v>
      </c>
      <c r="D2" s="67" t="s">
        <v>547</v>
      </c>
      <c r="E2" s="67">
        <v>6900</v>
      </c>
      <c r="F2" s="67" t="s">
        <v>548</v>
      </c>
      <c r="G2" s="67">
        <v>1530530</v>
      </c>
      <c r="H2" s="67">
        <v>32.365638346153155</v>
      </c>
      <c r="I2" s="67" t="s">
        <v>549</v>
      </c>
      <c r="J2" s="67">
        <v>459414.5167682927</v>
      </c>
      <c r="K2" s="67" t="s">
        <v>550</v>
      </c>
      <c r="L2" s="67"/>
    </row>
    <row r="3" spans="1:12" x14ac:dyDescent="0.25">
      <c r="A3" s="67" t="s">
        <v>38</v>
      </c>
      <c r="B3" s="67" t="s">
        <v>120</v>
      </c>
      <c r="C3" s="67" t="s">
        <v>187</v>
      </c>
      <c r="D3" s="67" t="s">
        <v>512</v>
      </c>
      <c r="E3" s="67">
        <v>1661</v>
      </c>
      <c r="F3" s="67" t="s">
        <v>189</v>
      </c>
      <c r="G3" s="67">
        <v>16448052</v>
      </c>
      <c r="H3" s="67">
        <v>31.337042942292285</v>
      </c>
      <c r="I3" s="67" t="s">
        <v>551</v>
      </c>
      <c r="J3" s="67">
        <v>44325165.725000001</v>
      </c>
      <c r="K3" s="67" t="s">
        <v>552</v>
      </c>
      <c r="L3" s="67"/>
    </row>
    <row r="4" spans="1:12" x14ac:dyDescent="0.25">
      <c r="A4" s="67" t="s">
        <v>36</v>
      </c>
      <c r="B4" s="67" t="s">
        <v>436</v>
      </c>
      <c r="C4" s="67" t="s">
        <v>437</v>
      </c>
      <c r="D4" s="67" t="s">
        <v>438</v>
      </c>
      <c r="E4" s="67">
        <v>4018</v>
      </c>
      <c r="F4" s="67" t="s">
        <v>439</v>
      </c>
      <c r="G4" s="67">
        <v>4392622</v>
      </c>
      <c r="H4" s="67">
        <v>28.594342591576098</v>
      </c>
      <c r="I4" s="67" t="s">
        <v>553</v>
      </c>
      <c r="J4" s="67">
        <v>0</v>
      </c>
      <c r="K4" s="67" t="s">
        <v>553</v>
      </c>
      <c r="L4" s="67"/>
    </row>
    <row r="5" spans="1:12" x14ac:dyDescent="0.25">
      <c r="A5" s="67" t="s">
        <v>23</v>
      </c>
      <c r="B5" s="67" t="s">
        <v>131</v>
      </c>
      <c r="C5" s="67" t="s">
        <v>132</v>
      </c>
      <c r="D5" s="67" t="s">
        <v>133</v>
      </c>
      <c r="E5" s="67">
        <v>2117</v>
      </c>
      <c r="F5" s="67" t="s">
        <v>134</v>
      </c>
      <c r="G5" s="67">
        <v>2096359</v>
      </c>
      <c r="H5" s="67">
        <v>26.46533808301486</v>
      </c>
      <c r="I5" s="67" t="s">
        <v>554</v>
      </c>
      <c r="J5" s="67">
        <v>0</v>
      </c>
      <c r="K5" s="67" t="s">
        <v>554</v>
      </c>
      <c r="L5" s="67"/>
    </row>
    <row r="6" spans="1:12" x14ac:dyDescent="0.25">
      <c r="A6" s="67" t="s">
        <v>45</v>
      </c>
      <c r="B6" s="67" t="s">
        <v>273</v>
      </c>
      <c r="C6" s="67" t="s">
        <v>555</v>
      </c>
      <c r="D6" s="67" t="s">
        <v>556</v>
      </c>
      <c r="E6" s="67">
        <v>5140</v>
      </c>
      <c r="F6" s="67" t="s">
        <v>557</v>
      </c>
      <c r="G6" s="67">
        <v>76348275</v>
      </c>
      <c r="H6" s="67">
        <v>15.507071901150841</v>
      </c>
      <c r="I6" s="67" t="s">
        <v>558</v>
      </c>
      <c r="J6" s="67">
        <v>10968199.48886363</v>
      </c>
      <c r="K6" s="67" t="s">
        <v>559</v>
      </c>
      <c r="L6" s="67"/>
    </row>
    <row r="7" spans="1:12" x14ac:dyDescent="0.25">
      <c r="A7" s="67" t="s">
        <v>12</v>
      </c>
      <c r="B7" s="67" t="s">
        <v>141</v>
      </c>
      <c r="C7" s="67" t="s">
        <v>517</v>
      </c>
      <c r="D7" s="67" t="s">
        <v>518</v>
      </c>
      <c r="E7" s="67">
        <v>2892</v>
      </c>
      <c r="F7" s="67" t="s">
        <v>519</v>
      </c>
      <c r="G7" s="67">
        <v>85914090</v>
      </c>
      <c r="H7" s="67">
        <v>11.529873795928204</v>
      </c>
      <c r="I7" s="67" t="s">
        <v>560</v>
      </c>
      <c r="J7" s="67">
        <v>16837154.512122769</v>
      </c>
      <c r="K7" s="67" t="s">
        <v>561</v>
      </c>
      <c r="L7" s="67"/>
    </row>
    <row r="8" spans="1:12" x14ac:dyDescent="0.25">
      <c r="A8" s="67" t="s">
        <v>478</v>
      </c>
      <c r="B8" s="67" t="s">
        <v>479</v>
      </c>
      <c r="C8" s="67" t="s">
        <v>480</v>
      </c>
      <c r="D8" s="67" t="s">
        <v>481</v>
      </c>
      <c r="E8" s="67">
        <v>2482</v>
      </c>
      <c r="F8" s="67" t="s">
        <v>482</v>
      </c>
      <c r="G8" s="67">
        <v>12030933</v>
      </c>
      <c r="H8" s="67">
        <v>11.202244281015394</v>
      </c>
      <c r="I8" s="67" t="s">
        <v>562</v>
      </c>
      <c r="J8" s="67">
        <v>0</v>
      </c>
      <c r="K8" s="67" t="s">
        <v>562</v>
      </c>
      <c r="L8" s="67"/>
    </row>
    <row r="9" spans="1:12" x14ac:dyDescent="0.25">
      <c r="A9" s="67" t="s">
        <v>48</v>
      </c>
      <c r="B9" s="67" t="s">
        <v>392</v>
      </c>
      <c r="C9" s="67">
        <v>427</v>
      </c>
      <c r="D9" s="67" t="s">
        <v>393</v>
      </c>
      <c r="E9" s="67">
        <v>479</v>
      </c>
      <c r="F9" s="67">
        <v>431</v>
      </c>
      <c r="G9" s="67">
        <v>233704165</v>
      </c>
      <c r="H9" s="67">
        <v>11.145020425538604</v>
      </c>
      <c r="I9" s="67" t="s">
        <v>563</v>
      </c>
      <c r="J9" s="67">
        <v>1521882.625</v>
      </c>
      <c r="K9" s="67">
        <v>24956470</v>
      </c>
      <c r="L9" s="67"/>
    </row>
    <row r="10" spans="1:12" x14ac:dyDescent="0.25">
      <c r="A10" s="67" t="s">
        <v>100</v>
      </c>
      <c r="B10" s="67" t="s">
        <v>120</v>
      </c>
      <c r="C10" s="67" t="s">
        <v>564</v>
      </c>
      <c r="D10" s="67" t="s">
        <v>565</v>
      </c>
      <c r="E10" s="67">
        <v>1853</v>
      </c>
      <c r="F10" s="67" t="s">
        <v>566</v>
      </c>
      <c r="G10" s="67">
        <v>18349332</v>
      </c>
      <c r="H10" s="67">
        <v>10.171307309102648</v>
      </c>
      <c r="I10" s="67" t="s">
        <v>567</v>
      </c>
      <c r="J10" s="67">
        <v>911774</v>
      </c>
      <c r="K10" s="67" t="s">
        <v>568</v>
      </c>
      <c r="L10" s="67"/>
    </row>
    <row r="11" spans="1:12" x14ac:dyDescent="0.25">
      <c r="A11" s="67" t="s">
        <v>30</v>
      </c>
      <c r="B11" s="67" t="s">
        <v>176</v>
      </c>
      <c r="C11" s="67" t="s">
        <v>177</v>
      </c>
      <c r="D11" s="67" t="s">
        <v>178</v>
      </c>
      <c r="E11" s="67">
        <v>1560</v>
      </c>
      <c r="F11" s="67" t="s">
        <v>179</v>
      </c>
      <c r="G11" s="67">
        <v>16992690</v>
      </c>
      <c r="H11" s="67">
        <v>6.4523331296504445</v>
      </c>
      <c r="I11" s="67" t="s">
        <v>569</v>
      </c>
      <c r="J11" s="67">
        <v>0</v>
      </c>
      <c r="K11" s="67" t="s">
        <v>569</v>
      </c>
      <c r="L11" s="67"/>
    </row>
    <row r="12" spans="1:12" x14ac:dyDescent="0.25">
      <c r="A12" s="67" t="s">
        <v>570</v>
      </c>
      <c r="B12" s="67" t="s">
        <v>156</v>
      </c>
      <c r="C12" s="67" t="s">
        <v>537</v>
      </c>
      <c r="D12" s="67" t="s">
        <v>571</v>
      </c>
      <c r="E12" s="67">
        <v>5600</v>
      </c>
      <c r="F12" s="67" t="s">
        <v>539</v>
      </c>
      <c r="G12" s="67">
        <v>110908000</v>
      </c>
      <c r="H12" s="67">
        <v>6.1497727467627135</v>
      </c>
      <c r="I12" s="67" t="s">
        <v>572</v>
      </c>
      <c r="J12" s="67">
        <v>0</v>
      </c>
      <c r="K12" s="67" t="s">
        <v>572</v>
      </c>
      <c r="L12" s="67"/>
    </row>
    <row r="13" spans="1:12" x14ac:dyDescent="0.25">
      <c r="A13" s="67" t="s">
        <v>51</v>
      </c>
      <c r="B13" s="67" t="s">
        <v>573</v>
      </c>
      <c r="C13" s="67">
        <v>413</v>
      </c>
      <c r="D13" s="67" t="s">
        <v>574</v>
      </c>
      <c r="E13" s="67">
        <v>433</v>
      </c>
      <c r="F13" s="67">
        <v>417</v>
      </c>
      <c r="G13" s="67">
        <v>300144775</v>
      </c>
      <c r="H13" s="67">
        <v>3.750917739181749</v>
      </c>
      <c r="I13" s="67" t="s">
        <v>575</v>
      </c>
      <c r="J13" s="67">
        <v>5160919.6763312947</v>
      </c>
      <c r="K13" s="67" t="s">
        <v>576</v>
      </c>
      <c r="L13" s="67"/>
    </row>
    <row r="14" spans="1:12" x14ac:dyDescent="0.25">
      <c r="A14" s="67" t="s">
        <v>88</v>
      </c>
      <c r="B14" s="67" t="s">
        <v>368</v>
      </c>
      <c r="C14" s="67" t="s">
        <v>369</v>
      </c>
      <c r="D14" s="67" t="s">
        <v>370</v>
      </c>
      <c r="E14" s="67">
        <v>1760</v>
      </c>
      <c r="F14" s="67" t="s">
        <v>371</v>
      </c>
      <c r="G14" s="67">
        <v>87142000</v>
      </c>
      <c r="H14" s="67">
        <v>3.5366396637172905</v>
      </c>
      <c r="I14" s="67" t="s">
        <v>577</v>
      </c>
      <c r="J14" s="67">
        <v>0</v>
      </c>
      <c r="K14" s="67" t="s">
        <v>577</v>
      </c>
      <c r="L14" s="67"/>
    </row>
    <row r="15" spans="1:12" x14ac:dyDescent="0.25">
      <c r="A15" s="67" t="s">
        <v>25</v>
      </c>
      <c r="B15" s="67" t="s">
        <v>156</v>
      </c>
      <c r="C15" s="67" t="s">
        <v>222</v>
      </c>
      <c r="D15" s="67" t="s">
        <v>259</v>
      </c>
      <c r="E15" s="67">
        <v>5500</v>
      </c>
      <c r="F15" s="67" t="s">
        <v>224</v>
      </c>
      <c r="G15" s="67">
        <v>108927500</v>
      </c>
      <c r="H15" s="67">
        <v>2.7522630010016398</v>
      </c>
      <c r="I15" s="67" t="s">
        <v>578</v>
      </c>
      <c r="J15" s="67">
        <v>2051887.6534992333</v>
      </c>
      <c r="K15" s="67" t="s">
        <v>579</v>
      </c>
      <c r="L15" s="67"/>
    </row>
    <row r="16" spans="1:12" x14ac:dyDescent="0.25">
      <c r="A16" s="67" t="s">
        <v>82</v>
      </c>
      <c r="B16" s="67" t="s">
        <v>161</v>
      </c>
      <c r="C16" s="67" t="s">
        <v>162</v>
      </c>
      <c r="D16" s="67" t="s">
        <v>580</v>
      </c>
      <c r="E16" s="67">
        <v>4209</v>
      </c>
      <c r="F16" s="67" t="s">
        <v>164</v>
      </c>
      <c r="G16" s="67">
        <v>104203224</v>
      </c>
      <c r="H16" s="67">
        <v>-0.87963488741699458</v>
      </c>
      <c r="I16" s="67" t="s">
        <v>581</v>
      </c>
      <c r="J16" s="67">
        <v>4403173.2677228628</v>
      </c>
      <c r="K16" s="67" t="s">
        <v>582</v>
      </c>
      <c r="L16" s="67"/>
    </row>
    <row r="17" spans="1:12" x14ac:dyDescent="0.25">
      <c r="A17" s="67" t="s">
        <v>78</v>
      </c>
      <c r="B17" s="67" t="s">
        <v>156</v>
      </c>
      <c r="C17" s="67" t="s">
        <v>583</v>
      </c>
      <c r="D17" s="67" t="s">
        <v>584</v>
      </c>
      <c r="E17" s="67">
        <v>4893</v>
      </c>
      <c r="F17" s="67" t="s">
        <v>585</v>
      </c>
      <c r="G17" s="67">
        <v>96905865</v>
      </c>
      <c r="H17" s="67">
        <v>-1.432348464077851</v>
      </c>
      <c r="I17" s="67" t="s">
        <v>586</v>
      </c>
      <c r="J17" s="67">
        <v>6265494</v>
      </c>
      <c r="K17" s="67" t="s">
        <v>587</v>
      </c>
      <c r="L17" s="67"/>
    </row>
    <row r="18" spans="1:12" x14ac:dyDescent="0.25">
      <c r="A18" s="67" t="s">
        <v>15</v>
      </c>
      <c r="B18" s="67" t="s">
        <v>492</v>
      </c>
      <c r="C18" s="67" t="s">
        <v>493</v>
      </c>
      <c r="D18" s="67" t="s">
        <v>494</v>
      </c>
      <c r="E18" s="67">
        <v>11401</v>
      </c>
      <c r="F18" s="67" t="s">
        <v>495</v>
      </c>
      <c r="G18" s="67">
        <v>90318722</v>
      </c>
      <c r="H18" s="67">
        <v>-7.1459940794247316</v>
      </c>
      <c r="I18" s="67" t="s">
        <v>588</v>
      </c>
      <c r="J18" s="67">
        <v>2712335</v>
      </c>
      <c r="K18" s="67" t="s">
        <v>589</v>
      </c>
      <c r="L18" s="67"/>
    </row>
    <row r="19" spans="1:12" x14ac:dyDescent="0.25">
      <c r="A19" s="20" t="s">
        <v>54</v>
      </c>
      <c r="B19" s="20" t="s">
        <v>590</v>
      </c>
      <c r="C19" s="20"/>
      <c r="D19" s="20" t="s">
        <v>591</v>
      </c>
      <c r="E19" s="20"/>
      <c r="F19" s="20"/>
      <c r="G19" s="20" t="s">
        <v>592</v>
      </c>
      <c r="H19" s="20"/>
      <c r="I19" s="20" t="s">
        <v>593</v>
      </c>
      <c r="J19" s="20" t="s">
        <v>594</v>
      </c>
      <c r="K19" s="20" t="s">
        <v>595</v>
      </c>
      <c r="L19" s="20"/>
    </row>
    <row r="20" spans="1:12" x14ac:dyDescent="0.25">
      <c r="A20" s="53"/>
      <c r="B20" s="53"/>
      <c r="C20" s="53"/>
      <c r="D20" s="53"/>
      <c r="E20" s="53"/>
      <c r="F20" s="53"/>
      <c r="G20" s="20" t="s">
        <v>62</v>
      </c>
      <c r="H20" s="53"/>
      <c r="I20" s="365" t="s">
        <v>63</v>
      </c>
      <c r="J20" s="366"/>
      <c r="K20" s="365" t="s">
        <v>64</v>
      </c>
      <c r="L20" s="366"/>
    </row>
    <row r="21" spans="1:12" x14ac:dyDescent="0.25">
      <c r="A21" s="52" t="s">
        <v>59</v>
      </c>
      <c r="B21" s="14">
        <v>198316974</v>
      </c>
      <c r="C21" s="53"/>
      <c r="D21" s="53"/>
      <c r="E21" s="53"/>
      <c r="F21" s="53"/>
      <c r="G21" s="32">
        <f>B21+G19</f>
        <v>1564674108</v>
      </c>
      <c r="H21" s="53"/>
      <c r="I21" s="28">
        <f>G21-B23</f>
        <v>184674108</v>
      </c>
      <c r="J21" s="33">
        <f>I21/B23</f>
        <v>0.13382181739130436</v>
      </c>
      <c r="K21" s="28">
        <f>I21+14000000</f>
        <v>198674108</v>
      </c>
      <c r="L21" s="33">
        <f>K21/B23</f>
        <v>0.14396674492753622</v>
      </c>
    </row>
    <row r="22" spans="1:12" x14ac:dyDescent="0.25">
      <c r="A22" s="23" t="s">
        <v>60</v>
      </c>
      <c r="B22" s="24">
        <v>70000000</v>
      </c>
      <c r="C22" s="53"/>
      <c r="D22" s="53"/>
      <c r="E22" s="53"/>
      <c r="F22" s="53"/>
      <c r="G22" s="35">
        <f>G21+B22</f>
        <v>1634674108</v>
      </c>
      <c r="H22" s="34"/>
      <c r="I22" s="36">
        <f>G22-B23</f>
        <v>254674108</v>
      </c>
      <c r="J22" s="37">
        <f>I22/B23</f>
        <v>0.18454645507246376</v>
      </c>
      <c r="K22" s="36">
        <f>I22+14000000</f>
        <v>268674108</v>
      </c>
      <c r="L22" s="37">
        <f>K22/B23</f>
        <v>0.19469138260869565</v>
      </c>
    </row>
    <row r="23" spans="1:12" x14ac:dyDescent="0.25">
      <c r="A23" s="52" t="s">
        <v>61</v>
      </c>
      <c r="B23" s="52">
        <v>1380000000</v>
      </c>
      <c r="C23" s="53"/>
      <c r="D23" s="53"/>
      <c r="E23" s="53"/>
      <c r="F23" s="53"/>
      <c r="G23" s="32"/>
      <c r="H23" s="38"/>
      <c r="I23" s="369" t="s">
        <v>69</v>
      </c>
      <c r="J23" s="51">
        <f>I21/base!H29*30</f>
        <v>3.9814183339082439E-2</v>
      </c>
      <c r="K23" s="370" t="s">
        <v>69</v>
      </c>
      <c r="L23" s="51">
        <f>K21/base!H29*30</f>
        <v>4.2832465505346674E-2</v>
      </c>
    </row>
    <row r="24" spans="1:12" x14ac:dyDescent="0.25">
      <c r="A24" s="53"/>
      <c r="B24" s="53"/>
      <c r="C24" s="53"/>
      <c r="D24" s="53"/>
      <c r="E24" s="53"/>
      <c r="F24" s="53"/>
      <c r="G24" s="53"/>
      <c r="H24" s="53"/>
      <c r="I24" s="369"/>
      <c r="J24" s="51">
        <f>I22/base!H29*30</f>
        <v>5.4905594170403582E-2</v>
      </c>
      <c r="K24" s="371"/>
      <c r="L24" s="51">
        <f>K22/base!H29*30</f>
        <v>5.7923876336667818E-2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J24" sqref="J24"/>
    </sheetView>
  </sheetViews>
  <sheetFormatPr defaultRowHeight="15" x14ac:dyDescent="0.25"/>
  <cols>
    <col min="1" max="1" width="10.5703125" style="66" bestFit="1" customWidth="1"/>
    <col min="2" max="2" width="12.28515625" style="66" bestFit="1" customWidth="1"/>
    <col min="3" max="3" width="15.28515625" style="66" bestFit="1" customWidth="1"/>
    <col min="4" max="4" width="14.140625" style="66" bestFit="1" customWidth="1"/>
    <col min="5" max="5" width="14.85546875" style="66" bestFit="1" customWidth="1"/>
    <col min="6" max="6" width="12.85546875" style="66" bestFit="1" customWidth="1"/>
    <col min="7" max="7" width="14.140625" style="66" bestFit="1" customWidth="1"/>
    <col min="8" max="8" width="18.7109375" style="66" bestFit="1" customWidth="1"/>
    <col min="9" max="9" width="21" style="66" bestFit="1" customWidth="1"/>
    <col min="10" max="10" width="20" style="66" bestFit="1" customWidth="1"/>
    <col min="11" max="11" width="21" style="66" bestFit="1" customWidth="1"/>
    <col min="12" max="12" width="12" style="66" bestFit="1" customWidth="1"/>
    <col min="13" max="16384" width="9.140625" style="66"/>
  </cols>
  <sheetData>
    <row r="1" spans="1:12" x14ac:dyDescent="0.25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</row>
    <row r="2" spans="1:12" x14ac:dyDescent="0.25">
      <c r="A2" s="70" t="s">
        <v>38</v>
      </c>
      <c r="B2" s="70" t="s">
        <v>120</v>
      </c>
      <c r="C2" s="70" t="s">
        <v>187</v>
      </c>
      <c r="D2" s="70" t="s">
        <v>512</v>
      </c>
      <c r="E2" s="70">
        <v>1693</v>
      </c>
      <c r="F2" s="70" t="s">
        <v>189</v>
      </c>
      <c r="G2" s="70">
        <v>16764933</v>
      </c>
      <c r="H2" s="70">
        <v>33.867325160794302</v>
      </c>
      <c r="I2" s="70" t="s">
        <v>596</v>
      </c>
      <c r="J2" s="70">
        <v>44325165.725000001</v>
      </c>
      <c r="K2" s="70" t="s">
        <v>597</v>
      </c>
      <c r="L2" s="70">
        <v>1.1499999999999999</v>
      </c>
    </row>
    <row r="3" spans="1:12" x14ac:dyDescent="0.25">
      <c r="A3" s="70" t="s">
        <v>57</v>
      </c>
      <c r="B3" s="70">
        <v>224</v>
      </c>
      <c r="C3" s="70" t="s">
        <v>546</v>
      </c>
      <c r="D3" s="70" t="s">
        <v>547</v>
      </c>
      <c r="E3" s="70">
        <v>6810</v>
      </c>
      <c r="F3" s="70" t="s">
        <v>548</v>
      </c>
      <c r="G3" s="70">
        <v>1510567</v>
      </c>
      <c r="H3" s="70">
        <v>30.639167621434101</v>
      </c>
      <c r="I3" s="70" t="s">
        <v>598</v>
      </c>
      <c r="J3" s="70">
        <v>459414.5167682927</v>
      </c>
      <c r="K3" s="70" t="s">
        <v>599</v>
      </c>
      <c r="L3" s="70">
        <v>0.1</v>
      </c>
    </row>
    <row r="4" spans="1:12" x14ac:dyDescent="0.25">
      <c r="A4" s="70" t="s">
        <v>36</v>
      </c>
      <c r="B4" s="70" t="s">
        <v>436</v>
      </c>
      <c r="C4" s="70" t="s">
        <v>437</v>
      </c>
      <c r="D4" s="70" t="s">
        <v>438</v>
      </c>
      <c r="E4" s="70">
        <v>4050</v>
      </c>
      <c r="F4" s="70" t="s">
        <v>439</v>
      </c>
      <c r="G4" s="70">
        <v>4427606</v>
      </c>
      <c r="H4" s="70">
        <v>29.618501847989169</v>
      </c>
      <c r="I4" s="70" t="s">
        <v>600</v>
      </c>
      <c r="J4" s="70">
        <v>0</v>
      </c>
      <c r="K4" s="70" t="s">
        <v>600</v>
      </c>
      <c r="L4" s="70">
        <v>0.3</v>
      </c>
    </row>
    <row r="5" spans="1:12" x14ac:dyDescent="0.25">
      <c r="A5" s="70" t="s">
        <v>23</v>
      </c>
      <c r="B5" s="70" t="s">
        <v>131</v>
      </c>
      <c r="C5" s="70" t="s">
        <v>132</v>
      </c>
      <c r="D5" s="70" t="s">
        <v>133</v>
      </c>
      <c r="E5" s="70">
        <v>2059</v>
      </c>
      <c r="F5" s="70" t="s">
        <v>134</v>
      </c>
      <c r="G5" s="70">
        <v>2038925</v>
      </c>
      <c r="H5" s="70">
        <v>23.000564049817363</v>
      </c>
      <c r="I5" s="70" t="s">
        <v>601</v>
      </c>
      <c r="J5" s="70">
        <v>0</v>
      </c>
      <c r="K5" s="70" t="s">
        <v>601</v>
      </c>
      <c r="L5" s="70">
        <v>0.14000000000000001</v>
      </c>
    </row>
    <row r="6" spans="1:12" x14ac:dyDescent="0.25">
      <c r="A6" s="70" t="s">
        <v>478</v>
      </c>
      <c r="B6" s="70" t="s">
        <v>479</v>
      </c>
      <c r="C6" s="70" t="s">
        <v>480</v>
      </c>
      <c r="D6" s="70" t="s">
        <v>481</v>
      </c>
      <c r="E6" s="70">
        <v>2606</v>
      </c>
      <c r="F6" s="70" t="s">
        <v>482</v>
      </c>
      <c r="G6" s="70">
        <v>12631995</v>
      </c>
      <c r="H6" s="70">
        <v>16.757876861799918</v>
      </c>
      <c r="I6" s="70" t="s">
        <v>602</v>
      </c>
      <c r="J6" s="70">
        <v>0</v>
      </c>
      <c r="K6" s="70" t="s">
        <v>602</v>
      </c>
      <c r="L6" s="70">
        <v>0.86</v>
      </c>
    </row>
    <row r="7" spans="1:12" x14ac:dyDescent="0.25">
      <c r="A7" s="70" t="s">
        <v>48</v>
      </c>
      <c r="B7" s="70" t="s">
        <v>392</v>
      </c>
      <c r="C7" s="70">
        <v>427</v>
      </c>
      <c r="D7" s="70" t="s">
        <v>393</v>
      </c>
      <c r="E7" s="70">
        <v>489</v>
      </c>
      <c r="F7" s="70">
        <v>431</v>
      </c>
      <c r="G7" s="70">
        <v>238583167</v>
      </c>
      <c r="H7" s="70">
        <v>13.465376063814215</v>
      </c>
      <c r="I7" s="70" t="s">
        <v>603</v>
      </c>
      <c r="J7" s="70">
        <v>1521882.625</v>
      </c>
      <c r="K7" s="70" t="s">
        <v>604</v>
      </c>
      <c r="L7" s="70">
        <v>16.32</v>
      </c>
    </row>
    <row r="8" spans="1:12" x14ac:dyDescent="0.25">
      <c r="A8" s="70" t="s">
        <v>30</v>
      </c>
      <c r="B8" s="70" t="s">
        <v>176</v>
      </c>
      <c r="C8" s="70" t="s">
        <v>177</v>
      </c>
      <c r="D8" s="70" t="s">
        <v>178</v>
      </c>
      <c r="E8" s="70">
        <v>1638</v>
      </c>
      <c r="F8" s="70" t="s">
        <v>179</v>
      </c>
      <c r="G8" s="70">
        <v>17842325</v>
      </c>
      <c r="H8" s="70">
        <v>11.774952918430829</v>
      </c>
      <c r="I8" s="70" t="s">
        <v>605</v>
      </c>
      <c r="J8" s="70">
        <v>0</v>
      </c>
      <c r="K8" s="70" t="s">
        <v>605</v>
      </c>
      <c r="L8" s="70">
        <v>1.22</v>
      </c>
    </row>
    <row r="9" spans="1:12" x14ac:dyDescent="0.25">
      <c r="A9" s="70" t="s">
        <v>12</v>
      </c>
      <c r="B9" s="70" t="s">
        <v>227</v>
      </c>
      <c r="C9" s="70" t="s">
        <v>606</v>
      </c>
      <c r="D9" s="70" t="s">
        <v>607</v>
      </c>
      <c r="E9" s="70">
        <v>3031</v>
      </c>
      <c r="F9" s="70" t="s">
        <v>608</v>
      </c>
      <c r="G9" s="70">
        <v>120057910</v>
      </c>
      <c r="H9" s="70">
        <v>11.702596536942959</v>
      </c>
      <c r="I9" s="70" t="s">
        <v>609</v>
      </c>
      <c r="J9" s="70">
        <v>16837154.512122769</v>
      </c>
      <c r="K9" s="70" t="s">
        <v>610</v>
      </c>
      <c r="L9" s="70">
        <v>8.2100000000000009</v>
      </c>
    </row>
    <row r="10" spans="1:12" x14ac:dyDescent="0.25">
      <c r="A10" s="70" t="s">
        <v>100</v>
      </c>
      <c r="B10" s="70" t="s">
        <v>120</v>
      </c>
      <c r="C10" s="70" t="s">
        <v>564</v>
      </c>
      <c r="D10" s="70" t="s">
        <v>565</v>
      </c>
      <c r="E10" s="70">
        <v>1845</v>
      </c>
      <c r="F10" s="70" t="s">
        <v>566</v>
      </c>
      <c r="G10" s="70">
        <v>18270113</v>
      </c>
      <c r="H10" s="70">
        <v>9.6956681526625239</v>
      </c>
      <c r="I10" s="70" t="s">
        <v>611</v>
      </c>
      <c r="J10" s="70">
        <v>911774</v>
      </c>
      <c r="K10" s="70" t="s">
        <v>612</v>
      </c>
      <c r="L10" s="70">
        <v>1.25</v>
      </c>
    </row>
    <row r="11" spans="1:12" x14ac:dyDescent="0.25">
      <c r="A11" s="70" t="s">
        <v>88</v>
      </c>
      <c r="B11" s="70" t="s">
        <v>368</v>
      </c>
      <c r="C11" s="70" t="s">
        <v>369</v>
      </c>
      <c r="D11" s="70" t="s">
        <v>370</v>
      </c>
      <c r="E11" s="70">
        <v>1834</v>
      </c>
      <c r="F11" s="70" t="s">
        <v>371</v>
      </c>
      <c r="G11" s="70">
        <v>90805925</v>
      </c>
      <c r="H11" s="70">
        <v>7.8898847404872221</v>
      </c>
      <c r="I11" s="70" t="s">
        <v>613</v>
      </c>
      <c r="J11" s="70">
        <v>0</v>
      </c>
      <c r="K11" s="70" t="s">
        <v>613</v>
      </c>
      <c r="L11" s="70">
        <v>6.21</v>
      </c>
    </row>
    <row r="12" spans="1:12" x14ac:dyDescent="0.25">
      <c r="A12" s="70" t="s">
        <v>45</v>
      </c>
      <c r="B12" s="70" t="s">
        <v>247</v>
      </c>
      <c r="C12" s="70" t="s">
        <v>614</v>
      </c>
      <c r="D12" s="70" t="s">
        <v>615</v>
      </c>
      <c r="E12" s="70">
        <v>5008</v>
      </c>
      <c r="F12" s="70" t="s">
        <v>616</v>
      </c>
      <c r="G12" s="70">
        <v>123979300</v>
      </c>
      <c r="H12" s="70">
        <v>6.9492016433040815</v>
      </c>
      <c r="I12" s="70" t="s">
        <v>617</v>
      </c>
      <c r="J12" s="70">
        <v>10968199.48886363</v>
      </c>
      <c r="K12" s="70" t="s">
        <v>618</v>
      </c>
      <c r="L12" s="70">
        <v>8.48</v>
      </c>
    </row>
    <row r="13" spans="1:12" x14ac:dyDescent="0.25">
      <c r="A13" s="70" t="s">
        <v>51</v>
      </c>
      <c r="B13" s="70" t="s">
        <v>573</v>
      </c>
      <c r="C13" s="70">
        <v>413</v>
      </c>
      <c r="D13" s="70" t="s">
        <v>574</v>
      </c>
      <c r="E13" s="70">
        <v>439</v>
      </c>
      <c r="F13" s="70">
        <v>417</v>
      </c>
      <c r="G13" s="70">
        <v>304303825</v>
      </c>
      <c r="H13" s="70">
        <v>5.1885747979232972</v>
      </c>
      <c r="I13" s="70" t="s">
        <v>619</v>
      </c>
      <c r="J13" s="70">
        <v>5160919.6763312947</v>
      </c>
      <c r="K13" s="70" t="s">
        <v>620</v>
      </c>
      <c r="L13" s="70">
        <v>20.82</v>
      </c>
    </row>
    <row r="14" spans="1:12" x14ac:dyDescent="0.25">
      <c r="A14" s="70" t="s">
        <v>570</v>
      </c>
      <c r="B14" s="70" t="s">
        <v>156</v>
      </c>
      <c r="C14" s="70" t="s">
        <v>537</v>
      </c>
      <c r="D14" s="70" t="s">
        <v>571</v>
      </c>
      <c r="E14" s="70">
        <v>5541</v>
      </c>
      <c r="F14" s="70" t="s">
        <v>539</v>
      </c>
      <c r="G14" s="70">
        <v>109739505</v>
      </c>
      <c r="H14" s="70">
        <v>5.0314090696093201</v>
      </c>
      <c r="I14" s="70" t="s">
        <v>621</v>
      </c>
      <c r="J14" s="70">
        <v>0</v>
      </c>
      <c r="K14" s="70" t="s">
        <v>621</v>
      </c>
      <c r="L14" s="70">
        <v>7.51</v>
      </c>
    </row>
    <row r="15" spans="1:12" x14ac:dyDescent="0.25">
      <c r="A15" s="70" t="s">
        <v>25</v>
      </c>
      <c r="B15" s="70" t="s">
        <v>156</v>
      </c>
      <c r="C15" s="70" t="s">
        <v>222</v>
      </c>
      <c r="D15" s="70" t="s">
        <v>259</v>
      </c>
      <c r="E15" s="70">
        <v>5484</v>
      </c>
      <c r="F15" s="70" t="s">
        <v>224</v>
      </c>
      <c r="G15" s="70">
        <v>108610620</v>
      </c>
      <c r="H15" s="70">
        <v>2.4533473268169077</v>
      </c>
      <c r="I15" s="70" t="s">
        <v>622</v>
      </c>
      <c r="J15" s="70">
        <v>2051887.6534992333</v>
      </c>
      <c r="K15" s="70" t="s">
        <v>623</v>
      </c>
      <c r="L15" s="70">
        <v>7.43</v>
      </c>
    </row>
    <row r="16" spans="1:12" x14ac:dyDescent="0.25">
      <c r="A16" s="70" t="s">
        <v>78</v>
      </c>
      <c r="B16" s="70" t="s">
        <v>156</v>
      </c>
      <c r="C16" s="70" t="s">
        <v>583</v>
      </c>
      <c r="D16" s="70" t="s">
        <v>584</v>
      </c>
      <c r="E16" s="70">
        <v>4930</v>
      </c>
      <c r="F16" s="70" t="s">
        <v>585</v>
      </c>
      <c r="G16" s="70">
        <v>97638650</v>
      </c>
      <c r="H16" s="70">
        <v>-0.68699732840870731</v>
      </c>
      <c r="I16" s="70" t="s">
        <v>624</v>
      </c>
      <c r="J16" s="70">
        <v>6265494</v>
      </c>
      <c r="K16" s="70" t="s">
        <v>625</v>
      </c>
      <c r="L16" s="70">
        <v>6.68</v>
      </c>
    </row>
    <row r="17" spans="1:12" x14ac:dyDescent="0.25">
      <c r="A17" s="70" t="s">
        <v>82</v>
      </c>
      <c r="B17" s="70" t="s">
        <v>161</v>
      </c>
      <c r="C17" s="70" t="s">
        <v>162</v>
      </c>
      <c r="D17" s="70" t="s">
        <v>580</v>
      </c>
      <c r="E17" s="70">
        <v>4209</v>
      </c>
      <c r="F17" s="70" t="s">
        <v>164</v>
      </c>
      <c r="G17" s="70">
        <v>104203224</v>
      </c>
      <c r="H17" s="70">
        <v>-0.87963488741699458</v>
      </c>
      <c r="I17" s="70" t="s">
        <v>581</v>
      </c>
      <c r="J17" s="70">
        <v>4403173.2677228628</v>
      </c>
      <c r="K17" s="70" t="s">
        <v>582</v>
      </c>
      <c r="L17" s="70">
        <v>7.13</v>
      </c>
    </row>
    <row r="18" spans="1:12" x14ac:dyDescent="0.25">
      <c r="A18" s="70" t="s">
        <v>15</v>
      </c>
      <c r="B18" s="70" t="s">
        <v>492</v>
      </c>
      <c r="C18" s="70" t="s">
        <v>493</v>
      </c>
      <c r="D18" s="70" t="s">
        <v>494</v>
      </c>
      <c r="E18" s="70">
        <v>11401</v>
      </c>
      <c r="F18" s="70" t="s">
        <v>495</v>
      </c>
      <c r="G18" s="70">
        <v>90318722</v>
      </c>
      <c r="H18" s="70">
        <v>-7.1459940794247316</v>
      </c>
      <c r="I18" s="70" t="s">
        <v>588</v>
      </c>
      <c r="J18" s="70">
        <v>2712335</v>
      </c>
      <c r="K18" s="70" t="s">
        <v>589</v>
      </c>
      <c r="L18" s="70">
        <v>6.18</v>
      </c>
    </row>
    <row r="19" spans="1:12" x14ac:dyDescent="0.25">
      <c r="A19" s="20" t="s">
        <v>54</v>
      </c>
      <c r="B19" s="20" t="s">
        <v>626</v>
      </c>
      <c r="C19" s="20"/>
      <c r="D19" s="20" t="s">
        <v>627</v>
      </c>
      <c r="E19" s="20"/>
      <c r="F19" s="20"/>
      <c r="G19" s="20" t="s">
        <v>628</v>
      </c>
      <c r="H19" s="20"/>
      <c r="I19" s="20" t="s">
        <v>629</v>
      </c>
      <c r="J19" s="20" t="s">
        <v>594</v>
      </c>
      <c r="K19" s="20" t="s">
        <v>630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65" t="s">
        <v>59</v>
      </c>
      <c r="B21" s="14">
        <v>118044185</v>
      </c>
      <c r="G21" s="32">
        <f>B21+G19</f>
        <v>1579771497</v>
      </c>
      <c r="I21" s="28">
        <f>G21-B23</f>
        <v>199771497</v>
      </c>
      <c r="J21" s="33">
        <f>I21/B23</f>
        <v>0.1447619543478261</v>
      </c>
      <c r="K21" s="28">
        <f>I21+4000000</f>
        <v>203771497</v>
      </c>
      <c r="L21" s="33">
        <f>K21/B23</f>
        <v>0.14766050507246375</v>
      </c>
    </row>
    <row r="22" spans="1:12" x14ac:dyDescent="0.25">
      <c r="A22" s="23" t="s">
        <v>60</v>
      </c>
      <c r="B22" s="24">
        <v>70000000</v>
      </c>
      <c r="G22" s="35">
        <f>G21+B22</f>
        <v>1649771497</v>
      </c>
      <c r="H22" s="34"/>
      <c r="I22" s="36">
        <f>G22-B23</f>
        <v>269771497</v>
      </c>
      <c r="J22" s="37">
        <f>I22/B23</f>
        <v>0.1954865920289855</v>
      </c>
      <c r="K22" s="36">
        <f>I22+4000000</f>
        <v>273771497</v>
      </c>
      <c r="L22" s="37">
        <f>K22/B23</f>
        <v>0.19838514275362318</v>
      </c>
    </row>
    <row r="23" spans="1:12" x14ac:dyDescent="0.25">
      <c r="A23" s="65" t="s">
        <v>61</v>
      </c>
      <c r="B23" s="65">
        <v>1380000000</v>
      </c>
      <c r="G23" s="32"/>
      <c r="H23" s="38"/>
      <c r="I23" s="369" t="s">
        <v>69</v>
      </c>
      <c r="J23" s="51">
        <f>I21/base!H30*30</f>
        <v>4.2663427015483181E-2</v>
      </c>
      <c r="K23" s="370" t="s">
        <v>69</v>
      </c>
      <c r="L23" s="51">
        <f>K21/base!H30*30</f>
        <v>4.3517671542979183E-2</v>
      </c>
    </row>
    <row r="24" spans="1:12" x14ac:dyDescent="0.25">
      <c r="I24" s="369"/>
      <c r="J24" s="51">
        <f>I22/base!H30*30</f>
        <v>5.7612706246663106E-2</v>
      </c>
      <c r="K24" s="371"/>
      <c r="L24" s="51">
        <f>K22/base!H30*30</f>
        <v>5.8466950774159102E-2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A20" sqref="A20:L24"/>
    </sheetView>
  </sheetViews>
  <sheetFormatPr defaultRowHeight="15" x14ac:dyDescent="0.25"/>
  <cols>
    <col min="1" max="1" width="10.5703125" style="69" bestFit="1" customWidth="1"/>
    <col min="2" max="2" width="12.28515625" style="69" bestFit="1" customWidth="1"/>
    <col min="3" max="3" width="15.28515625" style="69" bestFit="1" customWidth="1"/>
    <col min="4" max="4" width="14.140625" style="69" bestFit="1" customWidth="1"/>
    <col min="5" max="5" width="14.85546875" style="69" bestFit="1" customWidth="1"/>
    <col min="6" max="6" width="12.85546875" style="69" bestFit="1" customWidth="1"/>
    <col min="7" max="7" width="14.140625" style="69" bestFit="1" customWidth="1"/>
    <col min="8" max="8" width="18.7109375" style="69" bestFit="1" customWidth="1"/>
    <col min="9" max="9" width="21.7109375" style="69" bestFit="1" customWidth="1"/>
    <col min="10" max="10" width="20" style="69" bestFit="1" customWidth="1"/>
    <col min="11" max="11" width="21" style="69" bestFit="1" customWidth="1"/>
    <col min="12" max="12" width="12" style="69" bestFit="1" customWidth="1"/>
    <col min="13" max="16384" width="9.140625" style="69"/>
  </cols>
  <sheetData>
    <row r="1" spans="1:12" x14ac:dyDescent="0.2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</row>
    <row r="2" spans="1:12" x14ac:dyDescent="0.25">
      <c r="A2" s="73" t="s">
        <v>48</v>
      </c>
      <c r="B2" s="73" t="s">
        <v>392</v>
      </c>
      <c r="C2" s="73">
        <v>427</v>
      </c>
      <c r="D2" s="73" t="s">
        <v>393</v>
      </c>
      <c r="E2" s="73">
        <v>471</v>
      </c>
      <c r="F2" s="73">
        <v>431</v>
      </c>
      <c r="G2" s="73">
        <v>229800964</v>
      </c>
      <c r="H2" s="73">
        <v>9.2887362002660989</v>
      </c>
      <c r="I2" s="73" t="s">
        <v>631</v>
      </c>
      <c r="J2" s="73">
        <v>1521882.625</v>
      </c>
      <c r="K2" s="73" t="s">
        <v>632</v>
      </c>
      <c r="L2" s="73">
        <v>16.71</v>
      </c>
    </row>
    <row r="3" spans="1:12" x14ac:dyDescent="0.25">
      <c r="A3" s="73" t="s">
        <v>88</v>
      </c>
      <c r="B3" s="73" t="s">
        <v>633</v>
      </c>
      <c r="C3" s="73" t="s">
        <v>634</v>
      </c>
      <c r="D3" s="73" t="s">
        <v>635</v>
      </c>
      <c r="E3" s="73">
        <v>1879</v>
      </c>
      <c r="F3" s="73" t="s">
        <v>636</v>
      </c>
      <c r="G3" s="73">
        <v>96755347</v>
      </c>
      <c r="H3" s="73">
        <v>10.255471226524731</v>
      </c>
      <c r="I3" s="73" t="s">
        <v>637</v>
      </c>
      <c r="J3" s="73">
        <v>0</v>
      </c>
      <c r="K3" s="73" t="s">
        <v>637</v>
      </c>
      <c r="L3" s="73">
        <v>7.04</v>
      </c>
    </row>
    <row r="4" spans="1:12" x14ac:dyDescent="0.25">
      <c r="A4" s="73" t="s">
        <v>12</v>
      </c>
      <c r="B4" s="73" t="s">
        <v>227</v>
      </c>
      <c r="C4" s="73" t="s">
        <v>606</v>
      </c>
      <c r="D4" s="73" t="s">
        <v>607</v>
      </c>
      <c r="E4" s="73">
        <v>2859</v>
      </c>
      <c r="F4" s="73" t="s">
        <v>608</v>
      </c>
      <c r="G4" s="73">
        <v>113244990</v>
      </c>
      <c r="H4" s="73">
        <v>5.3638150772418083</v>
      </c>
      <c r="I4" s="73" t="s">
        <v>638</v>
      </c>
      <c r="J4" s="73">
        <v>16837154.512122769</v>
      </c>
      <c r="K4" s="73" t="s">
        <v>639</v>
      </c>
      <c r="L4" s="73">
        <v>8.24</v>
      </c>
    </row>
    <row r="5" spans="1:12" x14ac:dyDescent="0.25">
      <c r="A5" s="73" t="s">
        <v>45</v>
      </c>
      <c r="B5" s="73" t="s">
        <v>247</v>
      </c>
      <c r="C5" s="73" t="s">
        <v>614</v>
      </c>
      <c r="D5" s="73" t="s">
        <v>615</v>
      </c>
      <c r="E5" s="73">
        <v>4849</v>
      </c>
      <c r="F5" s="73" t="s">
        <v>616</v>
      </c>
      <c r="G5" s="73">
        <v>120043056</v>
      </c>
      <c r="H5" s="73">
        <v>3.5536496981548042</v>
      </c>
      <c r="I5" s="73" t="s">
        <v>640</v>
      </c>
      <c r="J5" s="73">
        <v>10968199.48886363</v>
      </c>
      <c r="K5" s="73" t="s">
        <v>641</v>
      </c>
      <c r="L5" s="73">
        <v>8.73</v>
      </c>
    </row>
    <row r="6" spans="1:12" x14ac:dyDescent="0.25">
      <c r="A6" s="73" t="s">
        <v>38</v>
      </c>
      <c r="B6" s="73" t="s">
        <v>120</v>
      </c>
      <c r="C6" s="73" t="s">
        <v>187</v>
      </c>
      <c r="D6" s="73" t="s">
        <v>512</v>
      </c>
      <c r="E6" s="73">
        <v>1620</v>
      </c>
      <c r="F6" s="73" t="s">
        <v>189</v>
      </c>
      <c r="G6" s="73">
        <v>16042050</v>
      </c>
      <c r="H6" s="73">
        <v>28.095133073047187</v>
      </c>
      <c r="I6" s="73" t="s">
        <v>642</v>
      </c>
      <c r="J6" s="73">
        <v>44325165.725000001</v>
      </c>
      <c r="K6" s="73" t="s">
        <v>643</v>
      </c>
      <c r="L6" s="73">
        <v>1.17</v>
      </c>
    </row>
    <row r="7" spans="1:12" x14ac:dyDescent="0.25">
      <c r="A7" s="73" t="s">
        <v>51</v>
      </c>
      <c r="B7" s="73" t="s">
        <v>348</v>
      </c>
      <c r="C7" s="73">
        <v>413</v>
      </c>
      <c r="D7" s="73" t="s">
        <v>644</v>
      </c>
      <c r="E7" s="73">
        <v>421</v>
      </c>
      <c r="F7" s="73">
        <v>417</v>
      </c>
      <c r="G7" s="73">
        <v>250137150</v>
      </c>
      <c r="H7" s="73">
        <v>0.87560362169864847</v>
      </c>
      <c r="I7" s="73" t="s">
        <v>645</v>
      </c>
      <c r="J7" s="73">
        <v>5522799.1511411099</v>
      </c>
      <c r="K7" s="73" t="s">
        <v>646</v>
      </c>
      <c r="L7" s="73">
        <v>18.190000000000001</v>
      </c>
    </row>
    <row r="8" spans="1:12" x14ac:dyDescent="0.25">
      <c r="A8" s="73" t="s">
        <v>30</v>
      </c>
      <c r="B8" s="73" t="s">
        <v>176</v>
      </c>
      <c r="C8" s="73" t="s">
        <v>177</v>
      </c>
      <c r="D8" s="73" t="s">
        <v>178</v>
      </c>
      <c r="E8" s="73">
        <v>1660</v>
      </c>
      <c r="F8" s="73" t="s">
        <v>179</v>
      </c>
      <c r="G8" s="73">
        <v>18081965</v>
      </c>
      <c r="H8" s="73">
        <v>13.27620063796137</v>
      </c>
      <c r="I8" s="73" t="s">
        <v>647</v>
      </c>
      <c r="J8" s="73">
        <v>0</v>
      </c>
      <c r="K8" s="73" t="s">
        <v>647</v>
      </c>
      <c r="L8" s="73">
        <v>1.31</v>
      </c>
    </row>
    <row r="9" spans="1:12" x14ac:dyDescent="0.25">
      <c r="A9" s="73" t="s">
        <v>478</v>
      </c>
      <c r="B9" s="73" t="s">
        <v>479</v>
      </c>
      <c r="C9" s="73" t="s">
        <v>480</v>
      </c>
      <c r="D9" s="73" t="s">
        <v>481</v>
      </c>
      <c r="E9" s="73">
        <v>2630</v>
      </c>
      <c r="F9" s="73" t="s">
        <v>482</v>
      </c>
      <c r="G9" s="73">
        <v>12748330</v>
      </c>
      <c r="H9" s="73">
        <v>17.833164463221348</v>
      </c>
      <c r="I9" s="73" t="s">
        <v>648</v>
      </c>
      <c r="J9" s="73">
        <v>0</v>
      </c>
      <c r="K9" s="73" t="s">
        <v>648</v>
      </c>
      <c r="L9" s="73">
        <v>0.93</v>
      </c>
    </row>
    <row r="10" spans="1:12" x14ac:dyDescent="0.25">
      <c r="A10" s="73" t="s">
        <v>100</v>
      </c>
      <c r="B10" s="73" t="s">
        <v>120</v>
      </c>
      <c r="C10" s="73" t="s">
        <v>564</v>
      </c>
      <c r="D10" s="73" t="s">
        <v>565</v>
      </c>
      <c r="E10" s="73">
        <v>1796</v>
      </c>
      <c r="F10" s="73" t="s">
        <v>566</v>
      </c>
      <c r="G10" s="73">
        <v>17784890</v>
      </c>
      <c r="H10" s="73">
        <v>6.7823385422742692</v>
      </c>
      <c r="I10" s="73" t="s">
        <v>649</v>
      </c>
      <c r="J10" s="73">
        <v>911774</v>
      </c>
      <c r="K10" s="73" t="s">
        <v>650</v>
      </c>
      <c r="L10" s="73">
        <v>1.29</v>
      </c>
    </row>
    <row r="11" spans="1:12" x14ac:dyDescent="0.25">
      <c r="A11" s="73" t="s">
        <v>36</v>
      </c>
      <c r="B11" s="73" t="s">
        <v>436</v>
      </c>
      <c r="C11" s="73" t="s">
        <v>437</v>
      </c>
      <c r="D11" s="73" t="s">
        <v>438</v>
      </c>
      <c r="E11" s="73">
        <v>3898</v>
      </c>
      <c r="F11" s="73" t="s">
        <v>439</v>
      </c>
      <c r="G11" s="73">
        <v>4261434</v>
      </c>
      <c r="H11" s="73">
        <v>24.753803930178943</v>
      </c>
      <c r="I11" s="73" t="s">
        <v>651</v>
      </c>
      <c r="J11" s="73">
        <v>0</v>
      </c>
      <c r="K11" s="73" t="s">
        <v>651</v>
      </c>
      <c r="L11" s="73">
        <v>0.31</v>
      </c>
    </row>
    <row r="12" spans="1:12" x14ac:dyDescent="0.25">
      <c r="A12" s="73" t="s">
        <v>570</v>
      </c>
      <c r="B12" s="73" t="s">
        <v>156</v>
      </c>
      <c r="C12" s="73" t="s">
        <v>537</v>
      </c>
      <c r="D12" s="73" t="s">
        <v>571</v>
      </c>
      <c r="E12" s="73">
        <v>5291</v>
      </c>
      <c r="F12" s="73" t="s">
        <v>539</v>
      </c>
      <c r="G12" s="73">
        <v>104788255</v>
      </c>
      <c r="H12" s="73">
        <v>0.29257992912884218</v>
      </c>
      <c r="I12" s="73" t="s">
        <v>652</v>
      </c>
      <c r="J12" s="73">
        <v>0</v>
      </c>
      <c r="K12" s="73" t="s">
        <v>652</v>
      </c>
      <c r="L12" s="73">
        <v>7.62</v>
      </c>
    </row>
    <row r="13" spans="1:12" x14ac:dyDescent="0.25">
      <c r="A13" s="73" t="s">
        <v>23</v>
      </c>
      <c r="B13" s="73" t="s">
        <v>131</v>
      </c>
      <c r="C13" s="73" t="s">
        <v>132</v>
      </c>
      <c r="D13" s="73" t="s">
        <v>133</v>
      </c>
      <c r="E13" s="73">
        <v>1977</v>
      </c>
      <c r="F13" s="73" t="s">
        <v>134</v>
      </c>
      <c r="G13" s="73">
        <v>1957724</v>
      </c>
      <c r="H13" s="73">
        <v>18.102017609213014</v>
      </c>
      <c r="I13" s="73" t="s">
        <v>653</v>
      </c>
      <c r="J13" s="73">
        <v>0</v>
      </c>
      <c r="K13" s="73" t="s">
        <v>653</v>
      </c>
      <c r="L13" s="73">
        <v>0.14000000000000001</v>
      </c>
    </row>
    <row r="14" spans="1:12" x14ac:dyDescent="0.25">
      <c r="A14" s="73" t="s">
        <v>57</v>
      </c>
      <c r="B14" s="73">
        <v>224</v>
      </c>
      <c r="C14" s="73" t="s">
        <v>546</v>
      </c>
      <c r="D14" s="73" t="s">
        <v>547</v>
      </c>
      <c r="E14" s="73">
        <v>6400</v>
      </c>
      <c r="F14" s="73" t="s">
        <v>548</v>
      </c>
      <c r="G14" s="73">
        <v>1419622</v>
      </c>
      <c r="H14" s="73">
        <v>22.773922915749857</v>
      </c>
      <c r="I14" s="73" t="s">
        <v>654</v>
      </c>
      <c r="J14" s="73">
        <v>459414.5167682927</v>
      </c>
      <c r="K14" s="73" t="s">
        <v>655</v>
      </c>
      <c r="L14" s="73">
        <v>0.1</v>
      </c>
    </row>
    <row r="15" spans="1:12" x14ac:dyDescent="0.25">
      <c r="A15" s="73" t="s">
        <v>25</v>
      </c>
      <c r="B15" s="73" t="s">
        <v>156</v>
      </c>
      <c r="C15" s="73" t="s">
        <v>222</v>
      </c>
      <c r="D15" s="73" t="s">
        <v>259</v>
      </c>
      <c r="E15" s="73">
        <v>5340</v>
      </c>
      <c r="F15" s="73" t="s">
        <v>224</v>
      </c>
      <c r="G15" s="73">
        <v>105758700</v>
      </c>
      <c r="H15" s="73">
        <v>-0.23689374084568085</v>
      </c>
      <c r="I15" s="73" t="s">
        <v>656</v>
      </c>
      <c r="J15" s="73">
        <v>2051887.6534992333</v>
      </c>
      <c r="K15" s="73" t="s">
        <v>657</v>
      </c>
      <c r="L15" s="73">
        <v>7.69</v>
      </c>
    </row>
    <row r="16" spans="1:12" x14ac:dyDescent="0.25">
      <c r="A16" s="73" t="s">
        <v>82</v>
      </c>
      <c r="B16" s="73" t="s">
        <v>161</v>
      </c>
      <c r="C16" s="73" t="s">
        <v>162</v>
      </c>
      <c r="D16" s="73" t="s">
        <v>580</v>
      </c>
      <c r="E16" s="73">
        <v>4209</v>
      </c>
      <c r="F16" s="73" t="s">
        <v>164</v>
      </c>
      <c r="G16" s="73">
        <v>104203224</v>
      </c>
      <c r="H16" s="73">
        <v>-0.87963488741699458</v>
      </c>
      <c r="I16" s="73" t="s">
        <v>581</v>
      </c>
      <c r="J16" s="73">
        <v>4403173.2677228628</v>
      </c>
      <c r="K16" s="73" t="s">
        <v>582</v>
      </c>
      <c r="L16" s="73">
        <v>7.58</v>
      </c>
    </row>
    <row r="17" spans="1:12" x14ac:dyDescent="0.25">
      <c r="A17" s="73" t="s">
        <v>78</v>
      </c>
      <c r="B17" s="73" t="s">
        <v>156</v>
      </c>
      <c r="C17" s="73" t="s">
        <v>583</v>
      </c>
      <c r="D17" s="73" t="s">
        <v>584</v>
      </c>
      <c r="E17" s="73">
        <v>4790</v>
      </c>
      <c r="F17" s="73" t="s">
        <v>585</v>
      </c>
      <c r="G17" s="73">
        <v>94865950</v>
      </c>
      <c r="H17" s="73">
        <v>-3.5072448687784399</v>
      </c>
      <c r="I17" s="73" t="s">
        <v>658</v>
      </c>
      <c r="J17" s="73">
        <v>6265494</v>
      </c>
      <c r="K17" s="73" t="s">
        <v>659</v>
      </c>
      <c r="L17" s="73">
        <v>6.9</v>
      </c>
    </row>
    <row r="18" spans="1:12" x14ac:dyDescent="0.25">
      <c r="A18" s="73" t="s">
        <v>15</v>
      </c>
      <c r="B18" s="73" t="s">
        <v>492</v>
      </c>
      <c r="C18" s="73" t="s">
        <v>493</v>
      </c>
      <c r="D18" s="73" t="s">
        <v>494</v>
      </c>
      <c r="E18" s="73">
        <v>10500</v>
      </c>
      <c r="F18" s="73" t="s">
        <v>495</v>
      </c>
      <c r="G18" s="73">
        <v>83181000</v>
      </c>
      <c r="H18" s="73">
        <v>-14.484074891146362</v>
      </c>
      <c r="I18" s="73" t="s">
        <v>660</v>
      </c>
      <c r="J18" s="73">
        <v>2712335</v>
      </c>
      <c r="K18" s="73" t="s">
        <v>661</v>
      </c>
      <c r="L18" s="73">
        <v>6.05</v>
      </c>
    </row>
    <row r="19" spans="1:12" x14ac:dyDescent="0.25">
      <c r="A19" s="20" t="s">
        <v>54</v>
      </c>
      <c r="B19" s="20" t="s">
        <v>662</v>
      </c>
      <c r="C19" s="20"/>
      <c r="D19" s="20" t="s">
        <v>663</v>
      </c>
      <c r="E19" s="20"/>
      <c r="F19" s="20"/>
      <c r="G19" s="20" t="s">
        <v>664</v>
      </c>
      <c r="H19" s="20"/>
      <c r="I19" s="20" t="s">
        <v>665</v>
      </c>
      <c r="J19" s="20" t="s">
        <v>666</v>
      </c>
      <c r="K19" s="20" t="s">
        <v>667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68" t="s">
        <v>59</v>
      </c>
      <c r="B21" s="14">
        <v>156143500</v>
      </c>
      <c r="G21" s="32">
        <f>B21+G19</f>
        <v>1531218151</v>
      </c>
      <c r="I21" s="28">
        <f>G21-B23</f>
        <v>151218151</v>
      </c>
      <c r="J21" s="33">
        <f>I21/B23</f>
        <v>0.10957837028985508</v>
      </c>
      <c r="K21" s="28">
        <f>I21+4000000</f>
        <v>155218151</v>
      </c>
      <c r="L21" s="33">
        <f>K21/B23</f>
        <v>0.11247692101449275</v>
      </c>
    </row>
    <row r="22" spans="1:12" x14ac:dyDescent="0.25">
      <c r="A22" s="23" t="s">
        <v>60</v>
      </c>
      <c r="B22" s="24">
        <v>70000000</v>
      </c>
      <c r="G22" s="35">
        <f>G21+B22</f>
        <v>1601218151</v>
      </c>
      <c r="H22" s="34"/>
      <c r="I22" s="36">
        <f>G22-B23</f>
        <v>221218151</v>
      </c>
      <c r="J22" s="37">
        <f>I22/B23</f>
        <v>0.16030300797101449</v>
      </c>
      <c r="K22" s="36">
        <f>I22+4000000</f>
        <v>225218151</v>
      </c>
      <c r="L22" s="37">
        <f>K22/B23</f>
        <v>0.16320155869565217</v>
      </c>
    </row>
    <row r="23" spans="1:12" x14ac:dyDescent="0.25">
      <c r="A23" s="68" t="s">
        <v>61</v>
      </c>
      <c r="B23" s="68">
        <v>1380000000</v>
      </c>
      <c r="G23" s="32"/>
      <c r="H23" s="38"/>
      <c r="I23" s="369" t="s">
        <v>69</v>
      </c>
      <c r="J23" s="51">
        <f>I21/base!H31*30</f>
        <v>3.1993007870350781E-2</v>
      </c>
      <c r="K23" s="370" t="s">
        <v>69</v>
      </c>
      <c r="L23" s="51">
        <f>K21/base!H31*30</f>
        <v>3.2839282147844116E-2</v>
      </c>
    </row>
    <row r="24" spans="1:12" x14ac:dyDescent="0.25">
      <c r="I24" s="369"/>
      <c r="J24" s="51">
        <f>I22/base!H31*30</f>
        <v>4.6802807726484152E-2</v>
      </c>
      <c r="K24" s="371"/>
      <c r="L24" s="51">
        <f>K22/base!H31*30</f>
        <v>4.7649082003977487E-2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A21" sqref="A21:L25"/>
    </sheetView>
  </sheetViews>
  <sheetFormatPr defaultRowHeight="15" x14ac:dyDescent="0.25"/>
  <cols>
    <col min="1" max="1" width="10.5703125" style="72" bestFit="1" customWidth="1"/>
    <col min="2" max="2" width="12.28515625" style="72" bestFit="1" customWidth="1"/>
    <col min="3" max="3" width="15.28515625" style="72" bestFit="1" customWidth="1"/>
    <col min="4" max="4" width="14.140625" style="72" bestFit="1" customWidth="1"/>
    <col min="5" max="5" width="14.85546875" style="72" bestFit="1" customWidth="1"/>
    <col min="6" max="6" width="12.85546875" style="72" bestFit="1" customWidth="1"/>
    <col min="7" max="7" width="14.140625" style="72" bestFit="1" customWidth="1"/>
    <col min="8" max="8" width="18.7109375" style="72" bestFit="1" customWidth="1"/>
    <col min="9" max="9" width="21.7109375" style="72" bestFit="1" customWidth="1"/>
    <col min="10" max="10" width="20" style="72" bestFit="1" customWidth="1"/>
    <col min="11" max="11" width="21.7109375" style="72" bestFit="1" customWidth="1"/>
    <col min="12" max="12" width="12" style="72" bestFit="1" customWidth="1"/>
    <col min="13" max="16384" width="9.140625" style="72"/>
  </cols>
  <sheetData>
    <row r="1" spans="1:12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</row>
    <row r="2" spans="1:12" x14ac:dyDescent="0.25">
      <c r="A2" s="76" t="s">
        <v>38</v>
      </c>
      <c r="B2" s="76" t="s">
        <v>120</v>
      </c>
      <c r="C2" s="76" t="s">
        <v>187</v>
      </c>
      <c r="D2" s="76" t="s">
        <v>512</v>
      </c>
      <c r="E2" s="76">
        <v>1529</v>
      </c>
      <c r="F2" s="76" t="s">
        <v>189</v>
      </c>
      <c r="G2" s="76">
        <v>15140922</v>
      </c>
      <c r="H2" s="76">
        <v>20.89966172893288</v>
      </c>
      <c r="I2" s="76" t="s">
        <v>668</v>
      </c>
      <c r="J2" s="76">
        <v>44325165.725000001</v>
      </c>
      <c r="K2" s="76" t="s">
        <v>669</v>
      </c>
      <c r="L2" s="76">
        <v>1.19</v>
      </c>
    </row>
    <row r="3" spans="1:12" x14ac:dyDescent="0.25">
      <c r="A3" s="76" t="s">
        <v>36</v>
      </c>
      <c r="B3" s="76" t="s">
        <v>436</v>
      </c>
      <c r="C3" s="76" t="s">
        <v>437</v>
      </c>
      <c r="D3" s="76" t="s">
        <v>438</v>
      </c>
      <c r="E3" s="76">
        <v>3710</v>
      </c>
      <c r="F3" s="76" t="s">
        <v>439</v>
      </c>
      <c r="G3" s="76">
        <v>4055906</v>
      </c>
      <c r="H3" s="76">
        <v>18.736956123979947</v>
      </c>
      <c r="I3" s="76" t="s">
        <v>670</v>
      </c>
      <c r="J3" s="76">
        <v>0</v>
      </c>
      <c r="K3" s="76" t="s">
        <v>670</v>
      </c>
      <c r="L3" s="76">
        <v>0.32</v>
      </c>
    </row>
    <row r="4" spans="1:12" x14ac:dyDescent="0.25">
      <c r="A4" s="76" t="s">
        <v>57</v>
      </c>
      <c r="B4" s="76">
        <v>224</v>
      </c>
      <c r="C4" s="76" t="s">
        <v>546</v>
      </c>
      <c r="D4" s="76" t="s">
        <v>547</v>
      </c>
      <c r="E4" s="76">
        <v>6051</v>
      </c>
      <c r="F4" s="76" t="s">
        <v>548</v>
      </c>
      <c r="G4" s="76">
        <v>1342209</v>
      </c>
      <c r="H4" s="76">
        <v>16.078973348416483</v>
      </c>
      <c r="I4" s="76" t="s">
        <v>671</v>
      </c>
      <c r="J4" s="76">
        <v>459414.5167682927</v>
      </c>
      <c r="K4" s="76" t="s">
        <v>672</v>
      </c>
      <c r="L4" s="76">
        <v>0.11</v>
      </c>
    </row>
    <row r="5" spans="1:12" x14ac:dyDescent="0.25">
      <c r="A5" s="76" t="s">
        <v>478</v>
      </c>
      <c r="B5" s="76" t="s">
        <v>479</v>
      </c>
      <c r="C5" s="76" t="s">
        <v>480</v>
      </c>
      <c r="D5" s="76" t="s">
        <v>481</v>
      </c>
      <c r="E5" s="76">
        <v>2544</v>
      </c>
      <c r="F5" s="76" t="s">
        <v>482</v>
      </c>
      <c r="G5" s="76">
        <v>12331464</v>
      </c>
      <c r="H5" s="76">
        <v>13.980060571407655</v>
      </c>
      <c r="I5" s="76" t="s">
        <v>673</v>
      </c>
      <c r="J5" s="76">
        <v>0</v>
      </c>
      <c r="K5" s="76" t="s">
        <v>673</v>
      </c>
      <c r="L5" s="76">
        <v>0.97</v>
      </c>
    </row>
    <row r="6" spans="1:12" x14ac:dyDescent="0.25">
      <c r="A6" s="76" t="s">
        <v>23</v>
      </c>
      <c r="B6" s="76" t="s">
        <v>131</v>
      </c>
      <c r="C6" s="76" t="s">
        <v>132</v>
      </c>
      <c r="D6" s="76" t="s">
        <v>133</v>
      </c>
      <c r="E6" s="76">
        <v>1885</v>
      </c>
      <c r="F6" s="76" t="s">
        <v>134</v>
      </c>
      <c r="G6" s="76">
        <v>1866621</v>
      </c>
      <c r="H6" s="76">
        <v>12.606121297857516</v>
      </c>
      <c r="I6" s="76" t="s">
        <v>674</v>
      </c>
      <c r="J6" s="76">
        <v>0</v>
      </c>
      <c r="K6" s="76" t="s">
        <v>674</v>
      </c>
      <c r="L6" s="76">
        <v>0.15</v>
      </c>
    </row>
    <row r="7" spans="1:12" x14ac:dyDescent="0.25">
      <c r="A7" s="76" t="s">
        <v>12</v>
      </c>
      <c r="B7" s="76" t="s">
        <v>156</v>
      </c>
      <c r="C7" s="76" t="s">
        <v>606</v>
      </c>
      <c r="D7" s="76" t="s">
        <v>675</v>
      </c>
      <c r="E7" s="76">
        <v>2857</v>
      </c>
      <c r="F7" s="76" t="s">
        <v>608</v>
      </c>
      <c r="G7" s="76">
        <v>56582885</v>
      </c>
      <c r="H7" s="76">
        <v>5.2901083160824776</v>
      </c>
      <c r="I7" s="76" t="s">
        <v>676</v>
      </c>
      <c r="J7" s="76">
        <v>19521623.756061383</v>
      </c>
      <c r="K7" s="76" t="s">
        <v>677</v>
      </c>
      <c r="L7" s="76">
        <v>4.43</v>
      </c>
    </row>
    <row r="8" spans="1:12" x14ac:dyDescent="0.25">
      <c r="A8" s="76" t="s">
        <v>88</v>
      </c>
      <c r="B8" s="76" t="s">
        <v>633</v>
      </c>
      <c r="C8" s="76" t="s">
        <v>634</v>
      </c>
      <c r="D8" s="76" t="s">
        <v>635</v>
      </c>
      <c r="E8" s="76">
        <v>1789</v>
      </c>
      <c r="F8" s="76" t="s">
        <v>636</v>
      </c>
      <c r="G8" s="76">
        <v>92120977</v>
      </c>
      <c r="H8" s="76">
        <v>4.9744747335033228</v>
      </c>
      <c r="I8" s="76" t="s">
        <v>678</v>
      </c>
      <c r="J8" s="76">
        <v>0</v>
      </c>
      <c r="K8" s="76" t="s">
        <v>678</v>
      </c>
      <c r="L8" s="76">
        <v>7.22</v>
      </c>
    </row>
    <row r="9" spans="1:12" x14ac:dyDescent="0.25">
      <c r="A9" s="76" t="s">
        <v>48</v>
      </c>
      <c r="B9" s="76" t="s">
        <v>392</v>
      </c>
      <c r="C9" s="76">
        <v>427</v>
      </c>
      <c r="D9" s="76" t="s">
        <v>393</v>
      </c>
      <c r="E9" s="76">
        <v>450</v>
      </c>
      <c r="F9" s="76">
        <v>431</v>
      </c>
      <c r="G9" s="76">
        <v>219555061</v>
      </c>
      <c r="H9" s="76">
        <v>4.415989930583283</v>
      </c>
      <c r="I9" s="76" t="s">
        <v>679</v>
      </c>
      <c r="J9" s="76">
        <v>1521882.625</v>
      </c>
      <c r="K9" s="76" t="s">
        <v>680</v>
      </c>
      <c r="L9" s="76">
        <v>17.2</v>
      </c>
    </row>
    <row r="10" spans="1:12" x14ac:dyDescent="0.25">
      <c r="A10" s="76" t="s">
        <v>30</v>
      </c>
      <c r="B10" s="76" t="s">
        <v>176</v>
      </c>
      <c r="C10" s="76" t="s">
        <v>177</v>
      </c>
      <c r="D10" s="76" t="s">
        <v>178</v>
      </c>
      <c r="E10" s="76">
        <v>1528</v>
      </c>
      <c r="F10" s="76" t="s">
        <v>179</v>
      </c>
      <c r="G10" s="76">
        <v>16644122</v>
      </c>
      <c r="H10" s="76">
        <v>4.2686955269909479</v>
      </c>
      <c r="I10" s="76" t="s">
        <v>681</v>
      </c>
      <c r="J10" s="76">
        <v>0</v>
      </c>
      <c r="K10" s="76" t="s">
        <v>681</v>
      </c>
      <c r="L10" s="76">
        <v>1.3</v>
      </c>
    </row>
    <row r="11" spans="1:12" x14ac:dyDescent="0.25">
      <c r="A11" s="76" t="s">
        <v>100</v>
      </c>
      <c r="B11" s="76" t="s">
        <v>120</v>
      </c>
      <c r="C11" s="76" t="s">
        <v>564</v>
      </c>
      <c r="D11" s="76" t="s">
        <v>565</v>
      </c>
      <c r="E11" s="76">
        <v>1716</v>
      </c>
      <c r="F11" s="76" t="s">
        <v>566</v>
      </c>
      <c r="G11" s="76">
        <v>16992690</v>
      </c>
      <c r="H11" s="76">
        <v>2.0258869368277543</v>
      </c>
      <c r="I11" s="76" t="s">
        <v>682</v>
      </c>
      <c r="J11" s="76">
        <v>911774</v>
      </c>
      <c r="K11" s="76" t="s">
        <v>683</v>
      </c>
      <c r="L11" s="76">
        <v>1.33</v>
      </c>
    </row>
    <row r="12" spans="1:12" x14ac:dyDescent="0.25">
      <c r="A12" s="76" t="s">
        <v>684</v>
      </c>
      <c r="B12" s="76">
        <v>705</v>
      </c>
      <c r="C12" s="76">
        <v>661</v>
      </c>
      <c r="D12" s="76" t="s">
        <v>685</v>
      </c>
      <c r="E12" s="76">
        <v>669</v>
      </c>
      <c r="F12" s="76">
        <v>667</v>
      </c>
      <c r="G12" s="76">
        <v>467046</v>
      </c>
      <c r="H12" s="76">
        <v>0.21543122722843472</v>
      </c>
      <c r="I12" s="76" t="s">
        <v>686</v>
      </c>
      <c r="J12" s="76">
        <v>0</v>
      </c>
      <c r="K12" s="76" t="s">
        <v>686</v>
      </c>
      <c r="L12" s="76">
        <v>0.04</v>
      </c>
    </row>
    <row r="13" spans="1:12" x14ac:dyDescent="0.25">
      <c r="A13" s="76" t="s">
        <v>25</v>
      </c>
      <c r="B13" s="76" t="s">
        <v>156</v>
      </c>
      <c r="C13" s="76" t="s">
        <v>222</v>
      </c>
      <c r="D13" s="76" t="s">
        <v>259</v>
      </c>
      <c r="E13" s="76">
        <v>5340</v>
      </c>
      <c r="F13" s="76" t="s">
        <v>224</v>
      </c>
      <c r="G13" s="76">
        <v>105758700</v>
      </c>
      <c r="H13" s="76">
        <v>-0.23689374084568085</v>
      </c>
      <c r="I13" s="76" t="s">
        <v>656</v>
      </c>
      <c r="J13" s="76">
        <v>2051887.6534992333</v>
      </c>
      <c r="K13" s="76" t="s">
        <v>657</v>
      </c>
      <c r="L13" s="76">
        <v>8.2899999999999991</v>
      </c>
    </row>
    <row r="14" spans="1:12" x14ac:dyDescent="0.25">
      <c r="A14" s="76" t="s">
        <v>82</v>
      </c>
      <c r="B14" s="76" t="s">
        <v>161</v>
      </c>
      <c r="C14" s="76" t="s">
        <v>162</v>
      </c>
      <c r="D14" s="76" t="s">
        <v>580</v>
      </c>
      <c r="E14" s="76">
        <v>4209</v>
      </c>
      <c r="F14" s="76" t="s">
        <v>164</v>
      </c>
      <c r="G14" s="76">
        <v>104203224</v>
      </c>
      <c r="H14" s="76">
        <v>-0.87963488741699458</v>
      </c>
      <c r="I14" s="76" t="s">
        <v>581</v>
      </c>
      <c r="J14" s="76">
        <v>4403173.2677228628</v>
      </c>
      <c r="K14" s="76" t="s">
        <v>582</v>
      </c>
      <c r="L14" s="76">
        <v>8.16</v>
      </c>
    </row>
    <row r="15" spans="1:12" x14ac:dyDescent="0.25">
      <c r="A15" s="76" t="s">
        <v>45</v>
      </c>
      <c r="B15" s="76" t="s">
        <v>247</v>
      </c>
      <c r="C15" s="76" t="s">
        <v>614</v>
      </c>
      <c r="D15" s="76" t="s">
        <v>615</v>
      </c>
      <c r="E15" s="76">
        <v>4632</v>
      </c>
      <c r="F15" s="76" t="s">
        <v>616</v>
      </c>
      <c r="G15" s="76">
        <v>114670950</v>
      </c>
      <c r="H15" s="76">
        <v>-1.0805307484455855</v>
      </c>
      <c r="I15" s="76" t="s">
        <v>687</v>
      </c>
      <c r="J15" s="76">
        <v>10968199.48886363</v>
      </c>
      <c r="K15" s="76" t="s">
        <v>688</v>
      </c>
      <c r="L15" s="76">
        <v>8.98</v>
      </c>
    </row>
    <row r="16" spans="1:12" x14ac:dyDescent="0.25">
      <c r="A16" s="76" t="s">
        <v>51</v>
      </c>
      <c r="B16" s="76" t="s">
        <v>348</v>
      </c>
      <c r="C16" s="76">
        <v>413</v>
      </c>
      <c r="D16" s="76" t="s">
        <v>644</v>
      </c>
      <c r="E16" s="76">
        <v>406</v>
      </c>
      <c r="F16" s="76">
        <v>417</v>
      </c>
      <c r="G16" s="76">
        <v>241224900</v>
      </c>
      <c r="H16" s="76">
        <v>-2.7185390251552226</v>
      </c>
      <c r="I16" s="76" t="s">
        <v>689</v>
      </c>
      <c r="J16" s="76">
        <v>5522799.1511411099</v>
      </c>
      <c r="K16" s="76" t="s">
        <v>690</v>
      </c>
      <c r="L16" s="76">
        <v>18.899999999999999</v>
      </c>
    </row>
    <row r="17" spans="1:12" x14ac:dyDescent="0.25">
      <c r="A17" s="76" t="s">
        <v>570</v>
      </c>
      <c r="B17" s="76" t="s">
        <v>156</v>
      </c>
      <c r="C17" s="76" t="s">
        <v>537</v>
      </c>
      <c r="D17" s="76" t="s">
        <v>571</v>
      </c>
      <c r="E17" s="76">
        <v>5094</v>
      </c>
      <c r="F17" s="76" t="s">
        <v>539</v>
      </c>
      <c r="G17" s="76">
        <v>100886670</v>
      </c>
      <c r="H17" s="76">
        <v>-3.4416174335697747</v>
      </c>
      <c r="I17" s="76" t="s">
        <v>691</v>
      </c>
      <c r="J17" s="76">
        <v>0</v>
      </c>
      <c r="K17" s="76" t="s">
        <v>691</v>
      </c>
      <c r="L17" s="76">
        <v>7.9</v>
      </c>
    </row>
    <row r="18" spans="1:12" x14ac:dyDescent="0.25">
      <c r="A18" s="76" t="s">
        <v>78</v>
      </c>
      <c r="B18" s="76" t="s">
        <v>156</v>
      </c>
      <c r="C18" s="76" t="s">
        <v>583</v>
      </c>
      <c r="D18" s="76" t="s">
        <v>584</v>
      </c>
      <c r="E18" s="76">
        <v>4671</v>
      </c>
      <c r="F18" s="76" t="s">
        <v>585</v>
      </c>
      <c r="G18" s="76">
        <v>92509155</v>
      </c>
      <c r="H18" s="76">
        <v>-5.904455278092712</v>
      </c>
      <c r="I18" s="76" t="s">
        <v>692</v>
      </c>
      <c r="J18" s="76">
        <v>6265494</v>
      </c>
      <c r="K18" s="76" t="s">
        <v>693</v>
      </c>
      <c r="L18" s="76">
        <v>7.25</v>
      </c>
    </row>
    <row r="19" spans="1:12" x14ac:dyDescent="0.25">
      <c r="A19" s="76" t="s">
        <v>15</v>
      </c>
      <c r="B19" s="76" t="s">
        <v>492</v>
      </c>
      <c r="C19" s="76" t="s">
        <v>493</v>
      </c>
      <c r="D19" s="76" t="s">
        <v>494</v>
      </c>
      <c r="E19" s="76">
        <v>10100</v>
      </c>
      <c r="F19" s="76" t="s">
        <v>495</v>
      </c>
      <c r="G19" s="76">
        <v>80012200</v>
      </c>
      <c r="H19" s="76">
        <v>-17.741824419102691</v>
      </c>
      <c r="I19" s="76" t="s">
        <v>694</v>
      </c>
      <c r="J19" s="76">
        <v>2712335</v>
      </c>
      <c r="K19" s="76" t="s">
        <v>695</v>
      </c>
      <c r="L19" s="76">
        <v>6.27</v>
      </c>
    </row>
    <row r="20" spans="1:12" x14ac:dyDescent="0.25">
      <c r="A20" s="20" t="s">
        <v>54</v>
      </c>
      <c r="B20" s="20" t="s">
        <v>696</v>
      </c>
      <c r="C20" s="20"/>
      <c r="D20" s="20" t="s">
        <v>697</v>
      </c>
      <c r="E20" s="20"/>
      <c r="F20" s="20"/>
      <c r="G20" s="20" t="s">
        <v>698</v>
      </c>
      <c r="H20" s="20"/>
      <c r="I20" s="20" t="s">
        <v>699</v>
      </c>
      <c r="J20" s="20" t="s">
        <v>700</v>
      </c>
      <c r="K20" s="20" t="s">
        <v>701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71" t="s">
        <v>59</v>
      </c>
      <c r="B22" s="14">
        <v>212567954</v>
      </c>
      <c r="G22" s="32">
        <f>B22+G20</f>
        <v>1488933656</v>
      </c>
      <c r="I22" s="28">
        <f>G22-B24</f>
        <v>108933656</v>
      </c>
      <c r="J22" s="33">
        <f>I22/B24</f>
        <v>7.8937431884057968E-2</v>
      </c>
      <c r="K22" s="28">
        <f>I22+4000000</f>
        <v>112933656</v>
      </c>
      <c r="L22" s="33">
        <f>K22/B24</f>
        <v>8.1835982608695651E-2</v>
      </c>
    </row>
    <row r="23" spans="1:12" x14ac:dyDescent="0.25">
      <c r="A23" s="23" t="s">
        <v>60</v>
      </c>
      <c r="B23" s="24">
        <v>70000000</v>
      </c>
      <c r="G23" s="35">
        <f>G22+B23</f>
        <v>1558933656</v>
      </c>
      <c r="H23" s="34"/>
      <c r="I23" s="36">
        <f>G23-B24</f>
        <v>178933656</v>
      </c>
      <c r="J23" s="37">
        <f>I23/B24</f>
        <v>0.12966206956521739</v>
      </c>
      <c r="K23" s="36">
        <f>I23+4000000</f>
        <v>182933656</v>
      </c>
      <c r="L23" s="37">
        <f>K23/B24</f>
        <v>0.13256062028985507</v>
      </c>
    </row>
    <row r="24" spans="1:12" x14ac:dyDescent="0.25">
      <c r="A24" s="71" t="s">
        <v>61</v>
      </c>
      <c r="B24" s="71">
        <v>1380000000</v>
      </c>
      <c r="G24" s="32"/>
      <c r="H24" s="38"/>
      <c r="I24" s="369" t="s">
        <v>69</v>
      </c>
      <c r="J24" s="51">
        <f>I22/base!H32*30</f>
        <v>2.283389355859727E-2</v>
      </c>
      <c r="K24" s="370" t="s">
        <v>69</v>
      </c>
      <c r="L24" s="51">
        <f>K22/base!H32*30</f>
        <v>2.3672344938897857E-2</v>
      </c>
    </row>
    <row r="25" spans="1:12" x14ac:dyDescent="0.25">
      <c r="I25" s="369"/>
      <c r="J25" s="51">
        <f>I23/base!H32*30</f>
        <v>3.7506792713857505E-2</v>
      </c>
      <c r="K25" s="371"/>
      <c r="L25" s="51">
        <f>K23/base!H32*30</f>
        <v>3.8345244094158085E-2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rightToLeft="1" zoomScale="115" zoomScaleNormal="115" workbookViewId="0">
      <selection activeCell="L26" sqref="L26"/>
    </sheetView>
  </sheetViews>
  <sheetFormatPr defaultRowHeight="15" x14ac:dyDescent="0.25"/>
  <cols>
    <col min="1" max="1" width="10.7109375" style="16" customWidth="1"/>
    <col min="2" max="2" width="12.28515625" style="16" bestFit="1" customWidth="1"/>
    <col min="3" max="3" width="15.7109375" style="16" customWidth="1"/>
    <col min="4" max="4" width="11.42578125" style="16" customWidth="1"/>
    <col min="5" max="5" width="16" style="16" customWidth="1"/>
    <col min="6" max="6" width="12.7109375" style="16" customWidth="1"/>
    <col min="7" max="7" width="14.140625" style="2" bestFit="1" customWidth="1"/>
    <col min="8" max="8" width="11.140625" style="16" customWidth="1"/>
    <col min="9" max="9" width="17.85546875" style="16" customWidth="1"/>
    <col min="10" max="10" width="19.5703125" style="16" customWidth="1"/>
    <col min="11" max="11" width="18.5703125" style="16" customWidth="1"/>
    <col min="12" max="12" width="18.85546875" style="16" customWidth="1"/>
    <col min="13" max="13" width="11.28515625" style="16" customWidth="1"/>
    <col min="14" max="16384" width="9.140625" style="16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" t="s">
        <v>58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s="29" customFormat="1" x14ac:dyDescent="0.25">
      <c r="A2" s="20" t="s">
        <v>57</v>
      </c>
      <c r="B2" s="30">
        <v>124</v>
      </c>
      <c r="C2" s="30"/>
      <c r="D2" s="30"/>
      <c r="E2" s="30">
        <v>6589</v>
      </c>
      <c r="F2" s="30"/>
      <c r="G2" s="3">
        <f>E2*B2</f>
        <v>817036</v>
      </c>
      <c r="H2" s="30"/>
      <c r="I2" s="30"/>
      <c r="J2" s="30"/>
      <c r="K2" s="30"/>
      <c r="L2" s="30"/>
      <c r="M2" s="30"/>
    </row>
    <row r="3" spans="1:13" x14ac:dyDescent="0.25">
      <c r="A3" s="20" t="s">
        <v>15</v>
      </c>
      <c r="B3" s="30" t="s">
        <v>131</v>
      </c>
      <c r="C3" s="30" t="s">
        <v>269</v>
      </c>
      <c r="D3" s="30" t="s">
        <v>270</v>
      </c>
      <c r="E3" s="30">
        <v>11799</v>
      </c>
      <c r="F3" s="30" t="s">
        <v>271</v>
      </c>
      <c r="G3" s="3">
        <f>E3*B3</f>
        <v>11799000</v>
      </c>
      <c r="H3" s="30">
        <v>11683960</v>
      </c>
      <c r="I3" s="30">
        <v>14.989193891891679</v>
      </c>
      <c r="J3" s="30" t="s">
        <v>272</v>
      </c>
      <c r="K3" s="30">
        <v>0</v>
      </c>
      <c r="L3" s="30" t="s">
        <v>272</v>
      </c>
      <c r="M3" s="30">
        <v>1.52</v>
      </c>
    </row>
    <row r="4" spans="1:13" x14ac:dyDescent="0.25">
      <c r="A4" s="20" t="s">
        <v>12</v>
      </c>
      <c r="B4" s="30" t="s">
        <v>273</v>
      </c>
      <c r="C4" s="30" t="s">
        <v>274</v>
      </c>
      <c r="D4" s="30" t="s">
        <v>275</v>
      </c>
      <c r="E4" s="30">
        <v>2698</v>
      </c>
      <c r="F4" s="30" t="s">
        <v>276</v>
      </c>
      <c r="G4" s="3">
        <f>E4*B4</f>
        <v>40470000</v>
      </c>
      <c r="H4" s="30">
        <v>40075418</v>
      </c>
      <c r="I4" s="30">
        <v>13.605305695451252</v>
      </c>
      <c r="J4" s="30" t="s">
        <v>277</v>
      </c>
      <c r="K4" s="30">
        <v>14110904.121820984</v>
      </c>
      <c r="L4" s="30" t="s">
        <v>278</v>
      </c>
      <c r="M4" s="30">
        <v>5.22</v>
      </c>
    </row>
    <row r="5" spans="1:13" x14ac:dyDescent="0.25">
      <c r="A5" s="20" t="s">
        <v>34</v>
      </c>
      <c r="B5" s="30" t="s">
        <v>106</v>
      </c>
      <c r="C5" s="30" t="s">
        <v>279</v>
      </c>
      <c r="D5" s="30" t="s">
        <v>280</v>
      </c>
      <c r="E5" s="30">
        <v>3566</v>
      </c>
      <c r="F5" s="30" t="s">
        <v>281</v>
      </c>
      <c r="G5" s="3">
        <f>E5*B5</f>
        <v>17830000</v>
      </c>
      <c r="H5" s="30">
        <v>17656158</v>
      </c>
      <c r="I5" s="30">
        <v>9.8522582475560956</v>
      </c>
      <c r="J5" s="30" t="s">
        <v>282</v>
      </c>
      <c r="K5" s="30">
        <v>0</v>
      </c>
      <c r="L5" s="30" t="s">
        <v>282</v>
      </c>
      <c r="M5" s="30">
        <v>2.2999999999999998</v>
      </c>
    </row>
    <row r="6" spans="1:13" x14ac:dyDescent="0.25">
      <c r="A6" s="20" t="s">
        <v>17</v>
      </c>
      <c r="B6" s="30" t="s">
        <v>106</v>
      </c>
      <c r="C6" s="30" t="s">
        <v>283</v>
      </c>
      <c r="D6" s="30" t="s">
        <v>284</v>
      </c>
      <c r="E6" s="30">
        <v>16056</v>
      </c>
      <c r="F6" s="30" t="s">
        <v>285</v>
      </c>
      <c r="G6" s="3">
        <f t="shared" ref="G6:G21" si="0">E6*B6</f>
        <v>80280000</v>
      </c>
      <c r="H6" s="30">
        <v>79497270</v>
      </c>
      <c r="I6" s="30">
        <v>8.2159040960500516</v>
      </c>
      <c r="J6" s="30" t="s">
        <v>286</v>
      </c>
      <c r="K6" s="30">
        <v>6140582.1170770461</v>
      </c>
      <c r="L6" s="30" t="s">
        <v>287</v>
      </c>
      <c r="M6" s="30">
        <v>10.36</v>
      </c>
    </row>
    <row r="7" spans="1:13" x14ac:dyDescent="0.25">
      <c r="A7" s="20" t="s">
        <v>20</v>
      </c>
      <c r="B7" s="30" t="s">
        <v>106</v>
      </c>
      <c r="C7" s="30" t="s">
        <v>288</v>
      </c>
      <c r="D7" s="30" t="s">
        <v>289</v>
      </c>
      <c r="E7" s="30">
        <v>3093</v>
      </c>
      <c r="F7" s="30" t="s">
        <v>290</v>
      </c>
      <c r="G7" s="3">
        <f t="shared" si="0"/>
        <v>15465000</v>
      </c>
      <c r="H7" s="30">
        <v>15314216</v>
      </c>
      <c r="I7" s="30">
        <v>8.1098313753262872</v>
      </c>
      <c r="J7" s="30" t="s">
        <v>291</v>
      </c>
      <c r="K7" s="30">
        <v>3377935</v>
      </c>
      <c r="L7" s="30" t="s">
        <v>292</v>
      </c>
      <c r="M7" s="30">
        <v>2</v>
      </c>
    </row>
    <row r="8" spans="1:13" x14ac:dyDescent="0.25">
      <c r="A8" s="20" t="s">
        <v>28</v>
      </c>
      <c r="B8" s="30" t="s">
        <v>120</v>
      </c>
      <c r="C8" s="30" t="s">
        <v>121</v>
      </c>
      <c r="D8" s="30" t="s">
        <v>122</v>
      </c>
      <c r="E8" s="30">
        <v>1257</v>
      </c>
      <c r="F8" s="30" t="s">
        <v>123</v>
      </c>
      <c r="G8" s="3">
        <f t="shared" si="0"/>
        <v>12570000</v>
      </c>
      <c r="H8" s="30">
        <v>12447442</v>
      </c>
      <c r="I8" s="30">
        <v>6.2603811903523061</v>
      </c>
      <c r="J8" s="30" t="s">
        <v>293</v>
      </c>
      <c r="K8" s="30">
        <v>0</v>
      </c>
      <c r="L8" s="30" t="s">
        <v>293</v>
      </c>
      <c r="M8" s="30">
        <v>1.62</v>
      </c>
    </row>
    <row r="9" spans="1:13" x14ac:dyDescent="0.25">
      <c r="A9" s="20" t="s">
        <v>23</v>
      </c>
      <c r="B9" s="30" t="s">
        <v>131</v>
      </c>
      <c r="C9" s="30" t="s">
        <v>132</v>
      </c>
      <c r="D9" s="30" t="s">
        <v>133</v>
      </c>
      <c r="E9" s="30">
        <v>1773</v>
      </c>
      <c r="F9" s="30" t="s">
        <v>134</v>
      </c>
      <c r="G9" s="3">
        <f t="shared" si="0"/>
        <v>1773000</v>
      </c>
      <c r="H9" s="30">
        <v>1755713</v>
      </c>
      <c r="I9" s="30">
        <v>5.9154649188160384</v>
      </c>
      <c r="J9" s="30" t="s">
        <v>74</v>
      </c>
      <c r="K9" s="30">
        <v>0</v>
      </c>
      <c r="L9" s="30" t="s">
        <v>74</v>
      </c>
      <c r="M9" s="30">
        <v>0.23</v>
      </c>
    </row>
    <row r="10" spans="1:13" x14ac:dyDescent="0.25">
      <c r="A10" s="20" t="s">
        <v>32</v>
      </c>
      <c r="B10" s="30" t="s">
        <v>111</v>
      </c>
      <c r="C10" s="30" t="s">
        <v>112</v>
      </c>
      <c r="D10" s="30" t="s">
        <v>113</v>
      </c>
      <c r="E10" s="30">
        <v>4122</v>
      </c>
      <c r="F10" s="30" t="s">
        <v>114</v>
      </c>
      <c r="G10" s="3">
        <f t="shared" si="0"/>
        <v>8244000</v>
      </c>
      <c r="H10" s="30">
        <v>8163621</v>
      </c>
      <c r="I10" s="30">
        <v>4.4731399168117676</v>
      </c>
      <c r="J10" s="30" t="s">
        <v>294</v>
      </c>
      <c r="K10" s="30">
        <v>0</v>
      </c>
      <c r="L10" s="30" t="s">
        <v>294</v>
      </c>
      <c r="M10" s="30">
        <v>1.06</v>
      </c>
    </row>
    <row r="11" spans="1:13" x14ac:dyDescent="0.25">
      <c r="A11" s="20" t="s">
        <v>25</v>
      </c>
      <c r="B11" s="30" t="s">
        <v>120</v>
      </c>
      <c r="C11" s="30" t="s">
        <v>295</v>
      </c>
      <c r="D11" s="30" t="s">
        <v>296</v>
      </c>
      <c r="E11" s="30">
        <v>5688</v>
      </c>
      <c r="F11" s="30" t="s">
        <v>297</v>
      </c>
      <c r="G11" s="3">
        <f t="shared" si="0"/>
        <v>56880000</v>
      </c>
      <c r="H11" s="30">
        <v>56325420</v>
      </c>
      <c r="I11" s="30">
        <v>0.2697820034591526</v>
      </c>
      <c r="J11" s="30" t="s">
        <v>298</v>
      </c>
      <c r="K11" s="30">
        <v>3268824</v>
      </c>
      <c r="L11" s="30" t="s">
        <v>299</v>
      </c>
      <c r="M11" s="30">
        <v>7.34</v>
      </c>
    </row>
    <row r="12" spans="1:13" x14ac:dyDescent="0.25">
      <c r="A12" s="20" t="s">
        <v>41</v>
      </c>
      <c r="B12" s="30" t="s">
        <v>111</v>
      </c>
      <c r="C12" s="30" t="s">
        <v>136</v>
      </c>
      <c r="D12" s="30" t="s">
        <v>300</v>
      </c>
      <c r="E12" s="30">
        <v>22278</v>
      </c>
      <c r="F12" s="30" t="s">
        <v>138</v>
      </c>
      <c r="G12" s="3">
        <f t="shared" si="0"/>
        <v>44556000</v>
      </c>
      <c r="H12" s="30">
        <v>44121579</v>
      </c>
      <c r="I12" s="30">
        <v>-1.1706004078829171</v>
      </c>
      <c r="J12" s="30" t="s">
        <v>301</v>
      </c>
      <c r="K12" s="30">
        <v>0</v>
      </c>
      <c r="L12" s="30" t="s">
        <v>301</v>
      </c>
      <c r="M12" s="30">
        <v>5.75</v>
      </c>
    </row>
    <row r="13" spans="1:13" x14ac:dyDescent="0.25">
      <c r="A13" s="20" t="s">
        <v>82</v>
      </c>
      <c r="B13" s="30">
        <v>25001</v>
      </c>
      <c r="C13" s="30" t="s">
        <v>302</v>
      </c>
      <c r="D13" s="30" t="s">
        <v>303</v>
      </c>
      <c r="E13" s="30">
        <v>4141</v>
      </c>
      <c r="F13" s="30" t="s">
        <v>304</v>
      </c>
      <c r="G13" s="3">
        <f t="shared" si="0"/>
        <v>103529141</v>
      </c>
      <c r="H13" s="30">
        <v>100977897</v>
      </c>
      <c r="I13" s="30">
        <v>-2.9540602127402984</v>
      </c>
      <c r="J13" s="30" t="s">
        <v>305</v>
      </c>
      <c r="K13" s="30">
        <v>4407472.253124224</v>
      </c>
      <c r="L13" s="30" t="s">
        <v>306</v>
      </c>
      <c r="M13" s="30">
        <v>13.16</v>
      </c>
    </row>
    <row r="14" spans="1:13" x14ac:dyDescent="0.25">
      <c r="A14" s="20" t="s">
        <v>78</v>
      </c>
      <c r="B14" s="30" t="s">
        <v>120</v>
      </c>
      <c r="C14" s="30" t="s">
        <v>171</v>
      </c>
      <c r="D14" s="30" t="s">
        <v>172</v>
      </c>
      <c r="E14" s="30">
        <v>3690</v>
      </c>
      <c r="F14" s="30" t="s">
        <v>173</v>
      </c>
      <c r="G14" s="3">
        <f t="shared" si="0"/>
        <v>36900000</v>
      </c>
      <c r="H14" s="30">
        <v>36540225</v>
      </c>
      <c r="I14" s="30">
        <v>-2.9939071044685206</v>
      </c>
      <c r="J14" s="30" t="s">
        <v>307</v>
      </c>
      <c r="K14" s="30">
        <v>174313</v>
      </c>
      <c r="L14" s="30" t="s">
        <v>308</v>
      </c>
      <c r="M14" s="30">
        <v>4.76</v>
      </c>
    </row>
    <row r="15" spans="1:13" x14ac:dyDescent="0.25">
      <c r="A15" s="20" t="s">
        <v>30</v>
      </c>
      <c r="B15" s="30" t="s">
        <v>176</v>
      </c>
      <c r="C15" s="30" t="s">
        <v>177</v>
      </c>
      <c r="D15" s="30" t="s">
        <v>178</v>
      </c>
      <c r="E15" s="30">
        <v>1420</v>
      </c>
      <c r="F15" s="30" t="s">
        <v>179</v>
      </c>
      <c r="G15" s="3">
        <f t="shared" si="0"/>
        <v>15620000</v>
      </c>
      <c r="H15" s="30">
        <v>15467705</v>
      </c>
      <c r="I15" s="30">
        <v>-3.1010813819848519</v>
      </c>
      <c r="J15" s="30" t="s">
        <v>309</v>
      </c>
      <c r="K15" s="30">
        <v>0</v>
      </c>
      <c r="L15" s="30" t="s">
        <v>309</v>
      </c>
      <c r="M15" s="30">
        <v>2.02</v>
      </c>
    </row>
    <row r="16" spans="1:13" x14ac:dyDescent="0.25">
      <c r="A16" s="20" t="s">
        <v>36</v>
      </c>
      <c r="B16" s="30" t="s">
        <v>131</v>
      </c>
      <c r="C16" s="30" t="s">
        <v>147</v>
      </c>
      <c r="D16" s="30" t="s">
        <v>148</v>
      </c>
      <c r="E16" s="30">
        <v>3313</v>
      </c>
      <c r="F16" s="30" t="s">
        <v>149</v>
      </c>
      <c r="G16" s="3">
        <f t="shared" si="0"/>
        <v>3313000</v>
      </c>
      <c r="H16" s="30">
        <v>3280698</v>
      </c>
      <c r="I16" s="30">
        <v>-3.9543927271471069</v>
      </c>
      <c r="J16" s="30" t="s">
        <v>310</v>
      </c>
      <c r="K16" s="30">
        <v>0</v>
      </c>
      <c r="L16" s="30" t="s">
        <v>310</v>
      </c>
      <c r="M16" s="30">
        <v>0.43</v>
      </c>
    </row>
    <row r="17" spans="1:13" x14ac:dyDescent="0.25">
      <c r="A17" s="20" t="s">
        <v>45</v>
      </c>
      <c r="B17" s="30">
        <v>13005</v>
      </c>
      <c r="C17" s="30" t="s">
        <v>311</v>
      </c>
      <c r="D17" s="30" t="s">
        <v>312</v>
      </c>
      <c r="E17" s="30">
        <v>4245</v>
      </c>
      <c r="F17" s="30" t="s">
        <v>313</v>
      </c>
      <c r="G17" s="3">
        <f t="shared" si="0"/>
        <v>55206225</v>
      </c>
      <c r="H17" s="30">
        <v>21438417</v>
      </c>
      <c r="I17" s="30">
        <v>-4.7325364994702133</v>
      </c>
      <c r="J17" s="30" t="s">
        <v>314</v>
      </c>
      <c r="K17" s="30">
        <v>-21854690.449999999</v>
      </c>
      <c r="L17" s="30" t="s">
        <v>315</v>
      </c>
      <c r="M17" s="30">
        <v>2.79</v>
      </c>
    </row>
    <row r="18" spans="1:13" x14ac:dyDescent="0.25">
      <c r="A18" s="20" t="s">
        <v>38</v>
      </c>
      <c r="B18" s="30" t="s">
        <v>186</v>
      </c>
      <c r="C18" s="30" t="s">
        <v>187</v>
      </c>
      <c r="D18" s="30" t="s">
        <v>188</v>
      </c>
      <c r="E18" s="30">
        <v>1202</v>
      </c>
      <c r="F18" s="30" t="s">
        <v>189</v>
      </c>
      <c r="G18" s="3">
        <f t="shared" si="0"/>
        <v>240400000</v>
      </c>
      <c r="H18" s="30">
        <v>238056100</v>
      </c>
      <c r="I18" s="30">
        <v>-4.9565741025909178</v>
      </c>
      <c r="J18" s="30" t="s">
        <v>39</v>
      </c>
      <c r="K18" s="30">
        <v>1591055.5</v>
      </c>
      <c r="L18" s="30" t="s">
        <v>40</v>
      </c>
      <c r="M18" s="30">
        <v>31.02</v>
      </c>
    </row>
    <row r="19" spans="1:13" x14ac:dyDescent="0.25">
      <c r="A19" s="20" t="s">
        <v>94</v>
      </c>
      <c r="B19" s="30" t="s">
        <v>106</v>
      </c>
      <c r="C19" s="30" t="s">
        <v>107</v>
      </c>
      <c r="D19" s="30" t="s">
        <v>316</v>
      </c>
      <c r="E19" s="30">
        <v>5636</v>
      </c>
      <c r="F19" s="30" t="s">
        <v>109</v>
      </c>
      <c r="G19" s="3">
        <f t="shared" si="0"/>
        <v>28180000</v>
      </c>
      <c r="H19" s="30">
        <v>16017294</v>
      </c>
      <c r="I19" s="30">
        <v>-23.55157668100993</v>
      </c>
      <c r="J19" s="30" t="s">
        <v>44</v>
      </c>
      <c r="K19" s="30">
        <v>0</v>
      </c>
      <c r="L19" s="30" t="s">
        <v>44</v>
      </c>
      <c r="M19" s="30">
        <v>2.09</v>
      </c>
    </row>
    <row r="20" spans="1:13" x14ac:dyDescent="0.25">
      <c r="A20" s="20" t="s">
        <v>48</v>
      </c>
      <c r="B20" s="30">
        <v>242704</v>
      </c>
      <c r="C20" s="30" t="s">
        <v>317</v>
      </c>
      <c r="D20" s="30" t="s">
        <v>318</v>
      </c>
      <c r="E20" s="30">
        <v>393</v>
      </c>
      <c r="F20" s="30" t="s">
        <v>319</v>
      </c>
      <c r="G20" s="3">
        <f t="shared" si="0"/>
        <v>95382672</v>
      </c>
      <c r="H20" s="30">
        <v>31133460</v>
      </c>
      <c r="I20" s="30">
        <v>-67.340012725515379</v>
      </c>
      <c r="J20" s="30" t="s">
        <v>49</v>
      </c>
      <c r="K20" s="30">
        <v>1521882.625</v>
      </c>
      <c r="L20" s="30" t="s">
        <v>50</v>
      </c>
      <c r="M20" s="30">
        <v>4.0599999999999996</v>
      </c>
    </row>
    <row r="21" spans="1:13" x14ac:dyDescent="0.25">
      <c r="A21" s="20" t="s">
        <v>51</v>
      </c>
      <c r="B21" s="30">
        <v>244995</v>
      </c>
      <c r="C21" s="30" t="s">
        <v>320</v>
      </c>
      <c r="D21" s="30" t="s">
        <v>321</v>
      </c>
      <c r="E21" s="30">
        <v>354</v>
      </c>
      <c r="F21" s="30" t="s">
        <v>322</v>
      </c>
      <c r="G21" s="3">
        <f t="shared" si="0"/>
        <v>86728230</v>
      </c>
      <c r="H21" s="30">
        <v>17527425</v>
      </c>
      <c r="I21" s="30">
        <v>-79.606693668516527</v>
      </c>
      <c r="J21" s="30" t="s">
        <v>52</v>
      </c>
      <c r="K21" s="30">
        <v>975935</v>
      </c>
      <c r="L21" s="30" t="s">
        <v>53</v>
      </c>
      <c r="M21" s="30">
        <v>2.2799999999999998</v>
      </c>
    </row>
    <row r="22" spans="1:13" x14ac:dyDescent="0.25">
      <c r="A22" s="20" t="s">
        <v>54</v>
      </c>
      <c r="B22" s="20" t="s">
        <v>323</v>
      </c>
      <c r="C22" s="20"/>
      <c r="D22" s="20" t="s">
        <v>324</v>
      </c>
      <c r="E22" s="20"/>
      <c r="F22" s="20"/>
      <c r="G22" s="4">
        <f>SUM(G2:G21)</f>
        <v>955943304</v>
      </c>
      <c r="H22" s="20" t="s">
        <v>325</v>
      </c>
      <c r="I22" s="20"/>
      <c r="J22" s="20" t="s">
        <v>326</v>
      </c>
      <c r="K22" s="20" t="s">
        <v>327</v>
      </c>
      <c r="L22" s="20" t="s">
        <v>328</v>
      </c>
      <c r="M22" s="20"/>
    </row>
    <row r="23" spans="1:13" x14ac:dyDescent="0.25">
      <c r="A23" s="20"/>
      <c r="B23" s="20"/>
      <c r="C23" s="20"/>
      <c r="D23" s="20"/>
      <c r="E23" s="20"/>
      <c r="F23" s="20"/>
      <c r="G23" s="20" t="s">
        <v>62</v>
      </c>
      <c r="I23" s="365" t="s">
        <v>63</v>
      </c>
      <c r="J23" s="366"/>
      <c r="K23" s="365" t="s">
        <v>64</v>
      </c>
      <c r="L23" s="366"/>
    </row>
    <row r="24" spans="1:13" x14ac:dyDescent="0.25">
      <c r="A24" s="21" t="s">
        <v>59</v>
      </c>
      <c r="B24" s="14">
        <v>463864766</v>
      </c>
      <c r="G24" s="32">
        <f>B24+G22</f>
        <v>1419808070</v>
      </c>
      <c r="I24" s="28">
        <f>G24-B26</f>
        <v>39808070</v>
      </c>
      <c r="J24" s="33">
        <f>I24/B26</f>
        <v>2.8846427536231883E-2</v>
      </c>
      <c r="K24" s="28">
        <f>I24+52000000</f>
        <v>91808070</v>
      </c>
      <c r="L24" s="33">
        <f>K24/B26</f>
        <v>6.6527586956521736E-2</v>
      </c>
    </row>
    <row r="25" spans="1:13" x14ac:dyDescent="0.25">
      <c r="A25" s="23" t="s">
        <v>60</v>
      </c>
      <c r="B25" s="24">
        <v>57000000</v>
      </c>
      <c r="C25" s="34"/>
      <c r="D25" s="34"/>
      <c r="E25" s="34"/>
      <c r="F25" s="34"/>
      <c r="G25" s="35">
        <f>G24+B25</f>
        <v>1476808070</v>
      </c>
      <c r="H25" s="34"/>
      <c r="I25" s="36">
        <f>G25-B26</f>
        <v>96808070</v>
      </c>
      <c r="J25" s="37">
        <f>I25/B26</f>
        <v>7.015077536231884E-2</v>
      </c>
      <c r="K25" s="36">
        <f>I25+52000000</f>
        <v>148808070</v>
      </c>
      <c r="L25" s="37">
        <f>K25/B26</f>
        <v>0.10783193478260869</v>
      </c>
    </row>
    <row r="26" spans="1:13" x14ac:dyDescent="0.25">
      <c r="A26" s="21" t="s">
        <v>61</v>
      </c>
      <c r="B26" s="21">
        <v>1380000000</v>
      </c>
      <c r="G26" s="32"/>
      <c r="H26" s="38"/>
      <c r="I26" s="39" t="s">
        <v>69</v>
      </c>
      <c r="J26" s="40">
        <f>I25/base!H12*30</f>
        <v>2.607765266815721E-2</v>
      </c>
      <c r="K26" s="39" t="s">
        <v>69</v>
      </c>
      <c r="L26" s="40">
        <f>K25/base!H12*30</f>
        <v>4.0085141287072704E-2</v>
      </c>
    </row>
    <row r="27" spans="1:13" x14ac:dyDescent="0.25">
      <c r="G27" s="32"/>
    </row>
  </sheetData>
  <mergeCells count="2">
    <mergeCell ref="I23:J23"/>
    <mergeCell ref="K23:L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A22" sqref="A22:L26"/>
    </sheetView>
  </sheetViews>
  <sheetFormatPr defaultRowHeight="15" x14ac:dyDescent="0.25"/>
  <cols>
    <col min="1" max="1" width="10.5703125" style="75" bestFit="1" customWidth="1"/>
    <col min="2" max="2" width="12.28515625" style="75" bestFit="1" customWidth="1"/>
    <col min="3" max="3" width="15.28515625" style="75" bestFit="1" customWidth="1"/>
    <col min="4" max="4" width="14.140625" style="75" bestFit="1" customWidth="1"/>
    <col min="5" max="5" width="14.85546875" style="75" bestFit="1" customWidth="1"/>
    <col min="6" max="6" width="12.85546875" style="75" bestFit="1" customWidth="1"/>
    <col min="7" max="7" width="14.140625" style="75" bestFit="1" customWidth="1"/>
    <col min="8" max="8" width="18.7109375" style="75" bestFit="1" customWidth="1"/>
    <col min="9" max="9" width="21.7109375" style="75" bestFit="1" customWidth="1"/>
    <col min="10" max="10" width="20" style="75" bestFit="1" customWidth="1"/>
    <col min="11" max="11" width="21" style="75" bestFit="1" customWidth="1"/>
    <col min="12" max="12" width="12" style="75" bestFit="1" customWidth="1"/>
    <col min="13" max="16384" width="9.140625" style="75"/>
  </cols>
  <sheetData>
    <row r="1" spans="1:12" x14ac:dyDescent="0.25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</row>
    <row r="2" spans="1:12" x14ac:dyDescent="0.25">
      <c r="A2" s="79" t="s">
        <v>36</v>
      </c>
      <c r="B2" s="79" t="s">
        <v>436</v>
      </c>
      <c r="C2" s="79" t="s">
        <v>437</v>
      </c>
      <c r="D2" s="79" t="s">
        <v>438</v>
      </c>
      <c r="E2" s="79">
        <v>3900</v>
      </c>
      <c r="F2" s="79" t="s">
        <v>439</v>
      </c>
      <c r="G2" s="79">
        <v>4263620</v>
      </c>
      <c r="H2" s="79">
        <v>24.817799246166796</v>
      </c>
      <c r="I2" s="79" t="s">
        <v>702</v>
      </c>
      <c r="J2" s="79">
        <v>0</v>
      </c>
      <c r="K2" s="79" t="s">
        <v>702</v>
      </c>
      <c r="L2" s="79">
        <v>0.32</v>
      </c>
    </row>
    <row r="3" spans="1:12" x14ac:dyDescent="0.25">
      <c r="A3" s="79" t="s">
        <v>478</v>
      </c>
      <c r="B3" s="79" t="s">
        <v>479</v>
      </c>
      <c r="C3" s="79" t="s">
        <v>480</v>
      </c>
      <c r="D3" s="79" t="s">
        <v>481</v>
      </c>
      <c r="E3" s="79">
        <v>2665</v>
      </c>
      <c r="F3" s="79" t="s">
        <v>482</v>
      </c>
      <c r="G3" s="79">
        <v>12917985</v>
      </c>
      <c r="H3" s="79">
        <v>19.401290289663542</v>
      </c>
      <c r="I3" s="79" t="s">
        <v>703</v>
      </c>
      <c r="J3" s="79">
        <v>0</v>
      </c>
      <c r="K3" s="79" t="s">
        <v>703</v>
      </c>
      <c r="L3" s="79">
        <v>0.96</v>
      </c>
    </row>
    <row r="4" spans="1:12" x14ac:dyDescent="0.25">
      <c r="A4" s="79" t="s">
        <v>23</v>
      </c>
      <c r="B4" s="79" t="s">
        <v>131</v>
      </c>
      <c r="C4" s="79" t="s">
        <v>132</v>
      </c>
      <c r="D4" s="79" t="s">
        <v>133</v>
      </c>
      <c r="E4" s="79">
        <v>1977</v>
      </c>
      <c r="F4" s="79" t="s">
        <v>134</v>
      </c>
      <c r="G4" s="79">
        <v>1957724</v>
      </c>
      <c r="H4" s="79">
        <v>18.102017609213014</v>
      </c>
      <c r="I4" s="79" t="s">
        <v>653</v>
      </c>
      <c r="J4" s="79">
        <v>0</v>
      </c>
      <c r="K4" s="79" t="s">
        <v>653</v>
      </c>
      <c r="L4" s="79">
        <v>0.15</v>
      </c>
    </row>
    <row r="5" spans="1:12" x14ac:dyDescent="0.25">
      <c r="A5" s="79" t="s">
        <v>57</v>
      </c>
      <c r="B5" s="79">
        <v>224</v>
      </c>
      <c r="C5" s="79" t="s">
        <v>546</v>
      </c>
      <c r="D5" s="79" t="s">
        <v>547</v>
      </c>
      <c r="E5" s="79">
        <v>6019</v>
      </c>
      <c r="F5" s="79" t="s">
        <v>548</v>
      </c>
      <c r="G5" s="79">
        <v>1335111</v>
      </c>
      <c r="H5" s="79">
        <v>15.465113247026116</v>
      </c>
      <c r="I5" s="79" t="s">
        <v>704</v>
      </c>
      <c r="J5" s="79">
        <v>459414.5167682927</v>
      </c>
      <c r="K5" s="79" t="s">
        <v>705</v>
      </c>
      <c r="L5" s="79">
        <v>0.1</v>
      </c>
    </row>
    <row r="6" spans="1:12" x14ac:dyDescent="0.25">
      <c r="A6" s="79" t="s">
        <v>38</v>
      </c>
      <c r="B6" s="79" t="s">
        <v>156</v>
      </c>
      <c r="C6" s="79" t="s">
        <v>706</v>
      </c>
      <c r="D6" s="79" t="s">
        <v>707</v>
      </c>
      <c r="E6" s="79">
        <v>1617</v>
      </c>
      <c r="F6" s="79" t="s">
        <v>708</v>
      </c>
      <c r="G6" s="79">
        <v>32024685</v>
      </c>
      <c r="H6" s="79">
        <v>13.464124813912017</v>
      </c>
      <c r="I6" s="79" t="s">
        <v>709</v>
      </c>
      <c r="J6" s="79">
        <v>44325165.725000001</v>
      </c>
      <c r="K6" s="79" t="s">
        <v>710</v>
      </c>
      <c r="L6" s="79">
        <v>2.39</v>
      </c>
    </row>
    <row r="7" spans="1:12" x14ac:dyDescent="0.25">
      <c r="A7" s="79" t="s">
        <v>684</v>
      </c>
      <c r="B7" s="79">
        <v>705</v>
      </c>
      <c r="C7" s="79">
        <v>661</v>
      </c>
      <c r="D7" s="79" t="s">
        <v>685</v>
      </c>
      <c r="E7" s="79">
        <v>740</v>
      </c>
      <c r="F7" s="79">
        <v>667</v>
      </c>
      <c r="G7" s="79">
        <v>516613</v>
      </c>
      <c r="H7" s="79">
        <v>10.851167920487839</v>
      </c>
      <c r="I7" s="79" t="s">
        <v>711</v>
      </c>
      <c r="J7" s="79">
        <v>0</v>
      </c>
      <c r="K7" s="79" t="s">
        <v>711</v>
      </c>
      <c r="L7" s="79">
        <v>0.04</v>
      </c>
    </row>
    <row r="8" spans="1:12" x14ac:dyDescent="0.25">
      <c r="A8" s="79" t="s">
        <v>88</v>
      </c>
      <c r="B8" s="79" t="s">
        <v>633</v>
      </c>
      <c r="C8" s="79" t="s">
        <v>634</v>
      </c>
      <c r="D8" s="79" t="s">
        <v>635</v>
      </c>
      <c r="E8" s="79">
        <v>1870</v>
      </c>
      <c r="F8" s="79" t="s">
        <v>636</v>
      </c>
      <c r="G8" s="79">
        <v>96291910</v>
      </c>
      <c r="H8" s="79">
        <v>9.7273715772225895</v>
      </c>
      <c r="I8" s="79" t="s">
        <v>712</v>
      </c>
      <c r="J8" s="79">
        <v>0</v>
      </c>
      <c r="K8" s="79" t="s">
        <v>712</v>
      </c>
      <c r="L8" s="79">
        <v>7.19</v>
      </c>
    </row>
    <row r="9" spans="1:12" x14ac:dyDescent="0.25">
      <c r="A9" s="79" t="s">
        <v>12</v>
      </c>
      <c r="B9" s="79" t="s">
        <v>156</v>
      </c>
      <c r="C9" s="79" t="s">
        <v>606</v>
      </c>
      <c r="D9" s="79" t="s">
        <v>675</v>
      </c>
      <c r="E9" s="79">
        <v>2952</v>
      </c>
      <c r="F9" s="79" t="s">
        <v>608</v>
      </c>
      <c r="G9" s="79">
        <v>58464360</v>
      </c>
      <c r="H9" s="79">
        <v>8.7911794711499738</v>
      </c>
      <c r="I9" s="79" t="s">
        <v>713</v>
      </c>
      <c r="J9" s="79">
        <v>19521623.756061383</v>
      </c>
      <c r="K9" s="79" t="s">
        <v>714</v>
      </c>
      <c r="L9" s="79">
        <v>4.3600000000000003</v>
      </c>
    </row>
    <row r="10" spans="1:12" x14ac:dyDescent="0.25">
      <c r="A10" s="79" t="s">
        <v>30</v>
      </c>
      <c r="B10" s="79" t="s">
        <v>176</v>
      </c>
      <c r="C10" s="79" t="s">
        <v>177</v>
      </c>
      <c r="D10" s="79" t="s">
        <v>178</v>
      </c>
      <c r="E10" s="79">
        <v>1577</v>
      </c>
      <c r="F10" s="79" t="s">
        <v>179</v>
      </c>
      <c r="G10" s="79">
        <v>17177867</v>
      </c>
      <c r="H10" s="79">
        <v>7.6123921722122327</v>
      </c>
      <c r="I10" s="79" t="s">
        <v>715</v>
      </c>
      <c r="J10" s="79">
        <v>0</v>
      </c>
      <c r="K10" s="79" t="s">
        <v>715</v>
      </c>
      <c r="L10" s="79">
        <v>1.28</v>
      </c>
    </row>
    <row r="11" spans="1:12" x14ac:dyDescent="0.25">
      <c r="A11" s="79" t="s">
        <v>48</v>
      </c>
      <c r="B11" s="79" t="s">
        <v>392</v>
      </c>
      <c r="C11" s="79">
        <v>427</v>
      </c>
      <c r="D11" s="79" t="s">
        <v>393</v>
      </c>
      <c r="E11" s="79">
        <v>459</v>
      </c>
      <c r="F11" s="79">
        <v>431</v>
      </c>
      <c r="G11" s="79">
        <v>223946162</v>
      </c>
      <c r="H11" s="79">
        <v>6.5043096245673544</v>
      </c>
      <c r="I11" s="79" t="s">
        <v>716</v>
      </c>
      <c r="J11" s="79">
        <v>1521882.625</v>
      </c>
      <c r="K11" s="79" t="s">
        <v>717</v>
      </c>
      <c r="L11" s="79">
        <v>16.72</v>
      </c>
    </row>
    <row r="12" spans="1:12" x14ac:dyDescent="0.25">
      <c r="A12" s="79" t="s">
        <v>45</v>
      </c>
      <c r="B12" s="79" t="s">
        <v>247</v>
      </c>
      <c r="C12" s="79" t="s">
        <v>614</v>
      </c>
      <c r="D12" s="79" t="s">
        <v>615</v>
      </c>
      <c r="E12" s="79">
        <v>4887</v>
      </c>
      <c r="F12" s="79" t="s">
        <v>616</v>
      </c>
      <c r="G12" s="79">
        <v>120983794</v>
      </c>
      <c r="H12" s="79">
        <v>4.3651656371504153</v>
      </c>
      <c r="I12" s="79" t="s">
        <v>718</v>
      </c>
      <c r="J12" s="79">
        <v>10968199.48886363</v>
      </c>
      <c r="K12" s="79" t="s">
        <v>719</v>
      </c>
      <c r="L12" s="79">
        <v>9.0299999999999994</v>
      </c>
    </row>
    <row r="13" spans="1:12" x14ac:dyDescent="0.25">
      <c r="A13" s="79" t="s">
        <v>100</v>
      </c>
      <c r="B13" s="79" t="s">
        <v>120</v>
      </c>
      <c r="C13" s="79" t="s">
        <v>564</v>
      </c>
      <c r="D13" s="79" t="s">
        <v>565</v>
      </c>
      <c r="E13" s="79">
        <v>1745</v>
      </c>
      <c r="F13" s="79" t="s">
        <v>566</v>
      </c>
      <c r="G13" s="79">
        <v>17279862</v>
      </c>
      <c r="H13" s="79">
        <v>3.7500976417498531</v>
      </c>
      <c r="I13" s="79" t="s">
        <v>720</v>
      </c>
      <c r="J13" s="79">
        <v>911774</v>
      </c>
      <c r="K13" s="79" t="s">
        <v>721</v>
      </c>
      <c r="L13" s="79">
        <v>1.29</v>
      </c>
    </row>
    <row r="14" spans="1:12" x14ac:dyDescent="0.25">
      <c r="A14" s="79" t="s">
        <v>51</v>
      </c>
      <c r="B14" s="79" t="s">
        <v>348</v>
      </c>
      <c r="C14" s="79">
        <v>413</v>
      </c>
      <c r="D14" s="79" t="s">
        <v>644</v>
      </c>
      <c r="E14" s="79">
        <v>421</v>
      </c>
      <c r="F14" s="79">
        <v>417</v>
      </c>
      <c r="G14" s="79">
        <v>250137150</v>
      </c>
      <c r="H14" s="79">
        <v>0.87560362169864847</v>
      </c>
      <c r="I14" s="79" t="s">
        <v>645</v>
      </c>
      <c r="J14" s="79">
        <v>5522799.1511411099</v>
      </c>
      <c r="K14" s="79" t="s">
        <v>646</v>
      </c>
      <c r="L14" s="79">
        <v>18.670000000000002</v>
      </c>
    </row>
    <row r="15" spans="1:12" x14ac:dyDescent="0.25">
      <c r="A15" s="79" t="s">
        <v>25</v>
      </c>
      <c r="B15" s="79" t="s">
        <v>156</v>
      </c>
      <c r="C15" s="79" t="s">
        <v>222</v>
      </c>
      <c r="D15" s="79" t="s">
        <v>259</v>
      </c>
      <c r="E15" s="79">
        <v>5340</v>
      </c>
      <c r="F15" s="79" t="s">
        <v>224</v>
      </c>
      <c r="G15" s="79">
        <v>105758700</v>
      </c>
      <c r="H15" s="79">
        <v>-0.23689374084568085</v>
      </c>
      <c r="I15" s="79" t="s">
        <v>656</v>
      </c>
      <c r="J15" s="79">
        <v>2051887.6534992333</v>
      </c>
      <c r="K15" s="79" t="s">
        <v>657</v>
      </c>
      <c r="L15" s="79">
        <v>7.9</v>
      </c>
    </row>
    <row r="16" spans="1:12" x14ac:dyDescent="0.25">
      <c r="A16" s="79" t="s">
        <v>82</v>
      </c>
      <c r="B16" s="79" t="s">
        <v>161</v>
      </c>
      <c r="C16" s="79" t="s">
        <v>162</v>
      </c>
      <c r="D16" s="79" t="s">
        <v>580</v>
      </c>
      <c r="E16" s="79">
        <v>4209</v>
      </c>
      <c r="F16" s="79" t="s">
        <v>164</v>
      </c>
      <c r="G16" s="79">
        <v>104203224</v>
      </c>
      <c r="H16" s="79">
        <v>-0.87963488741699458</v>
      </c>
      <c r="I16" s="79" t="s">
        <v>581</v>
      </c>
      <c r="J16" s="79">
        <v>4403173.2677228628</v>
      </c>
      <c r="K16" s="79" t="s">
        <v>582</v>
      </c>
      <c r="L16" s="79">
        <v>7.78</v>
      </c>
    </row>
    <row r="17" spans="1:12" x14ac:dyDescent="0.25">
      <c r="A17" s="79" t="s">
        <v>570</v>
      </c>
      <c r="B17" s="79" t="s">
        <v>156</v>
      </c>
      <c r="C17" s="79" t="s">
        <v>537</v>
      </c>
      <c r="D17" s="79" t="s">
        <v>571</v>
      </c>
      <c r="E17" s="79">
        <v>5000</v>
      </c>
      <c r="F17" s="79" t="s">
        <v>539</v>
      </c>
      <c r="G17" s="79">
        <v>99025000</v>
      </c>
      <c r="H17" s="79">
        <v>-5.2234171903904345</v>
      </c>
      <c r="I17" s="79" t="s">
        <v>722</v>
      </c>
      <c r="J17" s="79">
        <v>0</v>
      </c>
      <c r="K17" s="79" t="s">
        <v>722</v>
      </c>
      <c r="L17" s="79">
        <v>7.39</v>
      </c>
    </row>
    <row r="18" spans="1:12" x14ac:dyDescent="0.25">
      <c r="A18" s="79" t="s">
        <v>78</v>
      </c>
      <c r="B18" s="79" t="s">
        <v>247</v>
      </c>
      <c r="C18" s="79" t="s">
        <v>723</v>
      </c>
      <c r="D18" s="79" t="s">
        <v>724</v>
      </c>
      <c r="E18" s="79">
        <v>4479</v>
      </c>
      <c r="F18" s="79" t="s">
        <v>725</v>
      </c>
      <c r="G18" s="79">
        <v>110883244</v>
      </c>
      <c r="H18" s="79">
        <v>-8.0929894690478132</v>
      </c>
      <c r="I18" s="79" t="s">
        <v>726</v>
      </c>
      <c r="J18" s="79">
        <v>6265494</v>
      </c>
      <c r="K18" s="79" t="s">
        <v>727</v>
      </c>
      <c r="L18" s="79">
        <v>8.2799999999999994</v>
      </c>
    </row>
    <row r="19" spans="1:12" x14ac:dyDescent="0.25">
      <c r="A19" s="79" t="s">
        <v>15</v>
      </c>
      <c r="B19" s="79" t="s">
        <v>492</v>
      </c>
      <c r="C19" s="79" t="s">
        <v>493</v>
      </c>
      <c r="D19" s="79" t="s">
        <v>494</v>
      </c>
      <c r="E19" s="79">
        <v>10401</v>
      </c>
      <c r="F19" s="79" t="s">
        <v>495</v>
      </c>
      <c r="G19" s="79">
        <v>82396722</v>
      </c>
      <c r="H19" s="79">
        <v>-15.290367899315553</v>
      </c>
      <c r="I19" s="79" t="s">
        <v>728</v>
      </c>
      <c r="J19" s="79">
        <v>2712335</v>
      </c>
      <c r="K19" s="79" t="s">
        <v>729</v>
      </c>
      <c r="L19" s="79">
        <v>6.15</v>
      </c>
    </row>
    <row r="20" spans="1:12" x14ac:dyDescent="0.25">
      <c r="A20" s="79" t="s">
        <v>730</v>
      </c>
      <c r="B20" s="79" t="s">
        <v>156</v>
      </c>
      <c r="C20" s="79">
        <v>682</v>
      </c>
      <c r="D20" s="79" t="s">
        <v>731</v>
      </c>
      <c r="E20" s="79">
        <v>0</v>
      </c>
      <c r="F20" s="79">
        <v>689</v>
      </c>
      <c r="G20" s="79">
        <v>0</v>
      </c>
      <c r="H20" s="79">
        <v>-100</v>
      </c>
      <c r="I20" s="79" t="s">
        <v>732</v>
      </c>
      <c r="J20" s="79">
        <v>0</v>
      </c>
      <c r="K20" s="79" t="s">
        <v>732</v>
      </c>
      <c r="L20" s="79">
        <v>0</v>
      </c>
    </row>
    <row r="21" spans="1:12" x14ac:dyDescent="0.25">
      <c r="A21" s="20" t="s">
        <v>54</v>
      </c>
      <c r="B21" s="20" t="s">
        <v>733</v>
      </c>
      <c r="C21" s="20"/>
      <c r="D21" s="20" t="s">
        <v>734</v>
      </c>
      <c r="E21" s="20"/>
      <c r="F21" s="20"/>
      <c r="G21" s="20" t="s">
        <v>735</v>
      </c>
      <c r="H21" s="20"/>
      <c r="I21" s="20" t="s">
        <v>736</v>
      </c>
      <c r="J21" s="20" t="s">
        <v>700</v>
      </c>
      <c r="K21" s="20" t="s">
        <v>737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74" t="s">
        <v>59</v>
      </c>
      <c r="B23" s="22">
        <v>174533851</v>
      </c>
      <c r="G23" s="32">
        <f>B23+G21</f>
        <v>1514097584</v>
      </c>
      <c r="I23" s="28">
        <f>G23-B25</f>
        <v>134097584</v>
      </c>
      <c r="J23" s="33">
        <f>I23/B25</f>
        <v>9.7172162318840585E-2</v>
      </c>
      <c r="K23" s="28">
        <f>I23+4000000</f>
        <v>138097584</v>
      </c>
      <c r="L23" s="33">
        <f>K23/B25</f>
        <v>0.10007071304347825</v>
      </c>
    </row>
    <row r="24" spans="1:12" x14ac:dyDescent="0.25">
      <c r="A24" s="23" t="s">
        <v>60</v>
      </c>
      <c r="B24" s="24">
        <v>70000000</v>
      </c>
      <c r="G24" s="35">
        <f>G23+B24</f>
        <v>1584097584</v>
      </c>
      <c r="H24" s="34"/>
      <c r="I24" s="36">
        <f>G24-B25</f>
        <v>204097584</v>
      </c>
      <c r="J24" s="37">
        <f>I24/B25</f>
        <v>0.14789679999999999</v>
      </c>
      <c r="K24" s="36">
        <f>I24+4000000</f>
        <v>208097584</v>
      </c>
      <c r="L24" s="37">
        <f>K24/B25</f>
        <v>0.15079535072463768</v>
      </c>
    </row>
    <row r="25" spans="1:12" x14ac:dyDescent="0.25">
      <c r="A25" s="74" t="s">
        <v>61</v>
      </c>
      <c r="B25" s="74">
        <v>1380000000</v>
      </c>
      <c r="G25" s="32"/>
      <c r="H25" s="38"/>
      <c r="I25" s="369" t="s">
        <v>69</v>
      </c>
      <c r="J25" s="51">
        <f>I23/base!H33*30</f>
        <v>2.7851122372684223E-2</v>
      </c>
      <c r="K25" s="370" t="s">
        <v>69</v>
      </c>
      <c r="L25" s="51">
        <f>K23/base!H33*30</f>
        <v>2.8681894159674339E-2</v>
      </c>
    </row>
    <row r="26" spans="1:12" x14ac:dyDescent="0.25">
      <c r="I26" s="369"/>
      <c r="J26" s="51">
        <f>I24/base!H33*30</f>
        <v>4.2389628645011217E-2</v>
      </c>
      <c r="K26" s="371"/>
      <c r="L26" s="51">
        <f>K24/base!H33*30</f>
        <v>4.322040043200133E-2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A21" sqref="A21:L25"/>
    </sheetView>
  </sheetViews>
  <sheetFormatPr defaultRowHeight="15" x14ac:dyDescent="0.25"/>
  <cols>
    <col min="1" max="1" width="10.5703125" style="78" bestFit="1" customWidth="1"/>
    <col min="2" max="2" width="12.28515625" style="78" bestFit="1" customWidth="1"/>
    <col min="3" max="3" width="15.28515625" style="78" bestFit="1" customWidth="1"/>
    <col min="4" max="4" width="14.140625" style="78" bestFit="1" customWidth="1"/>
    <col min="5" max="5" width="14.85546875" style="78" bestFit="1" customWidth="1"/>
    <col min="6" max="6" width="12.85546875" style="78" bestFit="1" customWidth="1"/>
    <col min="7" max="7" width="14.140625" style="78" bestFit="1" customWidth="1"/>
    <col min="8" max="8" width="18.7109375" style="78" bestFit="1" customWidth="1"/>
    <col min="9" max="9" width="21.7109375" style="78" bestFit="1" customWidth="1"/>
    <col min="10" max="10" width="20" style="78" bestFit="1" customWidth="1"/>
    <col min="11" max="11" width="21" style="78" bestFit="1" customWidth="1"/>
    <col min="12" max="12" width="12" style="78" bestFit="1" customWidth="1"/>
    <col min="13" max="16384" width="9.140625" style="78"/>
  </cols>
  <sheetData>
    <row r="1" spans="1:12" x14ac:dyDescent="0.25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</row>
    <row r="2" spans="1:12" x14ac:dyDescent="0.25">
      <c r="A2" s="82" t="s">
        <v>57</v>
      </c>
      <c r="B2" s="82">
        <v>224</v>
      </c>
      <c r="C2" s="82" t="s">
        <v>546</v>
      </c>
      <c r="D2" s="82" t="s">
        <v>547</v>
      </c>
      <c r="E2" s="82">
        <v>6000</v>
      </c>
      <c r="F2" s="82" t="s">
        <v>548</v>
      </c>
      <c r="G2" s="82">
        <v>1330896</v>
      </c>
      <c r="H2" s="82">
        <v>15.100585164839531</v>
      </c>
      <c r="I2" s="82" t="s">
        <v>738</v>
      </c>
      <c r="J2" s="82">
        <v>459414.5167682927</v>
      </c>
      <c r="K2" s="82" t="s">
        <v>739</v>
      </c>
      <c r="L2" s="82">
        <v>0.09</v>
      </c>
    </row>
    <row r="3" spans="1:12" x14ac:dyDescent="0.25">
      <c r="A3" s="82" t="s">
        <v>12</v>
      </c>
      <c r="B3" s="82" t="s">
        <v>156</v>
      </c>
      <c r="C3" s="82" t="s">
        <v>606</v>
      </c>
      <c r="D3" s="82" t="s">
        <v>675</v>
      </c>
      <c r="E3" s="82">
        <v>3074</v>
      </c>
      <c r="F3" s="82" t="s">
        <v>608</v>
      </c>
      <c r="G3" s="82">
        <v>60880570</v>
      </c>
      <c r="H3" s="82">
        <v>13.287291901868233</v>
      </c>
      <c r="I3" s="82" t="s">
        <v>740</v>
      </c>
      <c r="J3" s="82">
        <v>19521623.756061383</v>
      </c>
      <c r="K3" s="82" t="s">
        <v>741</v>
      </c>
      <c r="L3" s="82">
        <v>4.2</v>
      </c>
    </row>
    <row r="4" spans="1:12" x14ac:dyDescent="0.25">
      <c r="A4" s="82" t="s">
        <v>38</v>
      </c>
      <c r="B4" s="82" t="s">
        <v>156</v>
      </c>
      <c r="C4" s="82" t="s">
        <v>706</v>
      </c>
      <c r="D4" s="82" t="s">
        <v>707</v>
      </c>
      <c r="E4" s="82">
        <v>1605</v>
      </c>
      <c r="F4" s="82" t="s">
        <v>708</v>
      </c>
      <c r="G4" s="82">
        <v>31787025</v>
      </c>
      <c r="H4" s="82">
        <v>12.622090492472967</v>
      </c>
      <c r="I4" s="82" t="s">
        <v>742</v>
      </c>
      <c r="J4" s="82">
        <v>44325165.725000001</v>
      </c>
      <c r="K4" s="82" t="s">
        <v>743</v>
      </c>
      <c r="L4" s="82">
        <v>2.19</v>
      </c>
    </row>
    <row r="5" spans="1:12" x14ac:dyDescent="0.25">
      <c r="A5" s="82" t="s">
        <v>30</v>
      </c>
      <c r="B5" s="82" t="s">
        <v>176</v>
      </c>
      <c r="C5" s="82" t="s">
        <v>177</v>
      </c>
      <c r="D5" s="82" t="s">
        <v>178</v>
      </c>
      <c r="E5" s="82">
        <v>1552</v>
      </c>
      <c r="F5" s="82" t="s">
        <v>179</v>
      </c>
      <c r="G5" s="82">
        <v>16905548</v>
      </c>
      <c r="H5" s="82">
        <v>5.9064237289855699</v>
      </c>
      <c r="I5" s="82" t="s">
        <v>744</v>
      </c>
      <c r="J5" s="82">
        <v>0</v>
      </c>
      <c r="K5" s="82" t="s">
        <v>744</v>
      </c>
      <c r="L5" s="82">
        <v>1.17</v>
      </c>
    </row>
    <row r="6" spans="1:12" x14ac:dyDescent="0.25">
      <c r="A6" s="82" t="s">
        <v>478</v>
      </c>
      <c r="B6" s="82" t="s">
        <v>745</v>
      </c>
      <c r="C6" s="82" t="s">
        <v>746</v>
      </c>
      <c r="D6" s="82" t="s">
        <v>747</v>
      </c>
      <c r="E6" s="82">
        <v>2565</v>
      </c>
      <c r="F6" s="82" t="s">
        <v>748</v>
      </c>
      <c r="G6" s="82">
        <v>25133213</v>
      </c>
      <c r="H6" s="82">
        <v>5.6734733743407233</v>
      </c>
      <c r="I6" s="82" t="s">
        <v>749</v>
      </c>
      <c r="J6" s="82">
        <v>0</v>
      </c>
      <c r="K6" s="82" t="s">
        <v>749</v>
      </c>
      <c r="L6" s="82">
        <v>1.73</v>
      </c>
    </row>
    <row r="7" spans="1:12" x14ac:dyDescent="0.25">
      <c r="A7" s="82" t="s">
        <v>48</v>
      </c>
      <c r="B7" s="82" t="s">
        <v>392</v>
      </c>
      <c r="C7" s="82">
        <v>427</v>
      </c>
      <c r="D7" s="82" t="s">
        <v>393</v>
      </c>
      <c r="E7" s="82">
        <v>443</v>
      </c>
      <c r="F7" s="82">
        <v>431</v>
      </c>
      <c r="G7" s="82">
        <v>216139760</v>
      </c>
      <c r="H7" s="82">
        <v>2.7917411740223446</v>
      </c>
      <c r="I7" s="82" t="s">
        <v>750</v>
      </c>
      <c r="J7" s="82">
        <v>1521882.625</v>
      </c>
      <c r="K7" s="82" t="s">
        <v>751</v>
      </c>
      <c r="L7" s="82">
        <v>14.9</v>
      </c>
    </row>
    <row r="8" spans="1:12" x14ac:dyDescent="0.25">
      <c r="A8" s="82" t="s">
        <v>88</v>
      </c>
      <c r="B8" s="82" t="s">
        <v>752</v>
      </c>
      <c r="C8" s="82" t="s">
        <v>753</v>
      </c>
      <c r="D8" s="82" t="s">
        <v>754</v>
      </c>
      <c r="E8" s="82">
        <v>1743</v>
      </c>
      <c r="F8" s="82" t="s">
        <v>755</v>
      </c>
      <c r="G8" s="82">
        <v>103560345</v>
      </c>
      <c r="H8" s="82">
        <v>1.4458552722570372</v>
      </c>
      <c r="I8" s="82" t="s">
        <v>756</v>
      </c>
      <c r="J8" s="82">
        <v>0</v>
      </c>
      <c r="K8" s="82" t="s">
        <v>756</v>
      </c>
      <c r="L8" s="82">
        <v>7.14</v>
      </c>
    </row>
    <row r="9" spans="1:12" x14ac:dyDescent="0.25">
      <c r="A9" s="82" t="s">
        <v>100</v>
      </c>
      <c r="B9" s="82" t="s">
        <v>120</v>
      </c>
      <c r="C9" s="82" t="s">
        <v>564</v>
      </c>
      <c r="D9" s="82" t="s">
        <v>565</v>
      </c>
      <c r="E9" s="82">
        <v>1700</v>
      </c>
      <c r="F9" s="82" t="s">
        <v>566</v>
      </c>
      <c r="G9" s="82">
        <v>16834250</v>
      </c>
      <c r="H9" s="82">
        <v>1.0745966157384512</v>
      </c>
      <c r="I9" s="82" t="s">
        <v>757</v>
      </c>
      <c r="J9" s="82">
        <v>911774</v>
      </c>
      <c r="K9" s="82" t="s">
        <v>758</v>
      </c>
      <c r="L9" s="82">
        <v>1.1599999999999999</v>
      </c>
    </row>
    <row r="10" spans="1:12" x14ac:dyDescent="0.25">
      <c r="A10" s="82" t="s">
        <v>36</v>
      </c>
      <c r="B10" s="82" t="s">
        <v>759</v>
      </c>
      <c r="C10" s="82" t="s">
        <v>760</v>
      </c>
      <c r="D10" s="82" t="s">
        <v>761</v>
      </c>
      <c r="E10" s="82">
        <v>3710</v>
      </c>
      <c r="F10" s="82" t="s">
        <v>762</v>
      </c>
      <c r="G10" s="82">
        <v>40794181</v>
      </c>
      <c r="H10" s="82">
        <v>-1.0654796173038401E-2</v>
      </c>
      <c r="I10" s="82" t="s">
        <v>763</v>
      </c>
      <c r="J10" s="82">
        <v>0</v>
      </c>
      <c r="K10" s="82" t="s">
        <v>763</v>
      </c>
      <c r="L10" s="82">
        <v>2.81</v>
      </c>
    </row>
    <row r="11" spans="1:12" x14ac:dyDescent="0.25">
      <c r="A11" s="82" t="s">
        <v>730</v>
      </c>
      <c r="B11" s="82" t="s">
        <v>368</v>
      </c>
      <c r="C11" s="82">
        <v>819</v>
      </c>
      <c r="D11" s="82" t="s">
        <v>764</v>
      </c>
      <c r="E11" s="82">
        <v>827</v>
      </c>
      <c r="F11" s="82">
        <v>827</v>
      </c>
      <c r="G11" s="82">
        <v>40946838</v>
      </c>
      <c r="H11" s="82">
        <v>-2.3665857719573833E-2</v>
      </c>
      <c r="I11" s="82" t="s">
        <v>765</v>
      </c>
      <c r="J11" s="82">
        <v>847739.71428571432</v>
      </c>
      <c r="K11" s="82" t="s">
        <v>766</v>
      </c>
      <c r="L11" s="82">
        <v>2.82</v>
      </c>
    </row>
    <row r="12" spans="1:12" x14ac:dyDescent="0.25">
      <c r="A12" s="82" t="s">
        <v>25</v>
      </c>
      <c r="B12" s="82" t="s">
        <v>156</v>
      </c>
      <c r="C12" s="82" t="s">
        <v>222</v>
      </c>
      <c r="D12" s="82" t="s">
        <v>259</v>
      </c>
      <c r="E12" s="82">
        <v>5340</v>
      </c>
      <c r="F12" s="82" t="s">
        <v>224</v>
      </c>
      <c r="G12" s="82">
        <v>105758700</v>
      </c>
      <c r="H12" s="82">
        <v>-0.23689374084568085</v>
      </c>
      <c r="I12" s="82" t="s">
        <v>656</v>
      </c>
      <c r="J12" s="82">
        <v>2051887.6534992333</v>
      </c>
      <c r="K12" s="82" t="s">
        <v>657</v>
      </c>
      <c r="L12" s="82">
        <v>7.29</v>
      </c>
    </row>
    <row r="13" spans="1:12" x14ac:dyDescent="0.25">
      <c r="A13" s="82" t="s">
        <v>45</v>
      </c>
      <c r="B13" s="82" t="s">
        <v>247</v>
      </c>
      <c r="C13" s="82" t="s">
        <v>614</v>
      </c>
      <c r="D13" s="82" t="s">
        <v>615</v>
      </c>
      <c r="E13" s="82">
        <v>4670</v>
      </c>
      <c r="F13" s="82" t="s">
        <v>616</v>
      </c>
      <c r="G13" s="82">
        <v>115611688</v>
      </c>
      <c r="H13" s="82">
        <v>-0.26901480944997419</v>
      </c>
      <c r="I13" s="82" t="s">
        <v>767</v>
      </c>
      <c r="J13" s="82">
        <v>10968199.48886363</v>
      </c>
      <c r="K13" s="82" t="s">
        <v>768</v>
      </c>
      <c r="L13" s="82">
        <v>7.97</v>
      </c>
    </row>
    <row r="14" spans="1:12" x14ac:dyDescent="0.25">
      <c r="A14" s="82" t="s">
        <v>82</v>
      </c>
      <c r="B14" s="82" t="s">
        <v>161</v>
      </c>
      <c r="C14" s="82" t="s">
        <v>162</v>
      </c>
      <c r="D14" s="82" t="s">
        <v>580</v>
      </c>
      <c r="E14" s="82">
        <v>4209</v>
      </c>
      <c r="F14" s="82" t="s">
        <v>164</v>
      </c>
      <c r="G14" s="82">
        <v>104203224</v>
      </c>
      <c r="H14" s="82">
        <v>-0.87963488741699458</v>
      </c>
      <c r="I14" s="82" t="s">
        <v>581</v>
      </c>
      <c r="J14" s="82">
        <v>4403173.2677228628</v>
      </c>
      <c r="K14" s="82" t="s">
        <v>582</v>
      </c>
      <c r="L14" s="82">
        <v>7.18</v>
      </c>
    </row>
    <row r="15" spans="1:12" x14ac:dyDescent="0.25">
      <c r="A15" s="82" t="s">
        <v>51</v>
      </c>
      <c r="B15" s="82" t="s">
        <v>348</v>
      </c>
      <c r="C15" s="82">
        <v>413</v>
      </c>
      <c r="D15" s="82" t="s">
        <v>644</v>
      </c>
      <c r="E15" s="82">
        <v>409</v>
      </c>
      <c r="F15" s="82">
        <v>417</v>
      </c>
      <c r="G15" s="82">
        <v>243007350</v>
      </c>
      <c r="H15" s="82">
        <v>-1.9997104957844485</v>
      </c>
      <c r="I15" s="82" t="s">
        <v>769</v>
      </c>
      <c r="J15" s="82">
        <v>5522799.1511411099</v>
      </c>
      <c r="K15" s="82" t="s">
        <v>770</v>
      </c>
      <c r="L15" s="82">
        <v>16.75</v>
      </c>
    </row>
    <row r="16" spans="1:12" x14ac:dyDescent="0.25">
      <c r="A16" s="82" t="s">
        <v>570</v>
      </c>
      <c r="B16" s="82" t="s">
        <v>156</v>
      </c>
      <c r="C16" s="82" t="s">
        <v>537</v>
      </c>
      <c r="D16" s="82" t="s">
        <v>571</v>
      </c>
      <c r="E16" s="82">
        <v>5150</v>
      </c>
      <c r="F16" s="82" t="s">
        <v>539</v>
      </c>
      <c r="G16" s="82">
        <v>101995750</v>
      </c>
      <c r="H16" s="82">
        <v>-2.3801197061021475</v>
      </c>
      <c r="I16" s="82" t="s">
        <v>771</v>
      </c>
      <c r="J16" s="82">
        <v>0</v>
      </c>
      <c r="K16" s="82" t="s">
        <v>771</v>
      </c>
      <c r="L16" s="82">
        <v>7.03</v>
      </c>
    </row>
    <row r="17" spans="1:12" x14ac:dyDescent="0.25">
      <c r="A17" s="82" t="s">
        <v>772</v>
      </c>
      <c r="B17" s="82" t="s">
        <v>156</v>
      </c>
      <c r="C17" s="82">
        <v>905</v>
      </c>
      <c r="D17" s="82" t="s">
        <v>773</v>
      </c>
      <c r="E17" s="82">
        <v>850</v>
      </c>
      <c r="F17" s="82">
        <v>914</v>
      </c>
      <c r="G17" s="82">
        <v>16834250</v>
      </c>
      <c r="H17" s="82">
        <v>-7.0023628584200779</v>
      </c>
      <c r="I17" s="82" t="s">
        <v>774</v>
      </c>
      <c r="J17" s="82">
        <v>0</v>
      </c>
      <c r="K17" s="82" t="s">
        <v>774</v>
      </c>
      <c r="L17" s="82">
        <v>1.1599999999999999</v>
      </c>
    </row>
    <row r="18" spans="1:12" x14ac:dyDescent="0.25">
      <c r="A18" s="82" t="s">
        <v>78</v>
      </c>
      <c r="B18" s="82" t="s">
        <v>141</v>
      </c>
      <c r="C18" s="82" t="s">
        <v>775</v>
      </c>
      <c r="D18" s="82" t="s">
        <v>776</v>
      </c>
      <c r="E18" s="82">
        <v>4234</v>
      </c>
      <c r="F18" s="82" t="s">
        <v>777</v>
      </c>
      <c r="G18" s="82">
        <v>125781555</v>
      </c>
      <c r="H18" s="82">
        <v>-11.368658928908488</v>
      </c>
      <c r="I18" s="82" t="s">
        <v>778</v>
      </c>
      <c r="J18" s="82">
        <v>6265494</v>
      </c>
      <c r="K18" s="82" t="s">
        <v>779</v>
      </c>
      <c r="L18" s="82">
        <v>8.67</v>
      </c>
    </row>
    <row r="19" spans="1:12" x14ac:dyDescent="0.25">
      <c r="A19" s="82" t="s">
        <v>15</v>
      </c>
      <c r="B19" s="82" t="s">
        <v>492</v>
      </c>
      <c r="C19" s="82" t="s">
        <v>493</v>
      </c>
      <c r="D19" s="82" t="s">
        <v>494</v>
      </c>
      <c r="E19" s="82">
        <v>10500</v>
      </c>
      <c r="F19" s="82" t="s">
        <v>495</v>
      </c>
      <c r="G19" s="82">
        <v>83181000</v>
      </c>
      <c r="H19" s="82">
        <v>-14.484074891146362</v>
      </c>
      <c r="I19" s="82" t="s">
        <v>660</v>
      </c>
      <c r="J19" s="82">
        <v>2712335</v>
      </c>
      <c r="K19" s="82" t="s">
        <v>661</v>
      </c>
      <c r="L19" s="82">
        <v>5.73</v>
      </c>
    </row>
    <row r="20" spans="1:12" x14ac:dyDescent="0.25">
      <c r="A20" s="20" t="s">
        <v>54</v>
      </c>
      <c r="B20" s="20" t="s">
        <v>780</v>
      </c>
      <c r="C20" s="20"/>
      <c r="D20" s="20" t="s">
        <v>781</v>
      </c>
      <c r="E20" s="20"/>
      <c r="F20" s="20"/>
      <c r="G20" s="20" t="s">
        <v>782</v>
      </c>
      <c r="H20" s="20"/>
      <c r="I20" s="20" t="s">
        <v>783</v>
      </c>
      <c r="J20" s="20" t="s">
        <v>784</v>
      </c>
      <c r="K20" s="20" t="s">
        <v>785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77" t="s">
        <v>59</v>
      </c>
      <c r="B22" s="22">
        <v>46553553</v>
      </c>
      <c r="G22" s="32">
        <f>B22+G20</f>
        <v>1497239696</v>
      </c>
      <c r="I22" s="28">
        <f>G22-B24</f>
        <v>117239696</v>
      </c>
      <c r="J22" s="33">
        <f>I22/B24</f>
        <v>8.4956301449275365E-2</v>
      </c>
      <c r="K22" s="28">
        <f>I22+4000000</f>
        <v>121239696</v>
      </c>
      <c r="L22" s="33">
        <f>K22/B24</f>
        <v>8.7854852173913048E-2</v>
      </c>
    </row>
    <row r="23" spans="1:12" x14ac:dyDescent="0.25">
      <c r="A23" s="23" t="s">
        <v>60</v>
      </c>
      <c r="B23" s="24">
        <v>70000000</v>
      </c>
      <c r="G23" s="35">
        <f>G22+B23</f>
        <v>1567239696</v>
      </c>
      <c r="H23" s="34"/>
      <c r="I23" s="36">
        <f>G23-B24</f>
        <v>187239696</v>
      </c>
      <c r="J23" s="37">
        <f>I23/B24</f>
        <v>0.13568093913043477</v>
      </c>
      <c r="K23" s="36">
        <f>I23+4000000</f>
        <v>191239696</v>
      </c>
      <c r="L23" s="37">
        <f>K23/B24</f>
        <v>0.13857948985507246</v>
      </c>
    </row>
    <row r="24" spans="1:12" x14ac:dyDescent="0.25">
      <c r="A24" s="77" t="s">
        <v>61</v>
      </c>
      <c r="B24" s="77">
        <v>1380000000</v>
      </c>
      <c r="G24" s="32"/>
      <c r="H24" s="38"/>
      <c r="I24" s="369" t="s">
        <v>69</v>
      </c>
      <c r="J24" s="51">
        <f>I22/base!H32*34</f>
        <v>2.7851605732212601E-2</v>
      </c>
      <c r="K24" s="370" t="s">
        <v>69</v>
      </c>
      <c r="L24" s="51">
        <f>K22/base!H34*30</f>
        <v>2.4507225647348953E-2</v>
      </c>
    </row>
    <row r="25" spans="1:12" x14ac:dyDescent="0.25">
      <c r="I25" s="369"/>
      <c r="J25" s="51">
        <f>I23/base!H34*30</f>
        <v>3.7848375007580197E-2</v>
      </c>
      <c r="K25" s="371"/>
      <c r="L25" s="51">
        <f>K23/base!H34*30</f>
        <v>3.8656929514260877E-2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J24" sqref="J24"/>
    </sheetView>
  </sheetViews>
  <sheetFormatPr defaultRowHeight="15" x14ac:dyDescent="0.25"/>
  <cols>
    <col min="1" max="1" width="10.5703125" style="81" bestFit="1" customWidth="1"/>
    <col min="2" max="2" width="12.28515625" style="81" bestFit="1" customWidth="1"/>
    <col min="3" max="3" width="15.28515625" style="81" bestFit="1" customWidth="1"/>
    <col min="4" max="4" width="14.140625" style="81" bestFit="1" customWidth="1"/>
    <col min="5" max="5" width="14.85546875" style="81" bestFit="1" customWidth="1"/>
    <col min="6" max="6" width="12.85546875" style="81" bestFit="1" customWidth="1"/>
    <col min="7" max="7" width="14.140625" style="81" bestFit="1" customWidth="1"/>
    <col min="8" max="8" width="18.7109375" style="81" bestFit="1" customWidth="1"/>
    <col min="9" max="9" width="21.7109375" style="81" bestFit="1" customWidth="1"/>
    <col min="10" max="10" width="20" style="81" bestFit="1" customWidth="1"/>
    <col min="11" max="11" width="21.7109375" style="81" bestFit="1" customWidth="1"/>
    <col min="12" max="12" width="12" style="81" bestFit="1" customWidth="1"/>
    <col min="13" max="16384" width="9.140625" style="81"/>
  </cols>
  <sheetData>
    <row r="1" spans="1:12" x14ac:dyDescent="0.25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</row>
    <row r="2" spans="1:12" x14ac:dyDescent="0.25">
      <c r="A2" s="85" t="s">
        <v>57</v>
      </c>
      <c r="B2" s="85">
        <v>224</v>
      </c>
      <c r="C2" s="85" t="s">
        <v>546</v>
      </c>
      <c r="D2" s="85" t="s">
        <v>547</v>
      </c>
      <c r="E2" s="85">
        <v>5590</v>
      </c>
      <c r="F2" s="85" t="s">
        <v>548</v>
      </c>
      <c r="G2" s="85">
        <v>1239951</v>
      </c>
      <c r="H2" s="85">
        <v>7.2353404591552914</v>
      </c>
      <c r="I2" s="85" t="s">
        <v>786</v>
      </c>
      <c r="J2" s="85">
        <v>459414.5167682927</v>
      </c>
      <c r="K2" s="85" t="s">
        <v>787</v>
      </c>
      <c r="L2" s="85">
        <v>0.09</v>
      </c>
    </row>
    <row r="3" spans="1:12" x14ac:dyDescent="0.25">
      <c r="A3" s="85" t="s">
        <v>38</v>
      </c>
      <c r="B3" s="85" t="s">
        <v>156</v>
      </c>
      <c r="C3" s="85" t="s">
        <v>706</v>
      </c>
      <c r="D3" s="85" t="s">
        <v>707</v>
      </c>
      <c r="E3" s="85">
        <v>1525</v>
      </c>
      <c r="F3" s="85" t="s">
        <v>708</v>
      </c>
      <c r="G3" s="85">
        <v>30202625</v>
      </c>
      <c r="H3" s="85">
        <v>7.0085283495459647</v>
      </c>
      <c r="I3" s="85" t="s">
        <v>788</v>
      </c>
      <c r="J3" s="85">
        <v>44325165.725000001</v>
      </c>
      <c r="K3" s="85" t="s">
        <v>789</v>
      </c>
      <c r="L3" s="85">
        <v>2.2000000000000002</v>
      </c>
    </row>
    <row r="4" spans="1:12" x14ac:dyDescent="0.25">
      <c r="A4" s="85" t="s">
        <v>30</v>
      </c>
      <c r="B4" s="85" t="s">
        <v>106</v>
      </c>
      <c r="C4" s="85" t="s">
        <v>177</v>
      </c>
      <c r="D4" s="85" t="s">
        <v>790</v>
      </c>
      <c r="E4" s="85">
        <v>1564</v>
      </c>
      <c r="F4" s="85" t="s">
        <v>179</v>
      </c>
      <c r="G4" s="85">
        <v>7743755</v>
      </c>
      <c r="H4" s="85">
        <v>6.7252878299828911</v>
      </c>
      <c r="I4" s="85" t="s">
        <v>791</v>
      </c>
      <c r="J4" s="85">
        <v>549919.72727272729</v>
      </c>
      <c r="K4" s="85" t="s">
        <v>792</v>
      </c>
      <c r="L4" s="85">
        <v>0.56000000000000005</v>
      </c>
    </row>
    <row r="5" spans="1:12" x14ac:dyDescent="0.25">
      <c r="A5" s="85" t="s">
        <v>478</v>
      </c>
      <c r="B5" s="85" t="s">
        <v>106</v>
      </c>
      <c r="C5" s="85" t="s">
        <v>746</v>
      </c>
      <c r="D5" s="85" t="s">
        <v>793</v>
      </c>
      <c r="E5" s="85">
        <v>2555</v>
      </c>
      <c r="F5" s="85" t="s">
        <v>748</v>
      </c>
      <c r="G5" s="85">
        <v>12650444</v>
      </c>
      <c r="H5" s="85">
        <v>5.2614948559827033</v>
      </c>
      <c r="I5" s="85" t="s">
        <v>794</v>
      </c>
      <c r="J5" s="85">
        <v>546348.67256189999</v>
      </c>
      <c r="K5" s="85" t="s">
        <v>795</v>
      </c>
      <c r="L5" s="85">
        <v>0.92</v>
      </c>
    </row>
    <row r="6" spans="1:12" x14ac:dyDescent="0.25">
      <c r="A6" s="85" t="s">
        <v>12</v>
      </c>
      <c r="B6" s="85" t="s">
        <v>141</v>
      </c>
      <c r="C6" s="85" t="s">
        <v>796</v>
      </c>
      <c r="D6" s="85" t="s">
        <v>797</v>
      </c>
      <c r="E6" s="85">
        <v>2912</v>
      </c>
      <c r="F6" s="85" t="s">
        <v>798</v>
      </c>
      <c r="G6" s="85">
        <v>86508240</v>
      </c>
      <c r="H6" s="85">
        <v>4.2366087986564596</v>
      </c>
      <c r="I6" s="85" t="s">
        <v>799</v>
      </c>
      <c r="J6" s="85">
        <v>19521623.756061383</v>
      </c>
      <c r="K6" s="85" t="s">
        <v>800</v>
      </c>
      <c r="L6" s="85">
        <v>6.31</v>
      </c>
    </row>
    <row r="7" spans="1:12" x14ac:dyDescent="0.25">
      <c r="A7" s="85" t="s">
        <v>48</v>
      </c>
      <c r="B7" s="85" t="s">
        <v>392</v>
      </c>
      <c r="C7" s="85">
        <v>427</v>
      </c>
      <c r="D7" s="85" t="s">
        <v>393</v>
      </c>
      <c r="E7" s="85">
        <v>439</v>
      </c>
      <c r="F7" s="85">
        <v>431</v>
      </c>
      <c r="G7" s="85">
        <v>214188160</v>
      </c>
      <c r="H7" s="85">
        <v>1.8635992991760784</v>
      </c>
      <c r="I7" s="85" t="s">
        <v>801</v>
      </c>
      <c r="J7" s="85">
        <v>1521882.625</v>
      </c>
      <c r="K7" s="85" t="s">
        <v>802</v>
      </c>
      <c r="L7" s="85">
        <v>15.62</v>
      </c>
    </row>
    <row r="8" spans="1:12" x14ac:dyDescent="0.25">
      <c r="A8" s="85" t="s">
        <v>36</v>
      </c>
      <c r="B8" s="85" t="s">
        <v>803</v>
      </c>
      <c r="C8" s="85" t="s">
        <v>760</v>
      </c>
      <c r="D8" s="85" t="s">
        <v>804</v>
      </c>
      <c r="E8" s="85">
        <v>3712</v>
      </c>
      <c r="F8" s="85" t="s">
        <v>762</v>
      </c>
      <c r="G8" s="85">
        <v>18761324</v>
      </c>
      <c r="H8" s="85">
        <v>4.3246566107597001E-2</v>
      </c>
      <c r="I8" s="85" t="s">
        <v>805</v>
      </c>
      <c r="J8" s="85">
        <v>-14230.121037463978</v>
      </c>
      <c r="K8" s="85" t="s">
        <v>806</v>
      </c>
      <c r="L8" s="85">
        <v>1.37</v>
      </c>
    </row>
    <row r="9" spans="1:12" x14ac:dyDescent="0.25">
      <c r="A9" s="85" t="s">
        <v>82</v>
      </c>
      <c r="B9" s="85" t="s">
        <v>161</v>
      </c>
      <c r="C9" s="85" t="s">
        <v>162</v>
      </c>
      <c r="D9" s="85" t="s">
        <v>580</v>
      </c>
      <c r="E9" s="85">
        <v>4209</v>
      </c>
      <c r="F9" s="85" t="s">
        <v>164</v>
      </c>
      <c r="G9" s="85">
        <v>104203224</v>
      </c>
      <c r="H9" s="85">
        <v>-0.87963488741699458</v>
      </c>
      <c r="I9" s="85" t="s">
        <v>581</v>
      </c>
      <c r="J9" s="85">
        <v>4403173.2677228628</v>
      </c>
      <c r="K9" s="85" t="s">
        <v>582</v>
      </c>
      <c r="L9" s="85">
        <v>7.6</v>
      </c>
    </row>
    <row r="10" spans="1:12" x14ac:dyDescent="0.25">
      <c r="A10" s="85" t="s">
        <v>45</v>
      </c>
      <c r="B10" s="85" t="s">
        <v>247</v>
      </c>
      <c r="C10" s="85" t="s">
        <v>614</v>
      </c>
      <c r="D10" s="85" t="s">
        <v>615</v>
      </c>
      <c r="E10" s="85">
        <v>4630</v>
      </c>
      <c r="F10" s="85" t="s">
        <v>616</v>
      </c>
      <c r="G10" s="85">
        <v>114621438</v>
      </c>
      <c r="H10" s="85">
        <v>-1.123241659636109</v>
      </c>
      <c r="I10" s="85" t="s">
        <v>807</v>
      </c>
      <c r="J10" s="85">
        <v>10968199.48886363</v>
      </c>
      <c r="K10" s="85" t="s">
        <v>808</v>
      </c>
      <c r="L10" s="85">
        <v>8.36</v>
      </c>
    </row>
    <row r="11" spans="1:12" x14ac:dyDescent="0.25">
      <c r="A11" s="85" t="s">
        <v>88</v>
      </c>
      <c r="B11" s="85" t="s">
        <v>752</v>
      </c>
      <c r="C11" s="85" t="s">
        <v>753</v>
      </c>
      <c r="D11" s="85" t="s">
        <v>754</v>
      </c>
      <c r="E11" s="85">
        <v>1695</v>
      </c>
      <c r="F11" s="85" t="s">
        <v>755</v>
      </c>
      <c r="G11" s="85">
        <v>100708425</v>
      </c>
      <c r="H11" s="85">
        <v>-1.3478343737947918</v>
      </c>
      <c r="I11" s="85" t="s">
        <v>809</v>
      </c>
      <c r="J11" s="85">
        <v>0</v>
      </c>
      <c r="K11" s="85" t="s">
        <v>809</v>
      </c>
      <c r="L11" s="85">
        <v>7.34</v>
      </c>
    </row>
    <row r="12" spans="1:12" x14ac:dyDescent="0.25">
      <c r="A12" s="85" t="s">
        <v>100</v>
      </c>
      <c r="B12" s="85" t="s">
        <v>120</v>
      </c>
      <c r="C12" s="85" t="s">
        <v>564</v>
      </c>
      <c r="D12" s="85" t="s">
        <v>565</v>
      </c>
      <c r="E12" s="85">
        <v>1650</v>
      </c>
      <c r="F12" s="85" t="s">
        <v>566</v>
      </c>
      <c r="G12" s="85">
        <v>16339125</v>
      </c>
      <c r="H12" s="85">
        <v>-1.898185637665621</v>
      </c>
      <c r="I12" s="85" t="s">
        <v>810</v>
      </c>
      <c r="J12" s="85">
        <v>911774</v>
      </c>
      <c r="K12" s="85" t="s">
        <v>811</v>
      </c>
      <c r="L12" s="85">
        <v>1.19</v>
      </c>
    </row>
    <row r="13" spans="1:12" x14ac:dyDescent="0.25">
      <c r="A13" s="85" t="s">
        <v>25</v>
      </c>
      <c r="B13" s="85" t="s">
        <v>273</v>
      </c>
      <c r="C13" s="85" t="s">
        <v>222</v>
      </c>
      <c r="D13" s="85" t="s">
        <v>812</v>
      </c>
      <c r="E13" s="85">
        <v>5212</v>
      </c>
      <c r="F13" s="85" t="s">
        <v>224</v>
      </c>
      <c r="G13" s="85">
        <v>77417745</v>
      </c>
      <c r="H13" s="85">
        <v>-2.6282191343235191</v>
      </c>
      <c r="I13" s="85" t="s">
        <v>813</v>
      </c>
      <c r="J13" s="85">
        <v>1390009.9901244252</v>
      </c>
      <c r="K13" s="85" t="s">
        <v>814</v>
      </c>
      <c r="L13" s="85">
        <v>5.65</v>
      </c>
    </row>
    <row r="14" spans="1:12" x14ac:dyDescent="0.25">
      <c r="A14" s="85" t="s">
        <v>730</v>
      </c>
      <c r="B14" s="85" t="s">
        <v>368</v>
      </c>
      <c r="C14" s="85">
        <v>819</v>
      </c>
      <c r="D14" s="85" t="s">
        <v>764</v>
      </c>
      <c r="E14" s="85">
        <v>805</v>
      </c>
      <c r="F14" s="85">
        <v>827</v>
      </c>
      <c r="G14" s="85">
        <v>39857562</v>
      </c>
      <c r="H14" s="85">
        <v>-2.6832563577031538</v>
      </c>
      <c r="I14" s="85" t="s">
        <v>815</v>
      </c>
      <c r="J14" s="85">
        <v>847739.71428571432</v>
      </c>
      <c r="K14" s="85" t="s">
        <v>816</v>
      </c>
      <c r="L14" s="85">
        <v>2.91</v>
      </c>
    </row>
    <row r="15" spans="1:12" x14ac:dyDescent="0.25">
      <c r="A15" s="85" t="s">
        <v>51</v>
      </c>
      <c r="B15" s="85" t="s">
        <v>348</v>
      </c>
      <c r="C15" s="85">
        <v>413</v>
      </c>
      <c r="D15" s="85" t="s">
        <v>644</v>
      </c>
      <c r="E15" s="85">
        <v>399</v>
      </c>
      <c r="F15" s="85">
        <v>417</v>
      </c>
      <c r="G15" s="85">
        <v>237065850</v>
      </c>
      <c r="H15" s="85">
        <v>-4.3958055936870295</v>
      </c>
      <c r="I15" s="85" t="s">
        <v>817</v>
      </c>
      <c r="J15" s="85">
        <v>5522799.1511411099</v>
      </c>
      <c r="K15" s="85" t="s">
        <v>818</v>
      </c>
      <c r="L15" s="85">
        <v>17.29</v>
      </c>
    </row>
    <row r="16" spans="1:12" x14ac:dyDescent="0.25">
      <c r="A16" s="85" t="s">
        <v>570</v>
      </c>
      <c r="B16" s="85" t="s">
        <v>156</v>
      </c>
      <c r="C16" s="85" t="s">
        <v>537</v>
      </c>
      <c r="D16" s="85" t="s">
        <v>571</v>
      </c>
      <c r="E16" s="85">
        <v>4921</v>
      </c>
      <c r="F16" s="85" t="s">
        <v>539</v>
      </c>
      <c r="G16" s="85">
        <v>97460405</v>
      </c>
      <c r="H16" s="85">
        <v>-6.7208871987822656</v>
      </c>
      <c r="I16" s="85" t="s">
        <v>819</v>
      </c>
      <c r="J16" s="85">
        <v>0</v>
      </c>
      <c r="K16" s="85" t="s">
        <v>819</v>
      </c>
      <c r="L16" s="85">
        <v>7.11</v>
      </c>
    </row>
    <row r="17" spans="1:12" x14ac:dyDescent="0.25">
      <c r="A17" s="85" t="s">
        <v>772</v>
      </c>
      <c r="B17" s="85" t="s">
        <v>156</v>
      </c>
      <c r="C17" s="85">
        <v>905</v>
      </c>
      <c r="D17" s="85" t="s">
        <v>773</v>
      </c>
      <c r="E17" s="85">
        <v>850</v>
      </c>
      <c r="F17" s="85">
        <v>914</v>
      </c>
      <c r="G17" s="85">
        <v>16834250</v>
      </c>
      <c r="H17" s="85">
        <v>-7.0023628584200779</v>
      </c>
      <c r="I17" s="85" t="s">
        <v>774</v>
      </c>
      <c r="J17" s="85">
        <v>0</v>
      </c>
      <c r="K17" s="85" t="s">
        <v>774</v>
      </c>
      <c r="L17" s="85">
        <v>1.23</v>
      </c>
    </row>
    <row r="18" spans="1:12" x14ac:dyDescent="0.25">
      <c r="A18" s="85" t="s">
        <v>78</v>
      </c>
      <c r="B18" s="85" t="s">
        <v>141</v>
      </c>
      <c r="C18" s="85" t="s">
        <v>775</v>
      </c>
      <c r="D18" s="85" t="s">
        <v>776</v>
      </c>
      <c r="E18" s="85">
        <v>4123</v>
      </c>
      <c r="F18" s="85" t="s">
        <v>777</v>
      </c>
      <c r="G18" s="85">
        <v>122484022</v>
      </c>
      <c r="H18" s="85">
        <v>-13.692248997549154</v>
      </c>
      <c r="I18" s="85" t="s">
        <v>820</v>
      </c>
      <c r="J18" s="85">
        <v>6265494</v>
      </c>
      <c r="K18" s="85" t="s">
        <v>821</v>
      </c>
      <c r="L18" s="85">
        <v>8.93</v>
      </c>
    </row>
    <row r="19" spans="1:12" x14ac:dyDescent="0.25">
      <c r="A19" s="85" t="s">
        <v>15</v>
      </c>
      <c r="B19" s="85" t="s">
        <v>492</v>
      </c>
      <c r="C19" s="85" t="s">
        <v>493</v>
      </c>
      <c r="D19" s="85" t="s">
        <v>494</v>
      </c>
      <c r="E19" s="85">
        <v>10166</v>
      </c>
      <c r="F19" s="85" t="s">
        <v>495</v>
      </c>
      <c r="G19" s="85">
        <v>80535052</v>
      </c>
      <c r="H19" s="85">
        <v>-17.204295746989896</v>
      </c>
      <c r="I19" s="85" t="s">
        <v>822</v>
      </c>
      <c r="J19" s="85">
        <v>2712335</v>
      </c>
      <c r="K19" s="85" t="s">
        <v>823</v>
      </c>
      <c r="L19" s="85">
        <v>5.87</v>
      </c>
    </row>
    <row r="20" spans="1:12" x14ac:dyDescent="0.25">
      <c r="A20" s="20" t="s">
        <v>54</v>
      </c>
      <c r="B20" s="20" t="s">
        <v>824</v>
      </c>
      <c r="C20" s="20"/>
      <c r="D20" s="20" t="s">
        <v>825</v>
      </c>
      <c r="E20" s="20"/>
      <c r="F20" s="20"/>
      <c r="G20" s="20" t="s">
        <v>826</v>
      </c>
      <c r="H20" s="20"/>
      <c r="I20" s="20" t="s">
        <v>827</v>
      </c>
      <c r="J20" s="20" t="s">
        <v>828</v>
      </c>
      <c r="K20" s="20" t="s">
        <v>829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80" t="s">
        <v>59</v>
      </c>
      <c r="B22" s="14">
        <v>86741949</v>
      </c>
      <c r="G22" s="32">
        <f>B22+G20</f>
        <v>1465563546</v>
      </c>
      <c r="I22" s="28">
        <f>G22-B24</f>
        <v>85563546</v>
      </c>
      <c r="J22" s="33">
        <f>I22/B24</f>
        <v>6.2002569565217394E-2</v>
      </c>
      <c r="K22" s="28">
        <f>I22+4000000</f>
        <v>89563546</v>
      </c>
      <c r="L22" s="33">
        <f>K22/B24</f>
        <v>6.4901120289855077E-2</v>
      </c>
    </row>
    <row r="23" spans="1:12" x14ac:dyDescent="0.25">
      <c r="A23" s="23" t="s">
        <v>60</v>
      </c>
      <c r="B23" s="24">
        <v>70000000</v>
      </c>
      <c r="G23" s="35">
        <f>G22+B23</f>
        <v>1535563546</v>
      </c>
      <c r="H23" s="34"/>
      <c r="I23" s="36">
        <f>G23-B24</f>
        <v>155563546</v>
      </c>
      <c r="J23" s="37">
        <f>I23/B24</f>
        <v>0.11272720724637682</v>
      </c>
      <c r="K23" s="36">
        <f>I23+4000000</f>
        <v>159563546</v>
      </c>
      <c r="L23" s="37">
        <f>K23/B24</f>
        <v>0.11562575797101449</v>
      </c>
    </row>
    <row r="24" spans="1:12" x14ac:dyDescent="0.25">
      <c r="A24" s="80" t="s">
        <v>61</v>
      </c>
      <c r="B24" s="80">
        <v>1380000000</v>
      </c>
      <c r="G24" s="32"/>
      <c r="H24" s="38"/>
      <c r="I24" s="369" t="s">
        <v>69</v>
      </c>
      <c r="J24" s="51">
        <f>I22/base!H35*34</f>
        <v>1.9428598092643051E-2</v>
      </c>
      <c r="K24" s="370" t="s">
        <v>69</v>
      </c>
      <c r="L24" s="51">
        <f>K22/base!H35*30</f>
        <v>1.7944291152428272E-2</v>
      </c>
    </row>
    <row r="25" spans="1:12" x14ac:dyDescent="0.25">
      <c r="I25" s="369"/>
      <c r="J25" s="51">
        <f>I23/base!H35*30</f>
        <v>3.1167564112838594E-2</v>
      </c>
      <c r="K25" s="371"/>
      <c r="L25" s="51">
        <f>K23/base!H35*30</f>
        <v>3.1968974595287705E-2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A20" sqref="A20:L24"/>
    </sheetView>
  </sheetViews>
  <sheetFormatPr defaultRowHeight="15" x14ac:dyDescent="0.25"/>
  <cols>
    <col min="1" max="1" width="10.5703125" style="84" bestFit="1" customWidth="1"/>
    <col min="2" max="2" width="12.28515625" style="84" bestFit="1" customWidth="1"/>
    <col min="3" max="3" width="15.28515625" style="84" bestFit="1" customWidth="1"/>
    <col min="4" max="4" width="14.140625" style="84" bestFit="1" customWidth="1"/>
    <col min="5" max="5" width="14.85546875" style="84" bestFit="1" customWidth="1"/>
    <col min="6" max="6" width="12.85546875" style="84" bestFit="1" customWidth="1"/>
    <col min="7" max="7" width="14.140625" style="84" bestFit="1" customWidth="1"/>
    <col min="8" max="8" width="18.7109375" style="84" bestFit="1" customWidth="1"/>
    <col min="9" max="9" width="21.7109375" style="84" bestFit="1" customWidth="1"/>
    <col min="10" max="10" width="20" style="84" bestFit="1" customWidth="1"/>
    <col min="11" max="11" width="21.7109375" style="84" bestFit="1" customWidth="1"/>
    <col min="12" max="12" width="12" style="84" bestFit="1" customWidth="1"/>
    <col min="13" max="16384" width="9.140625" style="84"/>
  </cols>
  <sheetData>
    <row r="1" spans="1:12" x14ac:dyDescent="0.2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</row>
    <row r="2" spans="1:12" x14ac:dyDescent="0.25">
      <c r="A2" s="88" t="s">
        <v>57</v>
      </c>
      <c r="B2" s="88">
        <v>224</v>
      </c>
      <c r="C2" s="88" t="s">
        <v>546</v>
      </c>
      <c r="D2" s="88" t="s">
        <v>547</v>
      </c>
      <c r="E2" s="88">
        <v>6076</v>
      </c>
      <c r="F2" s="88" t="s">
        <v>548</v>
      </c>
      <c r="G2" s="88">
        <v>1347754</v>
      </c>
      <c r="H2" s="88">
        <v>16.558524526524337</v>
      </c>
      <c r="I2" s="88" t="s">
        <v>830</v>
      </c>
      <c r="J2" s="88">
        <v>459414.5167682927</v>
      </c>
      <c r="K2" s="88" t="s">
        <v>831</v>
      </c>
      <c r="L2" s="88">
        <v>0.09</v>
      </c>
    </row>
    <row r="3" spans="1:12" x14ac:dyDescent="0.25">
      <c r="A3" s="88" t="s">
        <v>38</v>
      </c>
      <c r="B3" s="88" t="s">
        <v>156</v>
      </c>
      <c r="C3" s="88" t="s">
        <v>706</v>
      </c>
      <c r="D3" s="88" t="s">
        <v>707</v>
      </c>
      <c r="E3" s="88">
        <v>1567</v>
      </c>
      <c r="F3" s="88" t="s">
        <v>708</v>
      </c>
      <c r="G3" s="88">
        <v>31034435</v>
      </c>
      <c r="H3" s="88">
        <v>9.9556484745826417</v>
      </c>
      <c r="I3" s="88" t="s">
        <v>832</v>
      </c>
      <c r="J3" s="88">
        <v>44325165.725000001</v>
      </c>
      <c r="K3" s="88" t="s">
        <v>833</v>
      </c>
      <c r="L3" s="88">
        <v>2.15</v>
      </c>
    </row>
    <row r="4" spans="1:12" x14ac:dyDescent="0.25">
      <c r="A4" s="88" t="s">
        <v>12</v>
      </c>
      <c r="B4" s="88" t="s">
        <v>141</v>
      </c>
      <c r="C4" s="88" t="s">
        <v>796</v>
      </c>
      <c r="D4" s="88" t="s">
        <v>797</v>
      </c>
      <c r="E4" s="88">
        <v>2929</v>
      </c>
      <c r="F4" s="88" t="s">
        <v>798</v>
      </c>
      <c r="G4" s="88">
        <v>87013268</v>
      </c>
      <c r="H4" s="88">
        <v>4.8451335596314591</v>
      </c>
      <c r="I4" s="88" t="s">
        <v>834</v>
      </c>
      <c r="J4" s="88">
        <v>19521623.756061383</v>
      </c>
      <c r="K4" s="88" t="s">
        <v>835</v>
      </c>
      <c r="L4" s="88">
        <v>6.03</v>
      </c>
    </row>
    <row r="5" spans="1:12" x14ac:dyDescent="0.25">
      <c r="A5" s="88" t="s">
        <v>45</v>
      </c>
      <c r="B5" s="88" t="s">
        <v>247</v>
      </c>
      <c r="C5" s="88" t="s">
        <v>614</v>
      </c>
      <c r="D5" s="88" t="s">
        <v>615</v>
      </c>
      <c r="E5" s="88">
        <v>4830</v>
      </c>
      <c r="F5" s="88" t="s">
        <v>616</v>
      </c>
      <c r="G5" s="88">
        <v>119572688</v>
      </c>
      <c r="H5" s="88">
        <v>3.147892591294565</v>
      </c>
      <c r="I5" s="88" t="s">
        <v>836</v>
      </c>
      <c r="J5" s="88">
        <v>10968199.48886363</v>
      </c>
      <c r="K5" s="88" t="s">
        <v>837</v>
      </c>
      <c r="L5" s="88">
        <v>8.2899999999999991</v>
      </c>
    </row>
    <row r="6" spans="1:12" x14ac:dyDescent="0.25">
      <c r="A6" s="88" t="s">
        <v>36</v>
      </c>
      <c r="B6" s="88" t="s">
        <v>803</v>
      </c>
      <c r="C6" s="88" t="s">
        <v>760</v>
      </c>
      <c r="D6" s="88" t="s">
        <v>804</v>
      </c>
      <c r="E6" s="88">
        <v>3782</v>
      </c>
      <c r="F6" s="88" t="s">
        <v>762</v>
      </c>
      <c r="G6" s="88">
        <v>19115121</v>
      </c>
      <c r="H6" s="88">
        <v>1.9298405242605061</v>
      </c>
      <c r="I6" s="88" t="s">
        <v>838</v>
      </c>
      <c r="J6" s="88">
        <v>-14230.121037463978</v>
      </c>
      <c r="K6" s="88" t="s">
        <v>839</v>
      </c>
      <c r="L6" s="88">
        <v>1.32</v>
      </c>
    </row>
    <row r="7" spans="1:12" x14ac:dyDescent="0.25">
      <c r="A7" s="88" t="s">
        <v>88</v>
      </c>
      <c r="B7" s="88" t="s">
        <v>752</v>
      </c>
      <c r="C7" s="88" t="s">
        <v>753</v>
      </c>
      <c r="D7" s="88" t="s">
        <v>754</v>
      </c>
      <c r="E7" s="88">
        <v>1743</v>
      </c>
      <c r="F7" s="88" t="s">
        <v>755</v>
      </c>
      <c r="G7" s="88">
        <v>103560345</v>
      </c>
      <c r="H7" s="88">
        <v>1.4458552722570372</v>
      </c>
      <c r="I7" s="88" t="s">
        <v>756</v>
      </c>
      <c r="J7" s="88">
        <v>0</v>
      </c>
      <c r="K7" s="88" t="s">
        <v>756</v>
      </c>
      <c r="L7" s="88">
        <v>7.18</v>
      </c>
    </row>
    <row r="8" spans="1:12" x14ac:dyDescent="0.25">
      <c r="A8" s="88" t="s">
        <v>48</v>
      </c>
      <c r="B8" s="88" t="s">
        <v>392</v>
      </c>
      <c r="C8" s="88">
        <v>427</v>
      </c>
      <c r="D8" s="88" t="s">
        <v>393</v>
      </c>
      <c r="E8" s="88">
        <v>435</v>
      </c>
      <c r="F8" s="88">
        <v>431</v>
      </c>
      <c r="G8" s="88">
        <v>212236559</v>
      </c>
      <c r="H8" s="88">
        <v>0.93545694874983942</v>
      </c>
      <c r="I8" s="88" t="s">
        <v>840</v>
      </c>
      <c r="J8" s="88">
        <v>1521882.625</v>
      </c>
      <c r="K8" s="88" t="s">
        <v>841</v>
      </c>
      <c r="L8" s="88">
        <v>14.71</v>
      </c>
    </row>
    <row r="9" spans="1:12" x14ac:dyDescent="0.25">
      <c r="A9" s="88" t="s">
        <v>25</v>
      </c>
      <c r="B9" s="88" t="s">
        <v>120</v>
      </c>
      <c r="C9" s="88" t="s">
        <v>222</v>
      </c>
      <c r="D9" s="88" t="s">
        <v>842</v>
      </c>
      <c r="E9" s="88">
        <v>5388</v>
      </c>
      <c r="F9" s="88" t="s">
        <v>224</v>
      </c>
      <c r="G9" s="88">
        <v>53354670</v>
      </c>
      <c r="H9" s="88">
        <v>0.65985328170852942</v>
      </c>
      <c r="I9" s="88" t="s">
        <v>843</v>
      </c>
      <c r="J9" s="88">
        <v>1564896.3267496165</v>
      </c>
      <c r="K9" s="88" t="s">
        <v>844</v>
      </c>
      <c r="L9" s="88">
        <v>3.7</v>
      </c>
    </row>
    <row r="10" spans="1:12" x14ac:dyDescent="0.25">
      <c r="A10" s="88" t="s">
        <v>845</v>
      </c>
      <c r="B10" s="88" t="s">
        <v>120</v>
      </c>
      <c r="C10" s="88" t="s">
        <v>846</v>
      </c>
      <c r="D10" s="88" t="s">
        <v>847</v>
      </c>
      <c r="E10" s="88">
        <v>3640</v>
      </c>
      <c r="F10" s="88" t="s">
        <v>848</v>
      </c>
      <c r="G10" s="88">
        <v>36045100</v>
      </c>
      <c r="H10" s="88">
        <v>5.193692878850556E-2</v>
      </c>
      <c r="I10" s="88" t="s">
        <v>849</v>
      </c>
      <c r="J10" s="88">
        <v>0</v>
      </c>
      <c r="K10" s="88" t="s">
        <v>849</v>
      </c>
      <c r="L10" s="88">
        <v>2.5</v>
      </c>
    </row>
    <row r="11" spans="1:12" x14ac:dyDescent="0.25">
      <c r="A11" s="88" t="s">
        <v>100</v>
      </c>
      <c r="B11" s="88" t="s">
        <v>156</v>
      </c>
      <c r="C11" s="88" t="s">
        <v>850</v>
      </c>
      <c r="D11" s="88" t="s">
        <v>851</v>
      </c>
      <c r="E11" s="88">
        <v>1690</v>
      </c>
      <c r="F11" s="88" t="s">
        <v>852</v>
      </c>
      <c r="G11" s="88">
        <v>33470450</v>
      </c>
      <c r="H11" s="88">
        <v>-0.18220156571968277</v>
      </c>
      <c r="I11" s="88" t="s">
        <v>853</v>
      </c>
      <c r="J11" s="88">
        <v>911774</v>
      </c>
      <c r="K11" s="88" t="s">
        <v>854</v>
      </c>
      <c r="L11" s="88">
        <v>2.3199999999999998</v>
      </c>
    </row>
    <row r="12" spans="1:12" x14ac:dyDescent="0.25">
      <c r="A12" s="88" t="s">
        <v>82</v>
      </c>
      <c r="B12" s="88" t="s">
        <v>161</v>
      </c>
      <c r="C12" s="88" t="s">
        <v>162</v>
      </c>
      <c r="D12" s="88" t="s">
        <v>580</v>
      </c>
      <c r="E12" s="88">
        <v>4209</v>
      </c>
      <c r="F12" s="88" t="s">
        <v>164</v>
      </c>
      <c r="G12" s="88">
        <v>104203224</v>
      </c>
      <c r="H12" s="88">
        <v>-0.87963488741699458</v>
      </c>
      <c r="I12" s="88" t="s">
        <v>581</v>
      </c>
      <c r="J12" s="88">
        <v>4403173.2677228628</v>
      </c>
      <c r="K12" s="88" t="s">
        <v>582</v>
      </c>
      <c r="L12" s="88">
        <v>7.22</v>
      </c>
    </row>
    <row r="13" spans="1:12" x14ac:dyDescent="0.25">
      <c r="A13" s="88" t="s">
        <v>51</v>
      </c>
      <c r="B13" s="88" t="s">
        <v>348</v>
      </c>
      <c r="C13" s="88">
        <v>413</v>
      </c>
      <c r="D13" s="88" t="s">
        <v>644</v>
      </c>
      <c r="E13" s="88">
        <v>407</v>
      </c>
      <c r="F13" s="88">
        <v>417</v>
      </c>
      <c r="G13" s="88">
        <v>241819050</v>
      </c>
      <c r="H13" s="88">
        <v>-2.4789295153649644</v>
      </c>
      <c r="I13" s="88" t="s">
        <v>855</v>
      </c>
      <c r="J13" s="88">
        <v>5522799.1511411099</v>
      </c>
      <c r="K13" s="88" t="s">
        <v>856</v>
      </c>
      <c r="L13" s="88">
        <v>16.760000000000002</v>
      </c>
    </row>
    <row r="14" spans="1:12" x14ac:dyDescent="0.25">
      <c r="A14" s="88" t="s">
        <v>772</v>
      </c>
      <c r="B14" s="88" t="s">
        <v>156</v>
      </c>
      <c r="C14" s="88">
        <v>905</v>
      </c>
      <c r="D14" s="88" t="s">
        <v>773</v>
      </c>
      <c r="E14" s="88">
        <v>870</v>
      </c>
      <c r="F14" s="88">
        <v>914</v>
      </c>
      <c r="G14" s="88">
        <v>17230350</v>
      </c>
      <c r="H14" s="88">
        <v>-4.8141831609711385</v>
      </c>
      <c r="I14" s="88" t="s">
        <v>857</v>
      </c>
      <c r="J14" s="88">
        <v>0</v>
      </c>
      <c r="K14" s="88" t="s">
        <v>857</v>
      </c>
      <c r="L14" s="88">
        <v>1.19</v>
      </c>
    </row>
    <row r="15" spans="1:12" x14ac:dyDescent="0.25">
      <c r="A15" s="88" t="s">
        <v>570</v>
      </c>
      <c r="B15" s="88" t="s">
        <v>156</v>
      </c>
      <c r="C15" s="88" t="s">
        <v>537</v>
      </c>
      <c r="D15" s="88" t="s">
        <v>571</v>
      </c>
      <c r="E15" s="88">
        <v>5000</v>
      </c>
      <c r="F15" s="88" t="s">
        <v>539</v>
      </c>
      <c r="G15" s="88">
        <v>99025000</v>
      </c>
      <c r="H15" s="88">
        <v>-5.2234171903904345</v>
      </c>
      <c r="I15" s="88" t="s">
        <v>722</v>
      </c>
      <c r="J15" s="88">
        <v>0</v>
      </c>
      <c r="K15" s="88" t="s">
        <v>722</v>
      </c>
      <c r="L15" s="88">
        <v>6.86</v>
      </c>
    </row>
    <row r="16" spans="1:12" x14ac:dyDescent="0.25">
      <c r="A16" s="88" t="s">
        <v>730</v>
      </c>
      <c r="B16" s="88" t="s">
        <v>368</v>
      </c>
      <c r="C16" s="88">
        <v>819</v>
      </c>
      <c r="D16" s="88" t="s">
        <v>764</v>
      </c>
      <c r="E16" s="88">
        <v>765</v>
      </c>
      <c r="F16" s="88">
        <v>827</v>
      </c>
      <c r="G16" s="88">
        <v>37877062</v>
      </c>
      <c r="H16" s="88">
        <v>-7.5188710092859301</v>
      </c>
      <c r="I16" s="88" t="s">
        <v>858</v>
      </c>
      <c r="J16" s="88">
        <v>847739.71428571432</v>
      </c>
      <c r="K16" s="88" t="s">
        <v>859</v>
      </c>
      <c r="L16" s="88">
        <v>2.63</v>
      </c>
    </row>
    <row r="17" spans="1:12" x14ac:dyDescent="0.25">
      <c r="A17" s="88" t="s">
        <v>78</v>
      </c>
      <c r="B17" s="88" t="s">
        <v>227</v>
      </c>
      <c r="C17" s="88" t="s">
        <v>860</v>
      </c>
      <c r="D17" s="88" t="s">
        <v>861</v>
      </c>
      <c r="E17" s="88">
        <v>4170</v>
      </c>
      <c r="F17" s="88" t="s">
        <v>862</v>
      </c>
      <c r="G17" s="88">
        <v>165173700</v>
      </c>
      <c r="H17" s="88">
        <v>-9.0547384277513814</v>
      </c>
      <c r="I17" s="88" t="s">
        <v>863</v>
      </c>
      <c r="J17" s="88">
        <v>6265494</v>
      </c>
      <c r="K17" s="88" t="s">
        <v>864</v>
      </c>
      <c r="L17" s="88">
        <v>11.45</v>
      </c>
    </row>
    <row r="18" spans="1:12" x14ac:dyDescent="0.25">
      <c r="A18" s="88" t="s">
        <v>15</v>
      </c>
      <c r="B18" s="88" t="s">
        <v>492</v>
      </c>
      <c r="C18" s="88" t="s">
        <v>493</v>
      </c>
      <c r="D18" s="88" t="s">
        <v>494</v>
      </c>
      <c r="E18" s="88">
        <v>10200</v>
      </c>
      <c r="F18" s="88" t="s">
        <v>495</v>
      </c>
      <c r="G18" s="88">
        <v>80804400</v>
      </c>
      <c r="H18" s="88">
        <v>-16.927387037113608</v>
      </c>
      <c r="I18" s="88" t="s">
        <v>865</v>
      </c>
      <c r="J18" s="88">
        <v>2712335</v>
      </c>
      <c r="K18" s="88" t="s">
        <v>866</v>
      </c>
      <c r="L18" s="88">
        <v>5.6</v>
      </c>
    </row>
    <row r="19" spans="1:12" x14ac:dyDescent="0.25">
      <c r="A19" s="20" t="s">
        <v>54</v>
      </c>
      <c r="B19" s="20" t="s">
        <v>867</v>
      </c>
      <c r="C19" s="20"/>
      <c r="D19" s="20" t="s">
        <v>868</v>
      </c>
      <c r="E19" s="20"/>
      <c r="F19" s="20"/>
      <c r="G19" s="20" t="s">
        <v>869</v>
      </c>
      <c r="H19" s="20"/>
      <c r="I19" s="20" t="s">
        <v>870</v>
      </c>
      <c r="J19" s="20" t="s">
        <v>871</v>
      </c>
      <c r="K19" s="20" t="s">
        <v>872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83" t="s">
        <v>59</v>
      </c>
      <c r="B21" s="14">
        <v>41851129</v>
      </c>
      <c r="G21" s="32">
        <f>B21+G19</f>
        <v>1484734305</v>
      </c>
      <c r="I21" s="28">
        <f>G21-B23</f>
        <v>104734305</v>
      </c>
      <c r="J21" s="33">
        <f>I21/B23</f>
        <v>7.5894423913043477E-2</v>
      </c>
      <c r="K21" s="28">
        <f>I21+4000000</f>
        <v>108734305</v>
      </c>
      <c r="L21" s="33">
        <f>K21/B23</f>
        <v>7.879297463768116E-2</v>
      </c>
    </row>
    <row r="22" spans="1:12" x14ac:dyDescent="0.25">
      <c r="A22" s="23" t="s">
        <v>60</v>
      </c>
      <c r="B22" s="24">
        <v>70000000</v>
      </c>
      <c r="G22" s="35">
        <f>G21+B22</f>
        <v>1554734305</v>
      </c>
      <c r="H22" s="34"/>
      <c r="I22" s="36">
        <f>G22-B23</f>
        <v>174734305</v>
      </c>
      <c r="J22" s="37">
        <f>I22/B23</f>
        <v>0.12661906159420289</v>
      </c>
      <c r="K22" s="36">
        <f>I22+4000000</f>
        <v>178734305</v>
      </c>
      <c r="L22" s="37">
        <f>K22/B23</f>
        <v>0.12951761231884057</v>
      </c>
    </row>
    <row r="23" spans="1:12" x14ac:dyDescent="0.25">
      <c r="A23" s="83" t="s">
        <v>61</v>
      </c>
      <c r="B23" s="83">
        <v>1380000000</v>
      </c>
      <c r="G23" s="32"/>
      <c r="H23" s="38"/>
      <c r="I23" s="369" t="s">
        <v>69</v>
      </c>
      <c r="J23" s="51">
        <f>I21/base!H36*34</f>
        <v>2.3573347963378549E-2</v>
      </c>
      <c r="K23" s="370" t="s">
        <v>69</v>
      </c>
      <c r="L23" s="51">
        <f>K21/base!H36*30</f>
        <v>2.1594404504200346E-2</v>
      </c>
    </row>
    <row r="24" spans="1:12" x14ac:dyDescent="0.25">
      <c r="I24" s="369"/>
      <c r="J24" s="51">
        <f>I22/base!H36*30</f>
        <v>3.4701865827259544E-2</v>
      </c>
      <c r="K24" s="371"/>
      <c r="L24" s="51">
        <f>K22/base!H36*30</f>
        <v>3.5496257422596468E-2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A20" sqref="A20:L24"/>
    </sheetView>
  </sheetViews>
  <sheetFormatPr defaultRowHeight="15" x14ac:dyDescent="0.25"/>
  <cols>
    <col min="1" max="1" width="10.5703125" style="87" bestFit="1" customWidth="1"/>
    <col min="2" max="2" width="12.28515625" style="87" bestFit="1" customWidth="1"/>
    <col min="3" max="3" width="15.28515625" style="87" bestFit="1" customWidth="1"/>
    <col min="4" max="4" width="14.140625" style="87" bestFit="1" customWidth="1"/>
    <col min="5" max="5" width="14.85546875" style="87" bestFit="1" customWidth="1"/>
    <col min="6" max="6" width="12.85546875" style="87" bestFit="1" customWidth="1"/>
    <col min="7" max="7" width="14.140625" style="87" bestFit="1" customWidth="1"/>
    <col min="8" max="8" width="18.7109375" style="87" bestFit="1" customWidth="1"/>
    <col min="9" max="9" width="21.7109375" style="87" bestFit="1" customWidth="1"/>
    <col min="10" max="10" width="20" style="87" bestFit="1" customWidth="1"/>
    <col min="11" max="11" width="21.7109375" style="87" bestFit="1" customWidth="1"/>
    <col min="12" max="12" width="12" style="87" bestFit="1" customWidth="1"/>
    <col min="13" max="16384" width="9.140625" style="87"/>
  </cols>
  <sheetData>
    <row r="1" spans="1:12" x14ac:dyDescent="0.2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</row>
    <row r="2" spans="1:12" x14ac:dyDescent="0.25">
      <c r="A2" s="91" t="s">
        <v>57</v>
      </c>
      <c r="B2" s="91">
        <v>224</v>
      </c>
      <c r="C2" s="91" t="s">
        <v>546</v>
      </c>
      <c r="D2" s="91" t="s">
        <v>547</v>
      </c>
      <c r="E2" s="91">
        <v>6669</v>
      </c>
      <c r="F2" s="91" t="s">
        <v>548</v>
      </c>
      <c r="G2" s="91">
        <v>1479291</v>
      </c>
      <c r="H2" s="91">
        <v>27.93430871313809</v>
      </c>
      <c r="I2" s="91" t="s">
        <v>873</v>
      </c>
      <c r="J2" s="91">
        <v>459414.5167682927</v>
      </c>
      <c r="K2" s="91" t="s">
        <v>874</v>
      </c>
      <c r="L2" s="91">
        <v>0.1</v>
      </c>
    </row>
    <row r="3" spans="1:12" x14ac:dyDescent="0.25">
      <c r="A3" s="91" t="s">
        <v>38</v>
      </c>
      <c r="B3" s="91" t="s">
        <v>156</v>
      </c>
      <c r="C3" s="91" t="s">
        <v>706</v>
      </c>
      <c r="D3" s="91" t="s">
        <v>707</v>
      </c>
      <c r="E3" s="91">
        <v>1575</v>
      </c>
      <c r="F3" s="91" t="s">
        <v>708</v>
      </c>
      <c r="G3" s="91">
        <v>31192875</v>
      </c>
      <c r="H3" s="91">
        <v>10.517004688875343</v>
      </c>
      <c r="I3" s="91" t="s">
        <v>875</v>
      </c>
      <c r="J3" s="91">
        <v>44325165.725000001</v>
      </c>
      <c r="K3" s="91" t="s">
        <v>876</v>
      </c>
      <c r="L3" s="91">
        <v>2.14</v>
      </c>
    </row>
    <row r="4" spans="1:12" x14ac:dyDescent="0.25">
      <c r="A4" s="91" t="s">
        <v>45</v>
      </c>
      <c r="B4" s="91" t="s">
        <v>247</v>
      </c>
      <c r="C4" s="91" t="s">
        <v>614</v>
      </c>
      <c r="D4" s="91" t="s">
        <v>615</v>
      </c>
      <c r="E4" s="91">
        <v>5025</v>
      </c>
      <c r="F4" s="91" t="s">
        <v>616</v>
      </c>
      <c r="G4" s="91">
        <v>124400156</v>
      </c>
      <c r="H4" s="91">
        <v>7.3122478389737973</v>
      </c>
      <c r="I4" s="91" t="s">
        <v>877</v>
      </c>
      <c r="J4" s="91">
        <v>10968199.48886363</v>
      </c>
      <c r="K4" s="91" t="s">
        <v>878</v>
      </c>
      <c r="L4" s="91">
        <v>8.5399999999999991</v>
      </c>
    </row>
    <row r="5" spans="1:12" x14ac:dyDescent="0.25">
      <c r="A5" s="91" t="s">
        <v>25</v>
      </c>
      <c r="B5" s="91" t="s">
        <v>120</v>
      </c>
      <c r="C5" s="91" t="s">
        <v>222</v>
      </c>
      <c r="D5" s="91" t="s">
        <v>842</v>
      </c>
      <c r="E5" s="91">
        <v>5652</v>
      </c>
      <c r="F5" s="91" t="s">
        <v>224</v>
      </c>
      <c r="G5" s="91">
        <v>55968930</v>
      </c>
      <c r="H5" s="91">
        <v>5.5919619057566079</v>
      </c>
      <c r="I5" s="91" t="s">
        <v>879</v>
      </c>
      <c r="J5" s="91">
        <v>1564896.3267496165</v>
      </c>
      <c r="K5" s="91" t="s">
        <v>880</v>
      </c>
      <c r="L5" s="91">
        <v>3.84</v>
      </c>
    </row>
    <row r="6" spans="1:12" x14ac:dyDescent="0.25">
      <c r="A6" s="91" t="s">
        <v>36</v>
      </c>
      <c r="B6" s="91" t="s">
        <v>803</v>
      </c>
      <c r="C6" s="91" t="s">
        <v>760</v>
      </c>
      <c r="D6" s="91" t="s">
        <v>804</v>
      </c>
      <c r="E6" s="91">
        <v>3891</v>
      </c>
      <c r="F6" s="91" t="s">
        <v>762</v>
      </c>
      <c r="G6" s="91">
        <v>19666032</v>
      </c>
      <c r="H6" s="91">
        <v>4.8675289842530365</v>
      </c>
      <c r="I6" s="91" t="s">
        <v>881</v>
      </c>
      <c r="J6" s="91">
        <v>-14230.121037463978</v>
      </c>
      <c r="K6" s="91" t="s">
        <v>882</v>
      </c>
      <c r="L6" s="91">
        <v>1.35</v>
      </c>
    </row>
    <row r="7" spans="1:12" x14ac:dyDescent="0.25">
      <c r="A7" s="91" t="s">
        <v>12</v>
      </c>
      <c r="B7" s="91" t="s">
        <v>141</v>
      </c>
      <c r="C7" s="91" t="s">
        <v>796</v>
      </c>
      <c r="D7" s="91" t="s">
        <v>797</v>
      </c>
      <c r="E7" s="91">
        <v>2901</v>
      </c>
      <c r="F7" s="91" t="s">
        <v>798</v>
      </c>
      <c r="G7" s="91">
        <v>86181458</v>
      </c>
      <c r="H7" s="91">
        <v>3.8428584750289931</v>
      </c>
      <c r="I7" s="91" t="s">
        <v>883</v>
      </c>
      <c r="J7" s="91">
        <v>19521623.756061383</v>
      </c>
      <c r="K7" s="91" t="s">
        <v>884</v>
      </c>
      <c r="L7" s="91">
        <v>5.92</v>
      </c>
    </row>
    <row r="8" spans="1:12" x14ac:dyDescent="0.25">
      <c r="A8" s="91" t="s">
        <v>845</v>
      </c>
      <c r="B8" s="91" t="s">
        <v>120</v>
      </c>
      <c r="C8" s="91" t="s">
        <v>846</v>
      </c>
      <c r="D8" s="91" t="s">
        <v>847</v>
      </c>
      <c r="E8" s="91">
        <v>3755</v>
      </c>
      <c r="F8" s="91" t="s">
        <v>848</v>
      </c>
      <c r="G8" s="91">
        <v>37183888</v>
      </c>
      <c r="H8" s="91">
        <v>3.2129198405091333</v>
      </c>
      <c r="I8" s="91" t="s">
        <v>885</v>
      </c>
      <c r="J8" s="91">
        <v>0</v>
      </c>
      <c r="K8" s="91" t="s">
        <v>885</v>
      </c>
      <c r="L8" s="91">
        <v>2.5499999999999998</v>
      </c>
    </row>
    <row r="9" spans="1:12" x14ac:dyDescent="0.25">
      <c r="A9" s="91" t="s">
        <v>100</v>
      </c>
      <c r="B9" s="91" t="s">
        <v>156</v>
      </c>
      <c r="C9" s="91" t="s">
        <v>850</v>
      </c>
      <c r="D9" s="91" t="s">
        <v>851</v>
      </c>
      <c r="E9" s="91">
        <v>1746</v>
      </c>
      <c r="F9" s="91" t="s">
        <v>852</v>
      </c>
      <c r="G9" s="91">
        <v>34579530</v>
      </c>
      <c r="H9" s="91">
        <v>3.1253704534043987</v>
      </c>
      <c r="I9" s="91" t="s">
        <v>886</v>
      </c>
      <c r="J9" s="91">
        <v>911774</v>
      </c>
      <c r="K9" s="91" t="s">
        <v>887</v>
      </c>
      <c r="L9" s="91">
        <v>2.37</v>
      </c>
    </row>
    <row r="10" spans="1:12" x14ac:dyDescent="0.25">
      <c r="A10" s="91" t="s">
        <v>48</v>
      </c>
      <c r="B10" s="91" t="s">
        <v>392</v>
      </c>
      <c r="C10" s="91">
        <v>427</v>
      </c>
      <c r="D10" s="91" t="s">
        <v>393</v>
      </c>
      <c r="E10" s="91">
        <v>437</v>
      </c>
      <c r="F10" s="91">
        <v>431</v>
      </c>
      <c r="G10" s="91">
        <v>213212359</v>
      </c>
      <c r="H10" s="91">
        <v>1.3995278861729725</v>
      </c>
      <c r="I10" s="91" t="s">
        <v>888</v>
      </c>
      <c r="J10" s="91">
        <v>1521882.625</v>
      </c>
      <c r="K10" s="91" t="s">
        <v>889</v>
      </c>
      <c r="L10" s="91">
        <v>14.64</v>
      </c>
    </row>
    <row r="11" spans="1:12" x14ac:dyDescent="0.25">
      <c r="A11" s="91" t="s">
        <v>88</v>
      </c>
      <c r="B11" s="91" t="s">
        <v>752</v>
      </c>
      <c r="C11" s="91" t="s">
        <v>753</v>
      </c>
      <c r="D11" s="91" t="s">
        <v>754</v>
      </c>
      <c r="E11" s="91">
        <v>1733</v>
      </c>
      <c r="F11" s="91" t="s">
        <v>755</v>
      </c>
      <c r="G11" s="91">
        <v>102966195</v>
      </c>
      <c r="H11" s="91">
        <v>0.86383659599623952</v>
      </c>
      <c r="I11" s="91" t="s">
        <v>890</v>
      </c>
      <c r="J11" s="91">
        <v>0</v>
      </c>
      <c r="K11" s="91" t="s">
        <v>890</v>
      </c>
      <c r="L11" s="91">
        <v>7.07</v>
      </c>
    </row>
    <row r="12" spans="1:12" x14ac:dyDescent="0.25">
      <c r="A12" s="91" t="s">
        <v>82</v>
      </c>
      <c r="B12" s="91" t="s">
        <v>161</v>
      </c>
      <c r="C12" s="91" t="s">
        <v>162</v>
      </c>
      <c r="D12" s="91" t="s">
        <v>580</v>
      </c>
      <c r="E12" s="91">
        <v>4209</v>
      </c>
      <c r="F12" s="91" t="s">
        <v>164</v>
      </c>
      <c r="G12" s="91">
        <v>104203224</v>
      </c>
      <c r="H12" s="91">
        <v>-0.87963488741699458</v>
      </c>
      <c r="I12" s="91" t="s">
        <v>581</v>
      </c>
      <c r="J12" s="91">
        <v>4403173.2677228628</v>
      </c>
      <c r="K12" s="91" t="s">
        <v>582</v>
      </c>
      <c r="L12" s="91">
        <v>7.16</v>
      </c>
    </row>
    <row r="13" spans="1:12" x14ac:dyDescent="0.25">
      <c r="A13" s="91" t="s">
        <v>51</v>
      </c>
      <c r="B13" s="91" t="s">
        <v>348</v>
      </c>
      <c r="C13" s="91">
        <v>413</v>
      </c>
      <c r="D13" s="91" t="s">
        <v>644</v>
      </c>
      <c r="E13" s="91">
        <v>406</v>
      </c>
      <c r="F13" s="91">
        <v>417</v>
      </c>
      <c r="G13" s="91">
        <v>241224900</v>
      </c>
      <c r="H13" s="91">
        <v>-2.7185390251552226</v>
      </c>
      <c r="I13" s="91" t="s">
        <v>689</v>
      </c>
      <c r="J13" s="91">
        <v>5522799.1511411099</v>
      </c>
      <c r="K13" s="91" t="s">
        <v>690</v>
      </c>
      <c r="L13" s="91">
        <v>16.559999999999999</v>
      </c>
    </row>
    <row r="14" spans="1:12" x14ac:dyDescent="0.25">
      <c r="A14" s="91" t="s">
        <v>570</v>
      </c>
      <c r="B14" s="91" t="s">
        <v>156</v>
      </c>
      <c r="C14" s="91" t="s">
        <v>537</v>
      </c>
      <c r="D14" s="91" t="s">
        <v>571</v>
      </c>
      <c r="E14" s="91">
        <v>5037</v>
      </c>
      <c r="F14" s="91" t="s">
        <v>539</v>
      </c>
      <c r="G14" s="91">
        <v>99757785</v>
      </c>
      <c r="H14" s="91">
        <v>-4.5220704775993239</v>
      </c>
      <c r="I14" s="91" t="s">
        <v>891</v>
      </c>
      <c r="J14" s="91">
        <v>0</v>
      </c>
      <c r="K14" s="91" t="s">
        <v>891</v>
      </c>
      <c r="L14" s="91">
        <v>6.85</v>
      </c>
    </row>
    <row r="15" spans="1:12" x14ac:dyDescent="0.25">
      <c r="A15" s="91" t="s">
        <v>772</v>
      </c>
      <c r="B15" s="91" t="s">
        <v>156</v>
      </c>
      <c r="C15" s="91">
        <v>905</v>
      </c>
      <c r="D15" s="91" t="s">
        <v>773</v>
      </c>
      <c r="E15" s="91">
        <v>870</v>
      </c>
      <c r="F15" s="91">
        <v>914</v>
      </c>
      <c r="G15" s="91">
        <v>17230350</v>
      </c>
      <c r="H15" s="91">
        <v>-4.8141831609711385</v>
      </c>
      <c r="I15" s="91" t="s">
        <v>857</v>
      </c>
      <c r="J15" s="91">
        <v>0</v>
      </c>
      <c r="K15" s="91" t="s">
        <v>857</v>
      </c>
      <c r="L15" s="91">
        <v>1.18</v>
      </c>
    </row>
    <row r="16" spans="1:12" x14ac:dyDescent="0.25">
      <c r="A16" s="91" t="s">
        <v>78</v>
      </c>
      <c r="B16" s="91" t="s">
        <v>227</v>
      </c>
      <c r="C16" s="91" t="s">
        <v>860</v>
      </c>
      <c r="D16" s="91" t="s">
        <v>861</v>
      </c>
      <c r="E16" s="91">
        <v>4260</v>
      </c>
      <c r="F16" s="91" t="s">
        <v>862</v>
      </c>
      <c r="G16" s="91">
        <v>168738600</v>
      </c>
      <c r="H16" s="91">
        <v>-7.0918910556884613</v>
      </c>
      <c r="I16" s="91" t="s">
        <v>892</v>
      </c>
      <c r="J16" s="91">
        <v>6265494</v>
      </c>
      <c r="K16" s="91" t="s">
        <v>893</v>
      </c>
      <c r="L16" s="91">
        <v>11.59</v>
      </c>
    </row>
    <row r="17" spans="1:12" x14ac:dyDescent="0.25">
      <c r="A17" s="91" t="s">
        <v>730</v>
      </c>
      <c r="B17" s="91" t="s">
        <v>368</v>
      </c>
      <c r="C17" s="91">
        <v>819</v>
      </c>
      <c r="D17" s="91" t="s">
        <v>764</v>
      </c>
      <c r="E17" s="91">
        <v>758</v>
      </c>
      <c r="F17" s="91">
        <v>827</v>
      </c>
      <c r="G17" s="91">
        <v>37530475</v>
      </c>
      <c r="H17" s="91">
        <v>-8.3651023525063888</v>
      </c>
      <c r="I17" s="91" t="s">
        <v>894</v>
      </c>
      <c r="J17" s="91">
        <v>847739.71428571432</v>
      </c>
      <c r="K17" s="91" t="s">
        <v>895</v>
      </c>
      <c r="L17" s="91">
        <v>2.58</v>
      </c>
    </row>
    <row r="18" spans="1:12" x14ac:dyDescent="0.25">
      <c r="A18" s="91" t="s">
        <v>15</v>
      </c>
      <c r="B18" s="91" t="s">
        <v>120</v>
      </c>
      <c r="C18" s="91" t="s">
        <v>896</v>
      </c>
      <c r="D18" s="91" t="s">
        <v>897</v>
      </c>
      <c r="E18" s="91">
        <v>10200</v>
      </c>
      <c r="F18" s="91" t="s">
        <v>898</v>
      </c>
      <c r="G18" s="91">
        <v>101005500</v>
      </c>
      <c r="H18" s="91">
        <v>-14.229281924700162</v>
      </c>
      <c r="I18" s="91" t="s">
        <v>899</v>
      </c>
      <c r="J18" s="91">
        <v>2712335</v>
      </c>
      <c r="K18" s="91" t="s">
        <v>900</v>
      </c>
      <c r="L18" s="91">
        <v>6.94</v>
      </c>
    </row>
    <row r="19" spans="1:12" x14ac:dyDescent="0.25">
      <c r="A19" s="20" t="s">
        <v>54</v>
      </c>
      <c r="B19" s="20" t="s">
        <v>901</v>
      </c>
      <c r="C19" s="20"/>
      <c r="D19" s="20" t="s">
        <v>902</v>
      </c>
      <c r="E19" s="20"/>
      <c r="F19" s="20"/>
      <c r="G19" s="20" t="s">
        <v>903</v>
      </c>
      <c r="H19" s="20"/>
      <c r="I19" s="20" t="s">
        <v>904</v>
      </c>
      <c r="J19" s="20" t="s">
        <v>871</v>
      </c>
      <c r="K19" s="20" t="s">
        <v>905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86" t="s">
        <v>59</v>
      </c>
      <c r="B21" s="14">
        <v>21358510</v>
      </c>
      <c r="G21" s="32">
        <f>B21+G19</f>
        <v>1497880058</v>
      </c>
      <c r="I21" s="28">
        <f>G21-B23</f>
        <v>117880058</v>
      </c>
      <c r="J21" s="33">
        <f>I21/B23</f>
        <v>8.5420331884057968E-2</v>
      </c>
      <c r="K21" s="28">
        <f>I21+4000000</f>
        <v>121880058</v>
      </c>
      <c r="L21" s="33">
        <f>K21/B23</f>
        <v>8.8318882608695651E-2</v>
      </c>
    </row>
    <row r="22" spans="1:12" x14ac:dyDescent="0.25">
      <c r="A22" s="23" t="s">
        <v>60</v>
      </c>
      <c r="B22" s="24">
        <v>70000000</v>
      </c>
      <c r="G22" s="35">
        <f>G21+B22</f>
        <v>1567880058</v>
      </c>
      <c r="H22" s="34"/>
      <c r="I22" s="36">
        <f>G22-B23</f>
        <v>187880058</v>
      </c>
      <c r="J22" s="37">
        <f>I22/B23</f>
        <v>0.13614496956521738</v>
      </c>
      <c r="K22" s="36">
        <f>I22+4000000</f>
        <v>191880058</v>
      </c>
      <c r="L22" s="37">
        <f>K22/B23</f>
        <v>0.13904352028985506</v>
      </c>
    </row>
    <row r="23" spans="1:12" x14ac:dyDescent="0.25">
      <c r="A23" s="86" t="s">
        <v>61</v>
      </c>
      <c r="B23" s="86">
        <v>1380000000</v>
      </c>
      <c r="G23" s="32"/>
      <c r="H23" s="38"/>
      <c r="I23" s="369" t="s">
        <v>69</v>
      </c>
      <c r="J23" s="51">
        <f>I21/base!H37*34</f>
        <v>2.6301807116326074E-2</v>
      </c>
      <c r="K23" s="370" t="s">
        <v>69</v>
      </c>
      <c r="L23" s="51">
        <f>K21/base!H37*30</f>
        <v>2.3994971453321259E-2</v>
      </c>
    </row>
    <row r="24" spans="1:12" x14ac:dyDescent="0.25">
      <c r="I24" s="369"/>
      <c r="J24" s="51">
        <f>I22/base!H37*30</f>
        <v>3.6988632121904161E-2</v>
      </c>
      <c r="K24" s="371"/>
      <c r="L24" s="51">
        <f>K22/base!H37*30</f>
        <v>3.7776126707878888E-2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J23" sqref="J23"/>
    </sheetView>
  </sheetViews>
  <sheetFormatPr defaultRowHeight="15" x14ac:dyDescent="0.25"/>
  <cols>
    <col min="1" max="1" width="10.5703125" style="90" bestFit="1" customWidth="1"/>
    <col min="2" max="2" width="12.28515625" style="90" bestFit="1" customWidth="1"/>
    <col min="3" max="3" width="15.28515625" style="90" bestFit="1" customWidth="1"/>
    <col min="4" max="4" width="14.140625" style="90" bestFit="1" customWidth="1"/>
    <col min="5" max="5" width="14.85546875" style="90" bestFit="1" customWidth="1"/>
    <col min="6" max="6" width="12.85546875" style="90" bestFit="1" customWidth="1"/>
    <col min="7" max="7" width="14.140625" style="90" bestFit="1" customWidth="1"/>
    <col min="8" max="8" width="18.7109375" style="90" bestFit="1" customWidth="1"/>
    <col min="9" max="9" width="21.7109375" style="90" bestFit="1" customWidth="1"/>
    <col min="10" max="10" width="20" style="90" bestFit="1" customWidth="1"/>
    <col min="11" max="11" width="21" style="90" bestFit="1" customWidth="1"/>
    <col min="12" max="12" width="12" style="90" bestFit="1" customWidth="1"/>
    <col min="13" max="16384" width="9.140625" style="90"/>
  </cols>
  <sheetData>
    <row r="1" spans="1:12" x14ac:dyDescent="0.25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0" t="s">
        <v>10</v>
      </c>
      <c r="L1" s="90" t="s">
        <v>11</v>
      </c>
    </row>
    <row r="2" spans="1:12" x14ac:dyDescent="0.25">
      <c r="A2" s="95" t="s">
        <v>57</v>
      </c>
      <c r="B2" s="95">
        <v>224</v>
      </c>
      <c r="C2" s="95" t="s">
        <v>546</v>
      </c>
      <c r="D2" s="95" t="s">
        <v>547</v>
      </c>
      <c r="E2" s="95">
        <v>7100</v>
      </c>
      <c r="F2" s="95" t="s">
        <v>548</v>
      </c>
      <c r="G2" s="95">
        <v>1574894</v>
      </c>
      <c r="H2" s="95">
        <v>36.202393705139087</v>
      </c>
      <c r="I2" s="95" t="s">
        <v>906</v>
      </c>
      <c r="J2" s="95">
        <v>459414.5167682927</v>
      </c>
      <c r="K2" s="95" t="s">
        <v>907</v>
      </c>
      <c r="L2" s="95">
        <v>0.11</v>
      </c>
    </row>
    <row r="3" spans="1:12" x14ac:dyDescent="0.25">
      <c r="A3" s="95" t="s">
        <v>38</v>
      </c>
      <c r="B3" s="95" t="s">
        <v>156</v>
      </c>
      <c r="C3" s="95" t="s">
        <v>706</v>
      </c>
      <c r="D3" s="95" t="s">
        <v>707</v>
      </c>
      <c r="E3" s="95">
        <v>1550</v>
      </c>
      <c r="F3" s="95" t="s">
        <v>708</v>
      </c>
      <c r="G3" s="95">
        <v>30697750</v>
      </c>
      <c r="H3" s="95">
        <v>8.7627665192106523</v>
      </c>
      <c r="I3" s="95" t="s">
        <v>908</v>
      </c>
      <c r="J3" s="95">
        <v>44325165.725000001</v>
      </c>
      <c r="K3" s="95" t="s">
        <v>909</v>
      </c>
      <c r="L3" s="95">
        <v>2.08</v>
      </c>
    </row>
    <row r="4" spans="1:12" x14ac:dyDescent="0.25">
      <c r="A4" s="95" t="s">
        <v>25</v>
      </c>
      <c r="B4" s="95" t="s">
        <v>120</v>
      </c>
      <c r="C4" s="95" t="s">
        <v>222</v>
      </c>
      <c r="D4" s="95" t="s">
        <v>842</v>
      </c>
      <c r="E4" s="95">
        <v>5799</v>
      </c>
      <c r="F4" s="95" t="s">
        <v>224</v>
      </c>
      <c r="G4" s="95">
        <v>57424598</v>
      </c>
      <c r="H4" s="95">
        <v>8.338250605637576</v>
      </c>
      <c r="I4" s="95" t="s">
        <v>910</v>
      </c>
      <c r="J4" s="95">
        <v>1564896.3267496165</v>
      </c>
      <c r="K4" s="95" t="s">
        <v>911</v>
      </c>
      <c r="L4" s="95">
        <v>3.89</v>
      </c>
    </row>
    <row r="5" spans="1:12" x14ac:dyDescent="0.25">
      <c r="A5" s="95" t="s">
        <v>845</v>
      </c>
      <c r="B5" s="95" t="s">
        <v>120</v>
      </c>
      <c r="C5" s="95" t="s">
        <v>846</v>
      </c>
      <c r="D5" s="95" t="s">
        <v>847</v>
      </c>
      <c r="E5" s="95">
        <v>3934</v>
      </c>
      <c r="F5" s="95" t="s">
        <v>848</v>
      </c>
      <c r="G5" s="95">
        <v>38956435</v>
      </c>
      <c r="H5" s="95">
        <v>8.1330549114983466</v>
      </c>
      <c r="I5" s="95" t="s">
        <v>912</v>
      </c>
      <c r="J5" s="95">
        <v>0</v>
      </c>
      <c r="K5" s="95" t="s">
        <v>912</v>
      </c>
      <c r="L5" s="95">
        <v>2.64</v>
      </c>
    </row>
    <row r="6" spans="1:12" x14ac:dyDescent="0.25">
      <c r="A6" s="95" t="s">
        <v>45</v>
      </c>
      <c r="B6" s="95" t="s">
        <v>247</v>
      </c>
      <c r="C6" s="95" t="s">
        <v>614</v>
      </c>
      <c r="D6" s="95" t="s">
        <v>615</v>
      </c>
      <c r="E6" s="95">
        <v>5040</v>
      </c>
      <c r="F6" s="95" t="s">
        <v>616</v>
      </c>
      <c r="G6" s="95">
        <v>124771500</v>
      </c>
      <c r="H6" s="95">
        <v>7.6325831234529895</v>
      </c>
      <c r="I6" s="95" t="s">
        <v>913</v>
      </c>
      <c r="J6" s="95">
        <v>10968199.48886363</v>
      </c>
      <c r="K6" s="95" t="s">
        <v>914</v>
      </c>
      <c r="L6" s="95">
        <v>8.4600000000000009</v>
      </c>
    </row>
    <row r="7" spans="1:12" x14ac:dyDescent="0.25">
      <c r="A7" s="95" t="s">
        <v>36</v>
      </c>
      <c r="B7" s="95" t="s">
        <v>803</v>
      </c>
      <c r="C7" s="95" t="s">
        <v>760</v>
      </c>
      <c r="D7" s="95" t="s">
        <v>804</v>
      </c>
      <c r="E7" s="95">
        <v>3913</v>
      </c>
      <c r="F7" s="95" t="s">
        <v>762</v>
      </c>
      <c r="G7" s="95">
        <v>19777225</v>
      </c>
      <c r="H7" s="95">
        <v>5.4604566857001844</v>
      </c>
      <c r="I7" s="95" t="s">
        <v>915</v>
      </c>
      <c r="J7" s="95">
        <v>-14230.121037463978</v>
      </c>
      <c r="K7" s="95" t="s">
        <v>916</v>
      </c>
      <c r="L7" s="95">
        <v>1.34</v>
      </c>
    </row>
    <row r="8" spans="1:12" x14ac:dyDescent="0.25">
      <c r="A8" s="95" t="s">
        <v>12</v>
      </c>
      <c r="B8" s="95" t="s">
        <v>141</v>
      </c>
      <c r="C8" s="95" t="s">
        <v>796</v>
      </c>
      <c r="D8" s="95" t="s">
        <v>797</v>
      </c>
      <c r="E8" s="95">
        <v>2941</v>
      </c>
      <c r="F8" s="95" t="s">
        <v>798</v>
      </c>
      <c r="G8" s="95">
        <v>87369758</v>
      </c>
      <c r="H8" s="95">
        <v>5.2746800244610874</v>
      </c>
      <c r="I8" s="95" t="s">
        <v>917</v>
      </c>
      <c r="J8" s="95">
        <v>19521623.756061383</v>
      </c>
      <c r="K8" s="95" t="s">
        <v>918</v>
      </c>
      <c r="L8" s="95">
        <v>5.92</v>
      </c>
    </row>
    <row r="9" spans="1:12" x14ac:dyDescent="0.25">
      <c r="A9" s="95" t="s">
        <v>100</v>
      </c>
      <c r="B9" s="95" t="s">
        <v>156</v>
      </c>
      <c r="C9" s="95" t="s">
        <v>850</v>
      </c>
      <c r="D9" s="95" t="s">
        <v>851</v>
      </c>
      <c r="E9" s="95">
        <v>1737</v>
      </c>
      <c r="F9" s="95" t="s">
        <v>852</v>
      </c>
      <c r="G9" s="95">
        <v>34401285</v>
      </c>
      <c r="H9" s="95">
        <v>2.5937963789023142</v>
      </c>
      <c r="I9" s="95" t="s">
        <v>919</v>
      </c>
      <c r="J9" s="95">
        <v>911774</v>
      </c>
      <c r="K9" s="95" t="s">
        <v>920</v>
      </c>
      <c r="L9" s="95">
        <v>2.33</v>
      </c>
    </row>
    <row r="10" spans="1:12" x14ac:dyDescent="0.25">
      <c r="A10" s="95" t="s">
        <v>88</v>
      </c>
      <c r="B10" s="95" t="s">
        <v>752</v>
      </c>
      <c r="C10" s="95" t="s">
        <v>753</v>
      </c>
      <c r="D10" s="95" t="s">
        <v>754</v>
      </c>
      <c r="E10" s="95">
        <v>1719</v>
      </c>
      <c r="F10" s="95" t="s">
        <v>755</v>
      </c>
      <c r="G10" s="95">
        <v>102134385</v>
      </c>
      <c r="H10" s="95">
        <v>4.9010449231122709E-2</v>
      </c>
      <c r="I10" s="95" t="s">
        <v>921</v>
      </c>
      <c r="J10" s="95">
        <v>0</v>
      </c>
      <c r="K10" s="95" t="s">
        <v>921</v>
      </c>
      <c r="L10" s="95">
        <v>6.92</v>
      </c>
    </row>
    <row r="11" spans="1:12" x14ac:dyDescent="0.25">
      <c r="A11" s="95" t="s">
        <v>570</v>
      </c>
      <c r="B11" s="95" t="s">
        <v>156</v>
      </c>
      <c r="C11" s="95" t="s">
        <v>537</v>
      </c>
      <c r="D11" s="95" t="s">
        <v>571</v>
      </c>
      <c r="E11" s="95">
        <v>5238</v>
      </c>
      <c r="F11" s="95" t="s">
        <v>539</v>
      </c>
      <c r="G11" s="95">
        <v>103738590</v>
      </c>
      <c r="H11" s="95">
        <v>-0.71205184865301918</v>
      </c>
      <c r="I11" s="95" t="s">
        <v>922</v>
      </c>
      <c r="J11" s="95">
        <v>0</v>
      </c>
      <c r="K11" s="95" t="s">
        <v>922</v>
      </c>
      <c r="L11" s="95">
        <v>7.03</v>
      </c>
    </row>
    <row r="12" spans="1:12" x14ac:dyDescent="0.25">
      <c r="A12" s="95" t="s">
        <v>82</v>
      </c>
      <c r="B12" s="95" t="s">
        <v>161</v>
      </c>
      <c r="C12" s="95" t="s">
        <v>162</v>
      </c>
      <c r="D12" s="95" t="s">
        <v>580</v>
      </c>
      <c r="E12" s="95">
        <v>4209</v>
      </c>
      <c r="F12" s="95" t="s">
        <v>164</v>
      </c>
      <c r="G12" s="95">
        <v>104203224</v>
      </c>
      <c r="H12" s="95">
        <v>-0.87963488741699458</v>
      </c>
      <c r="I12" s="95" t="s">
        <v>581</v>
      </c>
      <c r="J12" s="95">
        <v>4403173.2677228628</v>
      </c>
      <c r="K12" s="95" t="s">
        <v>582</v>
      </c>
      <c r="L12" s="95">
        <v>7.06</v>
      </c>
    </row>
    <row r="13" spans="1:12" x14ac:dyDescent="0.25">
      <c r="A13" s="95" t="s">
        <v>48</v>
      </c>
      <c r="B13" s="95" t="s">
        <v>392</v>
      </c>
      <c r="C13" s="95">
        <v>427</v>
      </c>
      <c r="D13" s="95" t="s">
        <v>393</v>
      </c>
      <c r="E13" s="95">
        <v>423</v>
      </c>
      <c r="F13" s="95">
        <v>431</v>
      </c>
      <c r="G13" s="95">
        <v>206381758</v>
      </c>
      <c r="H13" s="95">
        <v>-1.8489691513689319</v>
      </c>
      <c r="I13" s="95" t="s">
        <v>923</v>
      </c>
      <c r="J13" s="95">
        <v>1521882.625</v>
      </c>
      <c r="K13" s="95" t="s">
        <v>924</v>
      </c>
      <c r="L13" s="95">
        <v>13.99</v>
      </c>
    </row>
    <row r="14" spans="1:12" x14ac:dyDescent="0.25">
      <c r="A14" s="95" t="s">
        <v>51</v>
      </c>
      <c r="B14" s="95" t="s">
        <v>348</v>
      </c>
      <c r="C14" s="95">
        <v>413</v>
      </c>
      <c r="D14" s="95" t="s">
        <v>644</v>
      </c>
      <c r="E14" s="95">
        <v>398</v>
      </c>
      <c r="F14" s="95">
        <v>417</v>
      </c>
      <c r="G14" s="95">
        <v>236471700</v>
      </c>
      <c r="H14" s="95">
        <v>-4.6354151034772872</v>
      </c>
      <c r="I14" s="95" t="s">
        <v>925</v>
      </c>
      <c r="J14" s="95">
        <v>5522799.1511411099</v>
      </c>
      <c r="K14" s="95" t="s">
        <v>926</v>
      </c>
      <c r="L14" s="95">
        <v>16.03</v>
      </c>
    </row>
    <row r="15" spans="1:12" x14ac:dyDescent="0.25">
      <c r="A15" s="95" t="s">
        <v>772</v>
      </c>
      <c r="B15" s="95" t="s">
        <v>156</v>
      </c>
      <c r="C15" s="95">
        <v>905</v>
      </c>
      <c r="D15" s="95" t="s">
        <v>773</v>
      </c>
      <c r="E15" s="95">
        <v>870</v>
      </c>
      <c r="F15" s="95">
        <v>914</v>
      </c>
      <c r="G15" s="95">
        <v>17230350</v>
      </c>
      <c r="H15" s="95">
        <v>-4.8141831609711385</v>
      </c>
      <c r="I15" s="95" t="s">
        <v>857</v>
      </c>
      <c r="J15" s="95">
        <v>0</v>
      </c>
      <c r="K15" s="95" t="s">
        <v>857</v>
      </c>
      <c r="L15" s="95">
        <v>1.17</v>
      </c>
    </row>
    <row r="16" spans="1:12" x14ac:dyDescent="0.25">
      <c r="A16" s="95" t="s">
        <v>78</v>
      </c>
      <c r="B16" s="95" t="s">
        <v>227</v>
      </c>
      <c r="C16" s="95" t="s">
        <v>860</v>
      </c>
      <c r="D16" s="95" t="s">
        <v>861</v>
      </c>
      <c r="E16" s="95">
        <v>4358</v>
      </c>
      <c r="F16" s="95" t="s">
        <v>862</v>
      </c>
      <c r="G16" s="95">
        <v>172620380</v>
      </c>
      <c r="H16" s="95">
        <v>-4.9545683616643936</v>
      </c>
      <c r="I16" s="95" t="s">
        <v>927</v>
      </c>
      <c r="J16" s="95">
        <v>6265494</v>
      </c>
      <c r="K16" s="95" t="s">
        <v>928</v>
      </c>
      <c r="L16" s="95">
        <v>11.7</v>
      </c>
    </row>
    <row r="17" spans="1:12" x14ac:dyDescent="0.25">
      <c r="A17" s="95" t="s">
        <v>730</v>
      </c>
      <c r="B17" s="95" t="s">
        <v>368</v>
      </c>
      <c r="C17" s="95">
        <v>819</v>
      </c>
      <c r="D17" s="95" t="s">
        <v>764</v>
      </c>
      <c r="E17" s="95">
        <v>723</v>
      </c>
      <c r="F17" s="95">
        <v>827</v>
      </c>
      <c r="G17" s="95">
        <v>35797538</v>
      </c>
      <c r="H17" s="95">
        <v>-12.596263951834793</v>
      </c>
      <c r="I17" s="95" t="s">
        <v>929</v>
      </c>
      <c r="J17" s="95">
        <v>847739.71428571432</v>
      </c>
      <c r="K17" s="95" t="s">
        <v>930</v>
      </c>
      <c r="L17" s="95">
        <v>2.4300000000000002</v>
      </c>
    </row>
    <row r="18" spans="1:12" x14ac:dyDescent="0.25">
      <c r="A18" s="95" t="s">
        <v>15</v>
      </c>
      <c r="B18" s="95" t="s">
        <v>120</v>
      </c>
      <c r="C18" s="95" t="s">
        <v>896</v>
      </c>
      <c r="D18" s="95" t="s">
        <v>897</v>
      </c>
      <c r="E18" s="95">
        <v>10289</v>
      </c>
      <c r="F18" s="95" t="s">
        <v>898</v>
      </c>
      <c r="G18" s="95">
        <v>101886822</v>
      </c>
      <c r="H18" s="95">
        <v>-13.480890789607919</v>
      </c>
      <c r="I18" s="95" t="s">
        <v>931</v>
      </c>
      <c r="J18" s="95">
        <v>2712335</v>
      </c>
      <c r="K18" s="95" t="s">
        <v>932</v>
      </c>
      <c r="L18" s="95">
        <v>6.91</v>
      </c>
    </row>
    <row r="19" spans="1:12" x14ac:dyDescent="0.25">
      <c r="A19" s="20" t="s">
        <v>54</v>
      </c>
      <c r="B19" s="20" t="s">
        <v>901</v>
      </c>
      <c r="C19" s="20"/>
      <c r="D19" s="20" t="s">
        <v>902</v>
      </c>
      <c r="E19" s="20"/>
      <c r="F19" s="20"/>
      <c r="G19" s="20" t="s">
        <v>933</v>
      </c>
      <c r="H19" s="20"/>
      <c r="I19" s="20" t="s">
        <v>934</v>
      </c>
      <c r="J19" s="20" t="s">
        <v>871</v>
      </c>
      <c r="K19" s="20" t="s">
        <v>935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89" t="s">
        <v>59</v>
      </c>
      <c r="B21" s="22">
        <v>21358510</v>
      </c>
      <c r="G21" s="32">
        <f>B21+G19</f>
        <v>1496796702</v>
      </c>
      <c r="I21" s="28">
        <f>G21-B23</f>
        <v>116796702</v>
      </c>
      <c r="J21" s="33">
        <f>I21/B23</f>
        <v>8.4635291304347826E-2</v>
      </c>
      <c r="K21" s="28">
        <f>I21+4000000</f>
        <v>120796702</v>
      </c>
      <c r="L21" s="33">
        <f>K21/B23</f>
        <v>8.7533842028985509E-2</v>
      </c>
    </row>
    <row r="22" spans="1:12" x14ac:dyDescent="0.25">
      <c r="A22" s="23" t="s">
        <v>60</v>
      </c>
      <c r="B22" s="24">
        <v>70000000</v>
      </c>
      <c r="G22" s="35">
        <f>G21+B22</f>
        <v>1566796702</v>
      </c>
      <c r="H22" s="34"/>
      <c r="I22" s="36">
        <f>G22-B23</f>
        <v>186796702</v>
      </c>
      <c r="J22" s="37">
        <f>I22/B23</f>
        <v>0.13535992898550725</v>
      </c>
      <c r="K22" s="36">
        <f>I22+4000000</f>
        <v>190796702</v>
      </c>
      <c r="L22" s="37">
        <f>K22/B23</f>
        <v>0.13825847971014493</v>
      </c>
    </row>
    <row r="23" spans="1:12" x14ac:dyDescent="0.25">
      <c r="A23" s="89" t="s">
        <v>61</v>
      </c>
      <c r="B23" s="89">
        <v>1380000000</v>
      </c>
      <c r="G23" s="32"/>
      <c r="H23" s="38"/>
      <c r="I23" s="369" t="s">
        <v>69</v>
      </c>
      <c r="J23" s="51">
        <f>I21/base!H38*34</f>
        <v>2.5835775465990047E-2</v>
      </c>
      <c r="K23" s="370" t="s">
        <v>69</v>
      </c>
      <c r="L23" s="51">
        <f>K21/base!H38*30</f>
        <v>2.3576988777203087E-2</v>
      </c>
    </row>
    <row r="24" spans="1:12" x14ac:dyDescent="0.25">
      <c r="I24" s="369"/>
      <c r="J24" s="51">
        <f>I22/base!H38*30</f>
        <v>3.6458807846198892E-2</v>
      </c>
      <c r="K24" s="371"/>
      <c r="L24" s="51">
        <f>K22/base!H38*30</f>
        <v>3.7239524153410752E-2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zoomScale="115" zoomScaleNormal="115" workbookViewId="0">
      <selection activeCell="J23" sqref="J23"/>
    </sheetView>
  </sheetViews>
  <sheetFormatPr defaultRowHeight="15" x14ac:dyDescent="0.25"/>
  <cols>
    <col min="1" max="1" width="10.5703125" style="93" bestFit="1" customWidth="1"/>
    <col min="2" max="2" width="12.28515625" style="93" bestFit="1" customWidth="1"/>
    <col min="3" max="3" width="15.28515625" style="93" bestFit="1" customWidth="1"/>
    <col min="4" max="4" width="14.140625" style="93" bestFit="1" customWidth="1"/>
    <col min="5" max="5" width="14.85546875" style="93" bestFit="1" customWidth="1"/>
    <col min="6" max="6" width="12.85546875" style="93" bestFit="1" customWidth="1"/>
    <col min="7" max="7" width="14.140625" style="93" bestFit="1" customWidth="1"/>
    <col min="8" max="8" width="18.7109375" style="93" bestFit="1" customWidth="1"/>
    <col min="9" max="9" width="21.7109375" style="93" bestFit="1" customWidth="1"/>
    <col min="10" max="10" width="20" style="93" bestFit="1" customWidth="1"/>
    <col min="11" max="11" width="21" style="93" bestFit="1" customWidth="1"/>
    <col min="12" max="12" width="12" style="93" bestFit="1" customWidth="1"/>
    <col min="13" max="16384" width="9.140625" style="93"/>
  </cols>
  <sheetData>
    <row r="1" spans="1:12" x14ac:dyDescent="0.25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</row>
    <row r="2" spans="1:12" x14ac:dyDescent="0.25">
      <c r="A2" s="98" t="s">
        <v>57</v>
      </c>
      <c r="B2" s="98">
        <v>224</v>
      </c>
      <c r="C2" s="98" t="s">
        <v>546</v>
      </c>
      <c r="D2" s="98" t="s">
        <v>547</v>
      </c>
      <c r="E2" s="98">
        <v>7200</v>
      </c>
      <c r="F2" s="98" t="s">
        <v>548</v>
      </c>
      <c r="G2" s="98">
        <v>1597075</v>
      </c>
      <c r="H2" s="98">
        <v>38.120684901101285</v>
      </c>
      <c r="I2" s="98" t="s">
        <v>936</v>
      </c>
      <c r="J2" s="98">
        <v>459414.5167682927</v>
      </c>
      <c r="K2" s="98" t="s">
        <v>937</v>
      </c>
      <c r="L2" s="98">
        <v>0.11</v>
      </c>
    </row>
    <row r="3" spans="1:12" x14ac:dyDescent="0.25">
      <c r="A3" s="98" t="s">
        <v>845</v>
      </c>
      <c r="B3" s="98" t="s">
        <v>120</v>
      </c>
      <c r="C3" s="98" t="s">
        <v>846</v>
      </c>
      <c r="D3" s="98" t="s">
        <v>847</v>
      </c>
      <c r="E3" s="98">
        <v>4114</v>
      </c>
      <c r="F3" s="98" t="s">
        <v>848</v>
      </c>
      <c r="G3" s="98">
        <v>40738885</v>
      </c>
      <c r="H3" s="98">
        <v>13.080678166218657</v>
      </c>
      <c r="I3" s="98" t="s">
        <v>938</v>
      </c>
      <c r="J3" s="98">
        <v>0</v>
      </c>
      <c r="K3" s="98" t="s">
        <v>938</v>
      </c>
      <c r="L3" s="98">
        <v>2.75</v>
      </c>
    </row>
    <row r="4" spans="1:12" x14ac:dyDescent="0.25">
      <c r="A4" s="98" t="s">
        <v>38</v>
      </c>
      <c r="B4" s="98" t="s">
        <v>156</v>
      </c>
      <c r="C4" s="98" t="s">
        <v>706</v>
      </c>
      <c r="D4" s="98" t="s">
        <v>707</v>
      </c>
      <c r="E4" s="98">
        <v>1550</v>
      </c>
      <c r="F4" s="98" t="s">
        <v>708</v>
      </c>
      <c r="G4" s="98">
        <v>30697750</v>
      </c>
      <c r="H4" s="98">
        <v>8.7627665192106523</v>
      </c>
      <c r="I4" s="98" t="s">
        <v>908</v>
      </c>
      <c r="J4" s="98">
        <v>44325165.725000001</v>
      </c>
      <c r="K4" s="98" t="s">
        <v>909</v>
      </c>
      <c r="L4" s="98">
        <v>2.0699999999999998</v>
      </c>
    </row>
    <row r="5" spans="1:12" x14ac:dyDescent="0.25">
      <c r="A5" s="98" t="s">
        <v>12</v>
      </c>
      <c r="B5" s="98" t="s">
        <v>141</v>
      </c>
      <c r="C5" s="98" t="s">
        <v>796</v>
      </c>
      <c r="D5" s="98" t="s">
        <v>797</v>
      </c>
      <c r="E5" s="98">
        <v>3020</v>
      </c>
      <c r="F5" s="98" t="s">
        <v>798</v>
      </c>
      <c r="G5" s="98">
        <v>89716650</v>
      </c>
      <c r="H5" s="98">
        <v>8.1025269821231145</v>
      </c>
      <c r="I5" s="98" t="s">
        <v>939</v>
      </c>
      <c r="J5" s="98">
        <v>19521623.756061383</v>
      </c>
      <c r="K5" s="98" t="s">
        <v>940</v>
      </c>
      <c r="L5" s="98">
        <v>6.06</v>
      </c>
    </row>
    <row r="6" spans="1:12" x14ac:dyDescent="0.25">
      <c r="A6" s="98" t="s">
        <v>100</v>
      </c>
      <c r="B6" s="98" t="s">
        <v>156</v>
      </c>
      <c r="C6" s="98" t="s">
        <v>850</v>
      </c>
      <c r="D6" s="98" t="s">
        <v>851</v>
      </c>
      <c r="E6" s="98">
        <v>1804</v>
      </c>
      <c r="F6" s="98" t="s">
        <v>852</v>
      </c>
      <c r="G6" s="98">
        <v>35728220</v>
      </c>
      <c r="H6" s="98">
        <v>6.5510700446400545</v>
      </c>
      <c r="I6" s="98" t="s">
        <v>941</v>
      </c>
      <c r="J6" s="98">
        <v>911774</v>
      </c>
      <c r="K6" s="98" t="s">
        <v>942</v>
      </c>
      <c r="L6" s="98">
        <v>2.41</v>
      </c>
    </row>
    <row r="7" spans="1:12" x14ac:dyDescent="0.25">
      <c r="A7" s="98" t="s">
        <v>45</v>
      </c>
      <c r="B7" s="98" t="s">
        <v>247</v>
      </c>
      <c r="C7" s="98" t="s">
        <v>614</v>
      </c>
      <c r="D7" s="98" t="s">
        <v>615</v>
      </c>
      <c r="E7" s="98">
        <v>4960</v>
      </c>
      <c r="F7" s="98" t="s">
        <v>616</v>
      </c>
      <c r="G7" s="98">
        <v>122791000</v>
      </c>
      <c r="H7" s="98">
        <v>5.9241294230807195</v>
      </c>
      <c r="I7" s="98" t="s">
        <v>943</v>
      </c>
      <c r="J7" s="98">
        <v>10968199.48886363</v>
      </c>
      <c r="K7" s="98" t="s">
        <v>944</v>
      </c>
      <c r="L7" s="98">
        <v>8.2899999999999991</v>
      </c>
    </row>
    <row r="8" spans="1:12" x14ac:dyDescent="0.25">
      <c r="A8" s="98" t="s">
        <v>25</v>
      </c>
      <c r="B8" s="98" t="s">
        <v>120</v>
      </c>
      <c r="C8" s="98" t="s">
        <v>222</v>
      </c>
      <c r="D8" s="98" t="s">
        <v>842</v>
      </c>
      <c r="E8" s="98">
        <v>5620</v>
      </c>
      <c r="F8" s="98" t="s">
        <v>224</v>
      </c>
      <c r="G8" s="98">
        <v>55652050</v>
      </c>
      <c r="H8" s="98">
        <v>4.9941305573871446</v>
      </c>
      <c r="I8" s="98" t="s">
        <v>945</v>
      </c>
      <c r="J8" s="98">
        <v>1564896.3267496165</v>
      </c>
      <c r="K8" s="98" t="s">
        <v>946</v>
      </c>
      <c r="L8" s="98">
        <v>3.76</v>
      </c>
    </row>
    <row r="9" spans="1:12" x14ac:dyDescent="0.25">
      <c r="A9" s="98" t="s">
        <v>36</v>
      </c>
      <c r="B9" s="98" t="s">
        <v>803</v>
      </c>
      <c r="C9" s="98" t="s">
        <v>760</v>
      </c>
      <c r="D9" s="98" t="s">
        <v>804</v>
      </c>
      <c r="E9" s="98">
        <v>3801</v>
      </c>
      <c r="F9" s="98" t="s">
        <v>762</v>
      </c>
      <c r="G9" s="98">
        <v>19211151</v>
      </c>
      <c r="H9" s="98">
        <v>2.4419127515587133</v>
      </c>
      <c r="I9" s="98" t="s">
        <v>947</v>
      </c>
      <c r="J9" s="98">
        <v>-14230.121037463978</v>
      </c>
      <c r="K9" s="98" t="s">
        <v>948</v>
      </c>
      <c r="L9" s="98">
        <v>1.3</v>
      </c>
    </row>
    <row r="10" spans="1:12" x14ac:dyDescent="0.25">
      <c r="A10" s="98" t="s">
        <v>570</v>
      </c>
      <c r="B10" s="98" t="s">
        <v>156</v>
      </c>
      <c r="C10" s="98" t="s">
        <v>537</v>
      </c>
      <c r="D10" s="98" t="s">
        <v>571</v>
      </c>
      <c r="E10" s="98">
        <v>5376</v>
      </c>
      <c r="F10" s="98" t="s">
        <v>539</v>
      </c>
      <c r="G10" s="98">
        <v>106471680</v>
      </c>
      <c r="H10" s="98">
        <v>1.9037818368922048</v>
      </c>
      <c r="I10" s="98" t="s">
        <v>949</v>
      </c>
      <c r="J10" s="98">
        <v>0</v>
      </c>
      <c r="K10" s="98" t="s">
        <v>949</v>
      </c>
      <c r="L10" s="98">
        <v>7.19</v>
      </c>
    </row>
    <row r="11" spans="1:12" x14ac:dyDescent="0.25">
      <c r="A11" s="98" t="s">
        <v>88</v>
      </c>
      <c r="B11" s="98" t="s">
        <v>752</v>
      </c>
      <c r="C11" s="98" t="s">
        <v>753</v>
      </c>
      <c r="D11" s="98" t="s">
        <v>754</v>
      </c>
      <c r="E11" s="98">
        <v>1750</v>
      </c>
      <c r="F11" s="98" t="s">
        <v>755</v>
      </c>
      <c r="G11" s="98">
        <v>103976250</v>
      </c>
      <c r="H11" s="98">
        <v>1.8532683456395955</v>
      </c>
      <c r="I11" s="98" t="s">
        <v>950</v>
      </c>
      <c r="J11" s="98">
        <v>0</v>
      </c>
      <c r="K11" s="98" t="s">
        <v>950</v>
      </c>
      <c r="L11" s="98">
        <v>7.02</v>
      </c>
    </row>
    <row r="12" spans="1:12" x14ac:dyDescent="0.25">
      <c r="A12" s="98" t="s">
        <v>82</v>
      </c>
      <c r="B12" s="98" t="s">
        <v>161</v>
      </c>
      <c r="C12" s="98" t="s">
        <v>162</v>
      </c>
      <c r="D12" s="98" t="s">
        <v>580</v>
      </c>
      <c r="E12" s="98">
        <v>4209</v>
      </c>
      <c r="F12" s="98" t="s">
        <v>164</v>
      </c>
      <c r="G12" s="98">
        <v>104203224</v>
      </c>
      <c r="H12" s="98">
        <v>-0.87963488741699458</v>
      </c>
      <c r="I12" s="98" t="s">
        <v>581</v>
      </c>
      <c r="J12" s="98">
        <v>4403173.2677228628</v>
      </c>
      <c r="K12" s="98" t="s">
        <v>582</v>
      </c>
      <c r="L12" s="98">
        <v>7.04</v>
      </c>
    </row>
    <row r="13" spans="1:12" x14ac:dyDescent="0.25">
      <c r="A13" s="98" t="s">
        <v>78</v>
      </c>
      <c r="B13" s="98" t="s">
        <v>227</v>
      </c>
      <c r="C13" s="98" t="s">
        <v>860</v>
      </c>
      <c r="D13" s="98" t="s">
        <v>861</v>
      </c>
      <c r="E13" s="98">
        <v>4480</v>
      </c>
      <c r="F13" s="98" t="s">
        <v>862</v>
      </c>
      <c r="G13" s="98">
        <v>177452800</v>
      </c>
      <c r="H13" s="98">
        <v>-2.2938197017568798</v>
      </c>
      <c r="I13" s="98" t="s">
        <v>951</v>
      </c>
      <c r="J13" s="98">
        <v>6265494</v>
      </c>
      <c r="K13" s="98" t="s">
        <v>952</v>
      </c>
      <c r="L13" s="98">
        <v>11.98</v>
      </c>
    </row>
    <row r="14" spans="1:12" x14ac:dyDescent="0.25">
      <c r="A14" s="98" t="s">
        <v>48</v>
      </c>
      <c r="B14" s="98" t="s">
        <v>392</v>
      </c>
      <c r="C14" s="98">
        <v>427</v>
      </c>
      <c r="D14" s="98" t="s">
        <v>393</v>
      </c>
      <c r="E14" s="98">
        <v>420</v>
      </c>
      <c r="F14" s="98">
        <v>431</v>
      </c>
      <c r="G14" s="98">
        <v>204918057</v>
      </c>
      <c r="H14" s="98">
        <v>-2.5450760330836042</v>
      </c>
      <c r="I14" s="98" t="s">
        <v>953</v>
      </c>
      <c r="J14" s="98">
        <v>1521882.625</v>
      </c>
      <c r="K14" s="98" t="s">
        <v>954</v>
      </c>
      <c r="L14" s="98">
        <v>13.84</v>
      </c>
    </row>
    <row r="15" spans="1:12" x14ac:dyDescent="0.25">
      <c r="A15" s="98" t="s">
        <v>772</v>
      </c>
      <c r="B15" s="98" t="s">
        <v>156</v>
      </c>
      <c r="C15" s="98">
        <v>905</v>
      </c>
      <c r="D15" s="98" t="s">
        <v>773</v>
      </c>
      <c r="E15" s="98">
        <v>874</v>
      </c>
      <c r="F15" s="98">
        <v>914</v>
      </c>
      <c r="G15" s="98">
        <v>17309570</v>
      </c>
      <c r="H15" s="98">
        <v>-4.376547221481351</v>
      </c>
      <c r="I15" s="98" t="s">
        <v>955</v>
      </c>
      <c r="J15" s="98">
        <v>0</v>
      </c>
      <c r="K15" s="98" t="s">
        <v>955</v>
      </c>
      <c r="L15" s="98">
        <v>1.17</v>
      </c>
    </row>
    <row r="16" spans="1:12" x14ac:dyDescent="0.25">
      <c r="A16" s="98" t="s">
        <v>51</v>
      </c>
      <c r="B16" s="98" t="s">
        <v>348</v>
      </c>
      <c r="C16" s="98">
        <v>413</v>
      </c>
      <c r="D16" s="98" t="s">
        <v>644</v>
      </c>
      <c r="E16" s="98">
        <v>396</v>
      </c>
      <c r="F16" s="98">
        <v>417</v>
      </c>
      <c r="G16" s="98">
        <v>235283400</v>
      </c>
      <c r="H16" s="98">
        <v>-5.1146341230578036</v>
      </c>
      <c r="I16" s="98" t="s">
        <v>956</v>
      </c>
      <c r="J16" s="98">
        <v>5522799.1511411099</v>
      </c>
      <c r="K16" s="98" t="s">
        <v>957</v>
      </c>
      <c r="L16" s="98">
        <v>15.89</v>
      </c>
    </row>
    <row r="17" spans="1:12" x14ac:dyDescent="0.25">
      <c r="A17" s="98" t="s">
        <v>15</v>
      </c>
      <c r="B17" s="98" t="s">
        <v>120</v>
      </c>
      <c r="C17" s="98" t="s">
        <v>896</v>
      </c>
      <c r="D17" s="98" t="s">
        <v>897</v>
      </c>
      <c r="E17" s="98">
        <v>10124</v>
      </c>
      <c r="F17" s="98" t="s">
        <v>898</v>
      </c>
      <c r="G17" s="98">
        <v>100252910</v>
      </c>
      <c r="H17" s="98">
        <v>-14.868357863300435</v>
      </c>
      <c r="I17" s="98" t="s">
        <v>958</v>
      </c>
      <c r="J17" s="98">
        <v>2712335</v>
      </c>
      <c r="K17" s="98" t="s">
        <v>959</v>
      </c>
      <c r="L17" s="98">
        <v>6.77</v>
      </c>
    </row>
    <row r="18" spans="1:12" x14ac:dyDescent="0.25">
      <c r="A18" s="98" t="s">
        <v>730</v>
      </c>
      <c r="B18" s="98" t="s">
        <v>368</v>
      </c>
      <c r="C18" s="98">
        <v>819</v>
      </c>
      <c r="D18" s="98" t="s">
        <v>764</v>
      </c>
      <c r="E18" s="98">
        <v>700</v>
      </c>
      <c r="F18" s="98">
        <v>827</v>
      </c>
      <c r="G18" s="98">
        <v>34658750</v>
      </c>
      <c r="H18" s="98">
        <v>-15.376743597301417</v>
      </c>
      <c r="I18" s="98" t="s">
        <v>960</v>
      </c>
      <c r="J18" s="98">
        <v>847739.71428571432</v>
      </c>
      <c r="K18" s="98" t="s">
        <v>961</v>
      </c>
      <c r="L18" s="98">
        <v>2.34</v>
      </c>
    </row>
    <row r="19" spans="1:12" x14ac:dyDescent="0.25">
      <c r="A19" s="20" t="s">
        <v>54</v>
      </c>
      <c r="B19" s="20" t="s">
        <v>901</v>
      </c>
      <c r="C19" s="20"/>
      <c r="D19" s="20" t="s">
        <v>902</v>
      </c>
      <c r="E19" s="20"/>
      <c r="F19" s="20"/>
      <c r="G19" s="20" t="s">
        <v>962</v>
      </c>
      <c r="H19" s="20"/>
      <c r="I19" s="20" t="s">
        <v>963</v>
      </c>
      <c r="J19" s="20" t="s">
        <v>871</v>
      </c>
      <c r="K19" s="20" t="s">
        <v>964</v>
      </c>
      <c r="L19" s="20"/>
    </row>
    <row r="20" spans="1:12" x14ac:dyDescent="0.25">
      <c r="G20" s="20" t="s">
        <v>62</v>
      </c>
      <c r="I20" s="365" t="s">
        <v>63</v>
      </c>
      <c r="J20" s="366"/>
      <c r="K20" s="365" t="s">
        <v>64</v>
      </c>
      <c r="L20" s="366"/>
    </row>
    <row r="21" spans="1:12" x14ac:dyDescent="0.25">
      <c r="A21" s="92" t="s">
        <v>59</v>
      </c>
      <c r="B21" s="22">
        <v>11358510</v>
      </c>
      <c r="G21" s="32">
        <f>B21+G19</f>
        <v>1492017932</v>
      </c>
      <c r="I21" s="28">
        <f>G21-B23</f>
        <v>112017932</v>
      </c>
      <c r="J21" s="33">
        <f>I21/B23</f>
        <v>8.1172414492753628E-2</v>
      </c>
      <c r="K21" s="28">
        <f>I21+4000000</f>
        <v>116017932</v>
      </c>
      <c r="L21" s="33">
        <f>K21/B23</f>
        <v>8.4070965217391311E-2</v>
      </c>
    </row>
    <row r="22" spans="1:12" x14ac:dyDescent="0.25">
      <c r="A22" s="23" t="s">
        <v>60</v>
      </c>
      <c r="B22" s="24">
        <v>80000000</v>
      </c>
      <c r="G22" s="35">
        <f>G21+B22</f>
        <v>1572017932</v>
      </c>
      <c r="H22" s="34"/>
      <c r="I22" s="36">
        <f>G22-B23</f>
        <v>192017932</v>
      </c>
      <c r="J22" s="37">
        <f>I22/B23</f>
        <v>0.13914342898550724</v>
      </c>
      <c r="K22" s="36">
        <f>I22+4000000</f>
        <v>196017932</v>
      </c>
      <c r="L22" s="37">
        <f>K22/B23</f>
        <v>0.14204197971014493</v>
      </c>
    </row>
    <row r="23" spans="1:12" x14ac:dyDescent="0.25">
      <c r="A23" s="92" t="s">
        <v>61</v>
      </c>
      <c r="B23" s="92">
        <v>1380000000</v>
      </c>
      <c r="G23" s="32"/>
      <c r="H23" s="38"/>
      <c r="I23" s="369" t="s">
        <v>69</v>
      </c>
      <c r="J23" s="51">
        <f>I21/base!H39*34</f>
        <v>2.41595600720611E-2</v>
      </c>
      <c r="K23" s="370" t="s">
        <v>69</v>
      </c>
      <c r="L23" s="51">
        <f>K21/base!H39*30</f>
        <v>2.2078467686686459E-2</v>
      </c>
    </row>
    <row r="24" spans="1:12" x14ac:dyDescent="0.25">
      <c r="I24" s="369"/>
      <c r="J24" s="51">
        <f>I22/base!H39*30</f>
        <v>3.6541434878587194E-2</v>
      </c>
      <c r="K24" s="371"/>
      <c r="L24" s="51">
        <f>K22/base!H39*30</f>
        <v>3.730264367816092E-2</v>
      </c>
    </row>
  </sheetData>
  <mergeCells count="4">
    <mergeCell ref="I20:J20"/>
    <mergeCell ref="K20:L20"/>
    <mergeCell ref="I23:I24"/>
    <mergeCell ref="K23:K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A21" sqref="A21:L25"/>
    </sheetView>
  </sheetViews>
  <sheetFormatPr defaultRowHeight="15" x14ac:dyDescent="0.25"/>
  <cols>
    <col min="1" max="1" width="10.5703125" style="97" bestFit="1" customWidth="1"/>
    <col min="2" max="2" width="12.28515625" style="97" bestFit="1" customWidth="1"/>
    <col min="3" max="3" width="15.28515625" style="97" bestFit="1" customWidth="1"/>
    <col min="4" max="4" width="14.140625" style="97" bestFit="1" customWidth="1"/>
    <col min="5" max="5" width="14.85546875" style="97" bestFit="1" customWidth="1"/>
    <col min="6" max="6" width="12.85546875" style="97" bestFit="1" customWidth="1"/>
    <col min="7" max="7" width="14.140625" style="97" bestFit="1" customWidth="1"/>
    <col min="8" max="8" width="18.7109375" style="97" bestFit="1" customWidth="1"/>
    <col min="9" max="9" width="21.7109375" style="97" bestFit="1" customWidth="1"/>
    <col min="10" max="10" width="20" style="97" bestFit="1" customWidth="1"/>
    <col min="11" max="11" width="21" style="97" bestFit="1" customWidth="1"/>
    <col min="12" max="12" width="12" style="97" bestFit="1" customWidth="1"/>
    <col min="13" max="16384" width="9.140625" style="97"/>
  </cols>
  <sheetData>
    <row r="1" spans="1:12" x14ac:dyDescent="0.2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</row>
    <row r="2" spans="1:12" x14ac:dyDescent="0.25">
      <c r="A2" s="104" t="s">
        <v>57</v>
      </c>
      <c r="B2" s="104">
        <v>224</v>
      </c>
      <c r="C2" s="104" t="s">
        <v>546</v>
      </c>
      <c r="D2" s="104" t="s">
        <v>547</v>
      </c>
      <c r="E2" s="104">
        <v>6800</v>
      </c>
      <c r="F2" s="104" t="s">
        <v>548</v>
      </c>
      <c r="G2" s="104">
        <v>1508349</v>
      </c>
      <c r="H2" s="104">
        <v>30.447347150190957</v>
      </c>
      <c r="I2" s="104" t="s">
        <v>965</v>
      </c>
      <c r="J2" s="104">
        <v>459414.5167682927</v>
      </c>
      <c r="K2" s="104" t="s">
        <v>966</v>
      </c>
      <c r="L2" s="104">
        <v>0.1</v>
      </c>
    </row>
    <row r="3" spans="1:12" x14ac:dyDescent="0.25">
      <c r="A3" s="104" t="s">
        <v>845</v>
      </c>
      <c r="B3" s="104" t="s">
        <v>120</v>
      </c>
      <c r="C3" s="104" t="s">
        <v>846</v>
      </c>
      <c r="D3" s="104" t="s">
        <v>847</v>
      </c>
      <c r="E3" s="104">
        <v>4319</v>
      </c>
      <c r="F3" s="104" t="s">
        <v>848</v>
      </c>
      <c r="G3" s="104">
        <v>42768898</v>
      </c>
      <c r="H3" s="104">
        <v>18.71547270529944</v>
      </c>
      <c r="I3" s="104" t="s">
        <v>967</v>
      </c>
      <c r="J3" s="104">
        <v>0</v>
      </c>
      <c r="K3" s="104" t="s">
        <v>967</v>
      </c>
      <c r="L3" s="104">
        <v>2.97</v>
      </c>
    </row>
    <row r="4" spans="1:12" x14ac:dyDescent="0.25">
      <c r="A4" s="104" t="s">
        <v>25</v>
      </c>
      <c r="B4" s="104" t="s">
        <v>120</v>
      </c>
      <c r="C4" s="104" t="s">
        <v>222</v>
      </c>
      <c r="D4" s="104" t="s">
        <v>842</v>
      </c>
      <c r="E4" s="104">
        <v>5902</v>
      </c>
      <c r="F4" s="104" t="s">
        <v>224</v>
      </c>
      <c r="G4" s="104">
        <v>58444555</v>
      </c>
      <c r="H4" s="104">
        <v>10.262519314893048</v>
      </c>
      <c r="I4" s="104" t="s">
        <v>968</v>
      </c>
      <c r="J4" s="104">
        <v>1564896.3267496165</v>
      </c>
      <c r="K4" s="104" t="s">
        <v>969</v>
      </c>
      <c r="L4" s="104">
        <v>4.0599999999999996</v>
      </c>
    </row>
    <row r="5" spans="1:12" x14ac:dyDescent="0.25">
      <c r="A5" s="104" t="s">
        <v>100</v>
      </c>
      <c r="B5" s="104" t="s">
        <v>131</v>
      </c>
      <c r="C5" s="104" t="s">
        <v>850</v>
      </c>
      <c r="D5" s="104" t="s">
        <v>970</v>
      </c>
      <c r="E5" s="104">
        <v>1825</v>
      </c>
      <c r="F5" s="104" t="s">
        <v>852</v>
      </c>
      <c r="G5" s="104">
        <v>1807206</v>
      </c>
      <c r="H5" s="104">
        <v>7.7913946404795844</v>
      </c>
      <c r="I5" s="104" t="s">
        <v>971</v>
      </c>
      <c r="J5" s="104">
        <v>3164983.25</v>
      </c>
      <c r="K5" s="104" t="s">
        <v>972</v>
      </c>
      <c r="L5" s="104">
        <v>0.13</v>
      </c>
    </row>
    <row r="6" spans="1:12" x14ac:dyDescent="0.25">
      <c r="A6" s="104" t="s">
        <v>38</v>
      </c>
      <c r="B6" s="104" t="s">
        <v>156</v>
      </c>
      <c r="C6" s="104" t="s">
        <v>706</v>
      </c>
      <c r="D6" s="104" t="s">
        <v>707</v>
      </c>
      <c r="E6" s="104">
        <v>1536</v>
      </c>
      <c r="F6" s="104" t="s">
        <v>708</v>
      </c>
      <c r="G6" s="104">
        <v>30420480</v>
      </c>
      <c r="H6" s="104">
        <v>7.7803931441984275</v>
      </c>
      <c r="I6" s="104" t="s">
        <v>973</v>
      </c>
      <c r="J6" s="104">
        <v>44325165.725000001</v>
      </c>
      <c r="K6" s="104" t="s">
        <v>974</v>
      </c>
      <c r="L6" s="104">
        <v>2.11</v>
      </c>
    </row>
    <row r="7" spans="1:12" x14ac:dyDescent="0.25">
      <c r="A7" s="104" t="s">
        <v>88</v>
      </c>
      <c r="B7" s="104" t="s">
        <v>752</v>
      </c>
      <c r="C7" s="104" t="s">
        <v>753</v>
      </c>
      <c r="D7" s="104" t="s">
        <v>754</v>
      </c>
      <c r="E7" s="104">
        <v>1820</v>
      </c>
      <c r="F7" s="104" t="s">
        <v>755</v>
      </c>
      <c r="G7" s="104">
        <v>108135300</v>
      </c>
      <c r="H7" s="104">
        <v>5.9273990794651796</v>
      </c>
      <c r="I7" s="104" t="s">
        <v>975</v>
      </c>
      <c r="J7" s="104">
        <v>0</v>
      </c>
      <c r="K7" s="104" t="s">
        <v>975</v>
      </c>
      <c r="L7" s="104">
        <v>7.52</v>
      </c>
    </row>
    <row r="8" spans="1:12" x14ac:dyDescent="0.25">
      <c r="A8" s="104" t="s">
        <v>12</v>
      </c>
      <c r="B8" s="104" t="s">
        <v>141</v>
      </c>
      <c r="C8" s="104" t="s">
        <v>796</v>
      </c>
      <c r="D8" s="104" t="s">
        <v>797</v>
      </c>
      <c r="E8" s="104">
        <v>2947</v>
      </c>
      <c r="F8" s="104" t="s">
        <v>798</v>
      </c>
      <c r="G8" s="104">
        <v>87548002</v>
      </c>
      <c r="H8" s="104">
        <v>5.4894520519431831</v>
      </c>
      <c r="I8" s="104" t="s">
        <v>976</v>
      </c>
      <c r="J8" s="104">
        <v>19521623.756061383</v>
      </c>
      <c r="K8" s="104" t="s">
        <v>977</v>
      </c>
      <c r="L8" s="104">
        <v>6.09</v>
      </c>
    </row>
    <row r="9" spans="1:12" x14ac:dyDescent="0.25">
      <c r="A9" s="104" t="s">
        <v>570</v>
      </c>
      <c r="B9" s="104" t="s">
        <v>156</v>
      </c>
      <c r="C9" s="104" t="s">
        <v>537</v>
      </c>
      <c r="D9" s="104" t="s">
        <v>571</v>
      </c>
      <c r="E9" s="104">
        <v>5550</v>
      </c>
      <c r="F9" s="104" t="s">
        <v>539</v>
      </c>
      <c r="G9" s="104">
        <v>109917750</v>
      </c>
      <c r="H9" s="104">
        <v>5.2020069186666174</v>
      </c>
      <c r="I9" s="104" t="s">
        <v>978</v>
      </c>
      <c r="J9" s="104">
        <v>0</v>
      </c>
      <c r="K9" s="104" t="s">
        <v>978</v>
      </c>
      <c r="L9" s="104">
        <v>7.64</v>
      </c>
    </row>
    <row r="10" spans="1:12" x14ac:dyDescent="0.25">
      <c r="A10" s="104" t="s">
        <v>45</v>
      </c>
      <c r="B10" s="104" t="s">
        <v>247</v>
      </c>
      <c r="C10" s="104" t="s">
        <v>614</v>
      </c>
      <c r="D10" s="104" t="s">
        <v>615</v>
      </c>
      <c r="E10" s="104">
        <v>4810</v>
      </c>
      <c r="F10" s="104" t="s">
        <v>616</v>
      </c>
      <c r="G10" s="104">
        <v>119077562</v>
      </c>
      <c r="H10" s="104">
        <v>2.7207783035639315</v>
      </c>
      <c r="I10" s="104" t="s">
        <v>979</v>
      </c>
      <c r="J10" s="104">
        <v>10968199.48886363</v>
      </c>
      <c r="K10" s="104" t="s">
        <v>980</v>
      </c>
      <c r="L10" s="104">
        <v>8.2799999999999994</v>
      </c>
    </row>
    <row r="11" spans="1:12" x14ac:dyDescent="0.25">
      <c r="A11" s="104" t="s">
        <v>36</v>
      </c>
      <c r="B11" s="104" t="s">
        <v>803</v>
      </c>
      <c r="C11" s="104" t="s">
        <v>760</v>
      </c>
      <c r="D11" s="104" t="s">
        <v>804</v>
      </c>
      <c r="E11" s="104">
        <v>3800</v>
      </c>
      <c r="F11" s="104" t="s">
        <v>762</v>
      </c>
      <c r="G11" s="104">
        <v>19206097</v>
      </c>
      <c r="H11" s="104">
        <v>2.4149627043155069</v>
      </c>
      <c r="I11" s="104" t="s">
        <v>981</v>
      </c>
      <c r="J11" s="104">
        <v>-14230.121037463978</v>
      </c>
      <c r="K11" s="104" t="s">
        <v>982</v>
      </c>
      <c r="L11" s="104">
        <v>1.34</v>
      </c>
    </row>
    <row r="12" spans="1:12" x14ac:dyDescent="0.25">
      <c r="A12" s="104" t="s">
        <v>82</v>
      </c>
      <c r="B12" s="104" t="s">
        <v>161</v>
      </c>
      <c r="C12" s="104" t="s">
        <v>162</v>
      </c>
      <c r="D12" s="104" t="s">
        <v>580</v>
      </c>
      <c r="E12" s="104">
        <v>4209</v>
      </c>
      <c r="F12" s="104" t="s">
        <v>164</v>
      </c>
      <c r="G12" s="104">
        <v>104203224</v>
      </c>
      <c r="H12" s="104">
        <v>-0.87963488741699458</v>
      </c>
      <c r="I12" s="104" t="s">
        <v>581</v>
      </c>
      <c r="J12" s="104">
        <v>4403173.2677228628</v>
      </c>
      <c r="K12" s="104" t="s">
        <v>582</v>
      </c>
      <c r="L12" s="104">
        <v>7.24</v>
      </c>
    </row>
    <row r="13" spans="1:12" x14ac:dyDescent="0.25">
      <c r="A13" s="104" t="s">
        <v>983</v>
      </c>
      <c r="B13" s="104" t="s">
        <v>984</v>
      </c>
      <c r="C13" s="104">
        <v>502</v>
      </c>
      <c r="D13" s="104" t="s">
        <v>985</v>
      </c>
      <c r="E13" s="104">
        <v>500</v>
      </c>
      <c r="F13" s="104">
        <v>507</v>
      </c>
      <c r="G13" s="104">
        <v>44561250</v>
      </c>
      <c r="H13" s="104">
        <v>-1.422541660859697</v>
      </c>
      <c r="I13" s="104" t="s">
        <v>986</v>
      </c>
      <c r="J13" s="104">
        <v>0</v>
      </c>
      <c r="K13" s="104" t="s">
        <v>986</v>
      </c>
      <c r="L13" s="104">
        <v>3.1</v>
      </c>
    </row>
    <row r="14" spans="1:12" x14ac:dyDescent="0.25">
      <c r="A14" s="104" t="s">
        <v>48</v>
      </c>
      <c r="B14" s="104" t="s">
        <v>392</v>
      </c>
      <c r="C14" s="104">
        <v>427</v>
      </c>
      <c r="D14" s="104" t="s">
        <v>393</v>
      </c>
      <c r="E14" s="104">
        <v>413</v>
      </c>
      <c r="F14" s="104">
        <v>431</v>
      </c>
      <c r="G14" s="104">
        <v>201502756</v>
      </c>
      <c r="H14" s="104">
        <v>-4.1693247896445431</v>
      </c>
      <c r="I14" s="104" t="s">
        <v>987</v>
      </c>
      <c r="J14" s="104">
        <v>1521882.625</v>
      </c>
      <c r="K14" s="104" t="s">
        <v>988</v>
      </c>
      <c r="L14" s="104">
        <v>14.01</v>
      </c>
    </row>
    <row r="15" spans="1:12" x14ac:dyDescent="0.25">
      <c r="A15" s="104" t="s">
        <v>772</v>
      </c>
      <c r="B15" s="104" t="s">
        <v>156</v>
      </c>
      <c r="C15" s="104">
        <v>905</v>
      </c>
      <c r="D15" s="104" t="s">
        <v>773</v>
      </c>
      <c r="E15" s="104">
        <v>874</v>
      </c>
      <c r="F15" s="104">
        <v>914</v>
      </c>
      <c r="G15" s="104">
        <v>17309570</v>
      </c>
      <c r="H15" s="104">
        <v>-4.376547221481351</v>
      </c>
      <c r="I15" s="104" t="s">
        <v>955</v>
      </c>
      <c r="J15" s="104">
        <v>0</v>
      </c>
      <c r="K15" s="104" t="s">
        <v>955</v>
      </c>
      <c r="L15" s="104">
        <v>1.2</v>
      </c>
    </row>
    <row r="16" spans="1:12" x14ac:dyDescent="0.25">
      <c r="A16" s="104" t="s">
        <v>51</v>
      </c>
      <c r="B16" s="104" t="s">
        <v>348</v>
      </c>
      <c r="C16" s="104">
        <v>413</v>
      </c>
      <c r="D16" s="104" t="s">
        <v>644</v>
      </c>
      <c r="E16" s="104">
        <v>394</v>
      </c>
      <c r="F16" s="104">
        <v>417</v>
      </c>
      <c r="G16" s="104">
        <v>234095100</v>
      </c>
      <c r="H16" s="104">
        <v>-5.5938531426383191</v>
      </c>
      <c r="I16" s="104" t="s">
        <v>989</v>
      </c>
      <c r="J16" s="104">
        <v>5522799.1511411099</v>
      </c>
      <c r="K16" s="104" t="s">
        <v>990</v>
      </c>
      <c r="L16" s="104">
        <v>16.27</v>
      </c>
    </row>
    <row r="17" spans="1:12" x14ac:dyDescent="0.25">
      <c r="A17" s="104" t="s">
        <v>78</v>
      </c>
      <c r="B17" s="104" t="s">
        <v>227</v>
      </c>
      <c r="C17" s="104" t="s">
        <v>860</v>
      </c>
      <c r="D17" s="104" t="s">
        <v>861</v>
      </c>
      <c r="E17" s="104">
        <v>4280</v>
      </c>
      <c r="F17" s="104" t="s">
        <v>862</v>
      </c>
      <c r="G17" s="104">
        <v>169530800</v>
      </c>
      <c r="H17" s="104">
        <v>-6.6557027507855908</v>
      </c>
      <c r="I17" s="104" t="s">
        <v>991</v>
      </c>
      <c r="J17" s="104">
        <v>6265494</v>
      </c>
      <c r="K17" s="104" t="s">
        <v>992</v>
      </c>
      <c r="L17" s="104">
        <v>11.79</v>
      </c>
    </row>
    <row r="18" spans="1:12" x14ac:dyDescent="0.25">
      <c r="A18" s="104" t="s">
        <v>15</v>
      </c>
      <c r="B18" s="104" t="s">
        <v>120</v>
      </c>
      <c r="C18" s="104" t="s">
        <v>896</v>
      </c>
      <c r="D18" s="104" t="s">
        <v>897</v>
      </c>
      <c r="E18" s="104">
        <v>9980</v>
      </c>
      <c r="F18" s="104" t="s">
        <v>898</v>
      </c>
      <c r="G18" s="104">
        <v>98826950</v>
      </c>
      <c r="H18" s="104">
        <v>-16.079238589069373</v>
      </c>
      <c r="I18" s="104" t="s">
        <v>993</v>
      </c>
      <c r="J18" s="104">
        <v>2712335</v>
      </c>
      <c r="K18" s="104" t="s">
        <v>994</v>
      </c>
      <c r="L18" s="104">
        <v>6.87</v>
      </c>
    </row>
    <row r="19" spans="1:12" x14ac:dyDescent="0.25">
      <c r="A19" s="104" t="s">
        <v>730</v>
      </c>
      <c r="B19" s="104" t="s">
        <v>368</v>
      </c>
      <c r="C19" s="104">
        <v>819</v>
      </c>
      <c r="D19" s="104" t="s">
        <v>764</v>
      </c>
      <c r="E19" s="104">
        <v>689</v>
      </c>
      <c r="F19" s="104">
        <v>827</v>
      </c>
      <c r="G19" s="104">
        <v>34114112</v>
      </c>
      <c r="H19" s="104">
        <v>-16.706538847293206</v>
      </c>
      <c r="I19" s="104" t="s">
        <v>995</v>
      </c>
      <c r="J19" s="104">
        <v>847739.71428571432</v>
      </c>
      <c r="K19" s="104" t="s">
        <v>996</v>
      </c>
      <c r="L19" s="104">
        <v>2.37</v>
      </c>
    </row>
    <row r="20" spans="1:12" x14ac:dyDescent="0.25">
      <c r="A20" s="20" t="s">
        <v>54</v>
      </c>
      <c r="B20" s="20" t="s">
        <v>997</v>
      </c>
      <c r="C20" s="20"/>
      <c r="D20" s="20" t="s">
        <v>998</v>
      </c>
      <c r="E20" s="20"/>
      <c r="F20" s="20"/>
      <c r="G20" s="20" t="s">
        <v>999</v>
      </c>
      <c r="H20" s="20"/>
      <c r="I20" s="20" t="s">
        <v>1000</v>
      </c>
      <c r="J20" s="20" t="s">
        <v>1001</v>
      </c>
      <c r="K20" s="20" t="s">
        <v>1002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96" t="s">
        <v>59</v>
      </c>
      <c r="B22" s="14">
        <v>262387</v>
      </c>
      <c r="G22" s="32">
        <f>B22+G20</f>
        <v>1483240348</v>
      </c>
      <c r="I22" s="28">
        <f>G22-B24</f>
        <v>103240348</v>
      </c>
      <c r="J22" s="33">
        <f>I22/B24</f>
        <v>7.4811846376811597E-2</v>
      </c>
      <c r="K22" s="28">
        <f>I22+4000000</f>
        <v>107240348</v>
      </c>
      <c r="L22" s="33">
        <f>K22/B24</f>
        <v>7.771039710144928E-2</v>
      </c>
    </row>
    <row r="23" spans="1:12" x14ac:dyDescent="0.25">
      <c r="A23" s="23" t="s">
        <v>60</v>
      </c>
      <c r="B23" s="24">
        <v>80000000</v>
      </c>
      <c r="G23" s="35">
        <f>G22+B23</f>
        <v>1563240348</v>
      </c>
      <c r="H23" s="34"/>
      <c r="I23" s="36">
        <f>G23-B24</f>
        <v>183240348</v>
      </c>
      <c r="J23" s="37">
        <f>I23/B24</f>
        <v>0.13278286086956523</v>
      </c>
      <c r="K23" s="36">
        <f>I23+4000000</f>
        <v>187240348</v>
      </c>
      <c r="L23" s="37">
        <f>K23/B24</f>
        <v>0.13568141159420291</v>
      </c>
    </row>
    <row r="24" spans="1:12" x14ac:dyDescent="0.25">
      <c r="A24" s="96" t="s">
        <v>61</v>
      </c>
      <c r="B24" s="96">
        <v>1380000000</v>
      </c>
      <c r="G24" s="32"/>
      <c r="H24" s="38"/>
      <c r="I24" s="369" t="s">
        <v>69</v>
      </c>
      <c r="J24" s="51">
        <f>I22/base!H40*34</f>
        <v>2.2082524405971426E-2</v>
      </c>
      <c r="K24" s="370" t="s">
        <v>69</v>
      </c>
      <c r="L24" s="51">
        <f>K22/base!H40*30</f>
        <v>2.0239501500405772E-2</v>
      </c>
    </row>
    <row r="25" spans="1:12" x14ac:dyDescent="0.25">
      <c r="I25" s="369"/>
      <c r="J25" s="51">
        <f>I23/base!H40*30</f>
        <v>3.4583003202123846E-2</v>
      </c>
      <c r="K25" s="371"/>
      <c r="L25" s="51">
        <f>K23/base!H40*30</f>
        <v>3.5337924344319538E-2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topLeftCell="A2" zoomScale="115" zoomScaleNormal="115" workbookViewId="0">
      <selection activeCell="A21" sqref="A21:L25"/>
    </sheetView>
  </sheetViews>
  <sheetFormatPr defaultRowHeight="15" x14ac:dyDescent="0.25"/>
  <cols>
    <col min="1" max="1" width="10.5703125" style="103" bestFit="1" customWidth="1"/>
    <col min="2" max="2" width="12.28515625" style="103" bestFit="1" customWidth="1"/>
    <col min="3" max="3" width="15.28515625" style="103" bestFit="1" customWidth="1"/>
    <col min="4" max="4" width="14.140625" style="103" bestFit="1" customWidth="1"/>
    <col min="5" max="5" width="14.85546875" style="103" bestFit="1" customWidth="1"/>
    <col min="6" max="6" width="12.85546875" style="103" bestFit="1" customWidth="1"/>
    <col min="7" max="7" width="14.140625" style="103" bestFit="1" customWidth="1"/>
    <col min="8" max="8" width="18.7109375" style="103" bestFit="1" customWidth="1"/>
    <col min="9" max="9" width="21.7109375" style="103" bestFit="1" customWidth="1"/>
    <col min="10" max="10" width="20" style="103" bestFit="1" customWidth="1"/>
    <col min="11" max="11" width="21.7109375" style="103" bestFit="1" customWidth="1"/>
    <col min="12" max="12" width="12" style="103" bestFit="1" customWidth="1"/>
    <col min="13" max="16384" width="9.140625" style="103"/>
  </cols>
  <sheetData>
    <row r="1" spans="1:12" x14ac:dyDescent="0.25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</row>
    <row r="2" spans="1:12" x14ac:dyDescent="0.25">
      <c r="A2" s="107" t="s">
        <v>845</v>
      </c>
      <c r="B2" s="107" t="s">
        <v>120</v>
      </c>
      <c r="C2" s="107" t="s">
        <v>846</v>
      </c>
      <c r="D2" s="107" t="s">
        <v>847</v>
      </c>
      <c r="E2" s="107">
        <v>4534</v>
      </c>
      <c r="F2" s="107" t="s">
        <v>848</v>
      </c>
      <c r="G2" s="107">
        <v>44897935</v>
      </c>
      <c r="H2" s="107">
        <v>24.625132427232714</v>
      </c>
      <c r="I2" s="107" t="s">
        <v>1003</v>
      </c>
      <c r="J2" s="107">
        <v>0</v>
      </c>
      <c r="K2" s="107" t="s">
        <v>1003</v>
      </c>
      <c r="L2" s="107">
        <v>3.22</v>
      </c>
    </row>
    <row r="3" spans="1:12" x14ac:dyDescent="0.25">
      <c r="A3" s="107" t="s">
        <v>57</v>
      </c>
      <c r="B3" s="107">
        <v>224</v>
      </c>
      <c r="C3" s="107" t="s">
        <v>546</v>
      </c>
      <c r="D3" s="107" t="s">
        <v>547</v>
      </c>
      <c r="E3" s="107">
        <v>6429</v>
      </c>
      <c r="F3" s="107" t="s">
        <v>548</v>
      </c>
      <c r="G3" s="107">
        <v>1426055</v>
      </c>
      <c r="H3" s="107">
        <v>23.330271469179589</v>
      </c>
      <c r="I3" s="107" t="s">
        <v>1004</v>
      </c>
      <c r="J3" s="107">
        <v>459414.5167682927</v>
      </c>
      <c r="K3" s="107" t="s">
        <v>1005</v>
      </c>
      <c r="L3" s="107">
        <v>0.1</v>
      </c>
    </row>
    <row r="4" spans="1:12" x14ac:dyDescent="0.25">
      <c r="A4" s="107" t="s">
        <v>25</v>
      </c>
      <c r="B4" s="107" t="s">
        <v>120</v>
      </c>
      <c r="C4" s="107" t="s">
        <v>222</v>
      </c>
      <c r="D4" s="107" t="s">
        <v>842</v>
      </c>
      <c r="E4" s="107">
        <v>6148</v>
      </c>
      <c r="F4" s="107" t="s">
        <v>224</v>
      </c>
      <c r="G4" s="107">
        <v>60880570</v>
      </c>
      <c r="H4" s="107">
        <v>14.858347805483303</v>
      </c>
      <c r="I4" s="107" t="s">
        <v>1006</v>
      </c>
      <c r="J4" s="107">
        <v>1564896.3267496165</v>
      </c>
      <c r="K4" s="107" t="s">
        <v>1007</v>
      </c>
      <c r="L4" s="107">
        <v>4.37</v>
      </c>
    </row>
    <row r="5" spans="1:12" x14ac:dyDescent="0.25">
      <c r="A5" s="107" t="s">
        <v>12</v>
      </c>
      <c r="B5" s="107" t="s">
        <v>141</v>
      </c>
      <c r="C5" s="107" t="s">
        <v>796</v>
      </c>
      <c r="D5" s="107" t="s">
        <v>797</v>
      </c>
      <c r="E5" s="107">
        <v>2980</v>
      </c>
      <c r="F5" s="107" t="s">
        <v>798</v>
      </c>
      <c r="G5" s="107">
        <v>88528350</v>
      </c>
      <c r="H5" s="107">
        <v>6.6707054326910207</v>
      </c>
      <c r="I5" s="107" t="s">
        <v>1008</v>
      </c>
      <c r="J5" s="107">
        <v>19521623.756061383</v>
      </c>
      <c r="K5" s="107" t="s">
        <v>1009</v>
      </c>
      <c r="L5" s="107">
        <v>6.36</v>
      </c>
    </row>
    <row r="6" spans="1:12" x14ac:dyDescent="0.25">
      <c r="A6" s="107" t="s">
        <v>100</v>
      </c>
      <c r="B6" s="107" t="s">
        <v>131</v>
      </c>
      <c r="C6" s="107" t="s">
        <v>850</v>
      </c>
      <c r="D6" s="107" t="s">
        <v>970</v>
      </c>
      <c r="E6" s="107">
        <v>1789</v>
      </c>
      <c r="F6" s="107" t="s">
        <v>852</v>
      </c>
      <c r="G6" s="107">
        <v>1771557</v>
      </c>
      <c r="H6" s="107">
        <v>5.6650983424712464</v>
      </c>
      <c r="I6" s="107" t="s">
        <v>1010</v>
      </c>
      <c r="J6" s="107">
        <v>3164983.25</v>
      </c>
      <c r="K6" s="107" t="s">
        <v>1011</v>
      </c>
      <c r="L6" s="107">
        <v>0.13</v>
      </c>
    </row>
    <row r="7" spans="1:12" x14ac:dyDescent="0.25">
      <c r="A7" s="107" t="s">
        <v>45</v>
      </c>
      <c r="B7" s="107" t="s">
        <v>156</v>
      </c>
      <c r="C7" s="107" t="s">
        <v>614</v>
      </c>
      <c r="D7" s="107" t="s">
        <v>1012</v>
      </c>
      <c r="E7" s="107">
        <v>4900</v>
      </c>
      <c r="F7" s="107" t="s">
        <v>616</v>
      </c>
      <c r="G7" s="107">
        <v>97044500</v>
      </c>
      <c r="H7" s="107">
        <v>4.6427891478015209</v>
      </c>
      <c r="I7" s="107" t="s">
        <v>1013</v>
      </c>
      <c r="J7" s="107">
        <v>12500134.591090906</v>
      </c>
      <c r="K7" s="107" t="s">
        <v>1014</v>
      </c>
      <c r="L7" s="107">
        <v>6.97</v>
      </c>
    </row>
    <row r="8" spans="1:12" x14ac:dyDescent="0.25">
      <c r="A8" s="107" t="s">
        <v>38</v>
      </c>
      <c r="B8" s="107" t="s">
        <v>156</v>
      </c>
      <c r="C8" s="107" t="s">
        <v>706</v>
      </c>
      <c r="D8" s="107" t="s">
        <v>707</v>
      </c>
      <c r="E8" s="107">
        <v>1480</v>
      </c>
      <c r="F8" s="107" t="s">
        <v>708</v>
      </c>
      <c r="G8" s="107">
        <v>29311400</v>
      </c>
      <c r="H8" s="107">
        <v>3.8508996441495267</v>
      </c>
      <c r="I8" s="107" t="s">
        <v>1015</v>
      </c>
      <c r="J8" s="107">
        <v>44325165.725000001</v>
      </c>
      <c r="K8" s="107" t="s">
        <v>1016</v>
      </c>
      <c r="L8" s="107">
        <v>2.11</v>
      </c>
    </row>
    <row r="9" spans="1:12" x14ac:dyDescent="0.25">
      <c r="A9" s="107" t="s">
        <v>88</v>
      </c>
      <c r="B9" s="107" t="s">
        <v>752</v>
      </c>
      <c r="C9" s="107" t="s">
        <v>753</v>
      </c>
      <c r="D9" s="107" t="s">
        <v>754</v>
      </c>
      <c r="E9" s="107">
        <v>1774</v>
      </c>
      <c r="F9" s="107" t="s">
        <v>755</v>
      </c>
      <c r="G9" s="107">
        <v>105402210</v>
      </c>
      <c r="H9" s="107">
        <v>3.2501131686655098</v>
      </c>
      <c r="I9" s="107" t="s">
        <v>1017</v>
      </c>
      <c r="J9" s="107">
        <v>0</v>
      </c>
      <c r="K9" s="107" t="s">
        <v>1017</v>
      </c>
      <c r="L9" s="107">
        <v>7.57</v>
      </c>
    </row>
    <row r="10" spans="1:12" x14ac:dyDescent="0.25">
      <c r="A10" s="107" t="s">
        <v>570</v>
      </c>
      <c r="B10" s="107" t="s">
        <v>156</v>
      </c>
      <c r="C10" s="107" t="s">
        <v>537</v>
      </c>
      <c r="D10" s="107" t="s">
        <v>571</v>
      </c>
      <c r="E10" s="107">
        <v>5410</v>
      </c>
      <c r="F10" s="107" t="s">
        <v>539</v>
      </c>
      <c r="G10" s="107">
        <v>107145050</v>
      </c>
      <c r="H10" s="107">
        <v>2.5482625999975497</v>
      </c>
      <c r="I10" s="107" t="s">
        <v>1018</v>
      </c>
      <c r="J10" s="107">
        <v>0</v>
      </c>
      <c r="K10" s="107" t="s">
        <v>1018</v>
      </c>
      <c r="L10" s="107">
        <v>7.69</v>
      </c>
    </row>
    <row r="11" spans="1:12" x14ac:dyDescent="0.25">
      <c r="A11" s="107" t="s">
        <v>36</v>
      </c>
      <c r="B11" s="107" t="s">
        <v>803</v>
      </c>
      <c r="C11" s="107" t="s">
        <v>760</v>
      </c>
      <c r="D11" s="107" t="s">
        <v>804</v>
      </c>
      <c r="E11" s="107">
        <v>3760</v>
      </c>
      <c r="F11" s="107" t="s">
        <v>762</v>
      </c>
      <c r="G11" s="107">
        <v>19003927</v>
      </c>
      <c r="H11" s="107">
        <v>1.3369074903940388</v>
      </c>
      <c r="I11" s="107" t="s">
        <v>1019</v>
      </c>
      <c r="J11" s="107">
        <v>-14230.121037463978</v>
      </c>
      <c r="K11" s="107" t="s">
        <v>1020</v>
      </c>
      <c r="L11" s="107">
        <v>1.36</v>
      </c>
    </row>
    <row r="12" spans="1:12" x14ac:dyDescent="0.25">
      <c r="A12" s="107" t="s">
        <v>82</v>
      </c>
      <c r="B12" s="107" t="s">
        <v>161</v>
      </c>
      <c r="C12" s="107" t="s">
        <v>162</v>
      </c>
      <c r="D12" s="107" t="s">
        <v>580</v>
      </c>
      <c r="E12" s="107">
        <v>4209</v>
      </c>
      <c r="F12" s="107" t="s">
        <v>164</v>
      </c>
      <c r="G12" s="107">
        <v>104203224</v>
      </c>
      <c r="H12" s="107">
        <v>-0.87963488741699458</v>
      </c>
      <c r="I12" s="107" t="s">
        <v>581</v>
      </c>
      <c r="J12" s="107">
        <v>4403173.2677228628</v>
      </c>
      <c r="K12" s="107" t="s">
        <v>582</v>
      </c>
      <c r="L12" s="107">
        <v>7.48</v>
      </c>
    </row>
    <row r="13" spans="1:12" x14ac:dyDescent="0.25">
      <c r="A13" s="107" t="s">
        <v>983</v>
      </c>
      <c r="B13" s="107" t="s">
        <v>470</v>
      </c>
      <c r="C13" s="107">
        <v>502</v>
      </c>
      <c r="D13" s="107" t="s">
        <v>1021</v>
      </c>
      <c r="E13" s="107">
        <v>500</v>
      </c>
      <c r="F13" s="107">
        <v>507</v>
      </c>
      <c r="G13" s="107">
        <v>49512500</v>
      </c>
      <c r="H13" s="107">
        <v>-1.422541660859697</v>
      </c>
      <c r="I13" s="107" t="s">
        <v>1022</v>
      </c>
      <c r="J13" s="107">
        <v>0</v>
      </c>
      <c r="K13" s="107" t="s">
        <v>1022</v>
      </c>
      <c r="L13" s="107">
        <v>3.56</v>
      </c>
    </row>
    <row r="14" spans="1:12" x14ac:dyDescent="0.25">
      <c r="A14" s="107" t="s">
        <v>48</v>
      </c>
      <c r="B14" s="107" t="s">
        <v>392</v>
      </c>
      <c r="C14" s="107">
        <v>427</v>
      </c>
      <c r="D14" s="107" t="s">
        <v>393</v>
      </c>
      <c r="E14" s="107">
        <v>420</v>
      </c>
      <c r="F14" s="107">
        <v>431</v>
      </c>
      <c r="G14" s="107">
        <v>204918057</v>
      </c>
      <c r="H14" s="107">
        <v>-2.5450760330836042</v>
      </c>
      <c r="I14" s="107" t="s">
        <v>953</v>
      </c>
      <c r="J14" s="107">
        <v>1521882.625</v>
      </c>
      <c r="K14" s="107" t="s">
        <v>954</v>
      </c>
      <c r="L14" s="107">
        <v>14.72</v>
      </c>
    </row>
    <row r="15" spans="1:12" x14ac:dyDescent="0.25">
      <c r="A15" s="107" t="s">
        <v>51</v>
      </c>
      <c r="B15" s="107" t="s">
        <v>1023</v>
      </c>
      <c r="C15" s="107">
        <v>413</v>
      </c>
      <c r="D15" s="107" t="s">
        <v>1024</v>
      </c>
      <c r="E15" s="107">
        <v>400</v>
      </c>
      <c r="F15" s="107">
        <v>417</v>
      </c>
      <c r="G15" s="107">
        <v>118830000</v>
      </c>
      <c r="H15" s="107">
        <v>-4.1561960838967709</v>
      </c>
      <c r="I15" s="107" t="s">
        <v>1025</v>
      </c>
      <c r="J15" s="107">
        <v>-1907720.4244294451</v>
      </c>
      <c r="K15" s="107" t="s">
        <v>1026</v>
      </c>
      <c r="L15" s="107">
        <v>8.5299999999999994</v>
      </c>
    </row>
    <row r="16" spans="1:12" x14ac:dyDescent="0.25">
      <c r="A16" s="107" t="s">
        <v>772</v>
      </c>
      <c r="B16" s="107" t="s">
        <v>156</v>
      </c>
      <c r="C16" s="107">
        <v>905</v>
      </c>
      <c r="D16" s="107" t="s">
        <v>773</v>
      </c>
      <c r="E16" s="107">
        <v>873</v>
      </c>
      <c r="F16" s="107">
        <v>914</v>
      </c>
      <c r="G16" s="107">
        <v>17289765</v>
      </c>
      <c r="H16" s="107">
        <v>-4.4859562063537979</v>
      </c>
      <c r="I16" s="107" t="s">
        <v>1027</v>
      </c>
      <c r="J16" s="107">
        <v>0</v>
      </c>
      <c r="K16" s="107" t="s">
        <v>1027</v>
      </c>
      <c r="L16" s="107">
        <v>1.24</v>
      </c>
    </row>
    <row r="17" spans="1:12" x14ac:dyDescent="0.25">
      <c r="A17" s="107" t="s">
        <v>78</v>
      </c>
      <c r="B17" s="107" t="s">
        <v>368</v>
      </c>
      <c r="C17" s="107" t="s">
        <v>1028</v>
      </c>
      <c r="D17" s="107" t="s">
        <v>1029</v>
      </c>
      <c r="E17" s="107">
        <v>4130</v>
      </c>
      <c r="F17" s="107" t="s">
        <v>1030</v>
      </c>
      <c r="G17" s="107">
        <v>204486625</v>
      </c>
      <c r="H17" s="107">
        <v>-8.2403360107772468</v>
      </c>
      <c r="I17" s="107" t="s">
        <v>1031</v>
      </c>
      <c r="J17" s="107">
        <v>6265494</v>
      </c>
      <c r="K17" s="107" t="s">
        <v>1032</v>
      </c>
      <c r="L17" s="107">
        <v>14.69</v>
      </c>
    </row>
    <row r="18" spans="1:12" x14ac:dyDescent="0.25">
      <c r="A18" s="107" t="s">
        <v>15</v>
      </c>
      <c r="B18" s="107" t="s">
        <v>120</v>
      </c>
      <c r="C18" s="107" t="s">
        <v>896</v>
      </c>
      <c r="D18" s="107" t="s">
        <v>897</v>
      </c>
      <c r="E18" s="107">
        <v>9970</v>
      </c>
      <c r="F18" s="107" t="s">
        <v>898</v>
      </c>
      <c r="G18" s="107">
        <v>98727925</v>
      </c>
      <c r="H18" s="107">
        <v>-16.163327528358884</v>
      </c>
      <c r="I18" s="107" t="s">
        <v>1033</v>
      </c>
      <c r="J18" s="107">
        <v>2712335</v>
      </c>
      <c r="K18" s="107" t="s">
        <v>1034</v>
      </c>
      <c r="L18" s="107">
        <v>7.09</v>
      </c>
    </row>
    <row r="19" spans="1:12" x14ac:dyDescent="0.25">
      <c r="A19" s="107" t="s">
        <v>730</v>
      </c>
      <c r="B19" s="107" t="s">
        <v>752</v>
      </c>
      <c r="C19" s="107">
        <v>794</v>
      </c>
      <c r="D19" s="107" t="s">
        <v>1035</v>
      </c>
      <c r="E19" s="107">
        <v>657</v>
      </c>
      <c r="F19" s="107">
        <v>802</v>
      </c>
      <c r="G19" s="107">
        <v>39035655</v>
      </c>
      <c r="H19" s="107">
        <v>-18.061423043775868</v>
      </c>
      <c r="I19" s="107" t="s">
        <v>1036</v>
      </c>
      <c r="J19" s="107">
        <v>847739.71428571432</v>
      </c>
      <c r="K19" s="107" t="s">
        <v>1037</v>
      </c>
      <c r="L19" s="107">
        <v>2.8</v>
      </c>
    </row>
    <row r="20" spans="1:12" x14ac:dyDescent="0.25">
      <c r="A20" s="20" t="s">
        <v>54</v>
      </c>
      <c r="B20" s="20" t="s">
        <v>1038</v>
      </c>
      <c r="C20" s="20"/>
      <c r="D20" s="20" t="s">
        <v>1039</v>
      </c>
      <c r="E20" s="20"/>
      <c r="F20" s="20"/>
      <c r="G20" s="20" t="s">
        <v>1040</v>
      </c>
      <c r="H20" s="20"/>
      <c r="I20" s="20" t="s">
        <v>1041</v>
      </c>
      <c r="J20" s="20" t="s">
        <v>1042</v>
      </c>
      <c r="K20" s="20" t="s">
        <v>1043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102" t="s">
        <v>59</v>
      </c>
      <c r="B22" s="14">
        <v>88798051</v>
      </c>
      <c r="G22" s="32">
        <f>B22+G20</f>
        <v>1481213356</v>
      </c>
      <c r="I22" s="28">
        <f>G22-B24</f>
        <v>101213356</v>
      </c>
      <c r="J22" s="33">
        <f>I22/B24</f>
        <v>7.3343011594202895E-2</v>
      </c>
      <c r="K22" s="28">
        <f>I22+4000000</f>
        <v>105213356</v>
      </c>
      <c r="L22" s="33">
        <f>K22/B24</f>
        <v>7.6241562318840578E-2</v>
      </c>
    </row>
    <row r="23" spans="1:12" x14ac:dyDescent="0.25">
      <c r="A23" s="23" t="s">
        <v>60</v>
      </c>
      <c r="B23" s="24">
        <v>80000000</v>
      </c>
      <c r="G23" s="35">
        <f>G22+B23</f>
        <v>1561213356</v>
      </c>
      <c r="H23" s="34"/>
      <c r="I23" s="36">
        <f>G23-B24</f>
        <v>181213356</v>
      </c>
      <c r="J23" s="37">
        <f>I23/B24</f>
        <v>0.13131402608695653</v>
      </c>
      <c r="K23" s="36">
        <f>I23+4000000</f>
        <v>185213356</v>
      </c>
      <c r="L23" s="37">
        <f>K23/B24</f>
        <v>0.13421257681159421</v>
      </c>
    </row>
    <row r="24" spans="1:12" x14ac:dyDescent="0.25">
      <c r="A24" s="102" t="s">
        <v>61</v>
      </c>
      <c r="B24" s="102">
        <v>1380000000</v>
      </c>
      <c r="G24" s="32"/>
      <c r="H24" s="38"/>
      <c r="I24" s="369" t="s">
        <v>69</v>
      </c>
      <c r="J24" s="51">
        <f>I22/base!H41*34</f>
        <v>2.1471604816871531E-2</v>
      </c>
      <c r="K24" s="370" t="s">
        <v>69</v>
      </c>
      <c r="L24" s="51">
        <f>K22/base!H41*30</f>
        <v>1.9694270169089659E-2</v>
      </c>
    </row>
    <row r="25" spans="1:12" x14ac:dyDescent="0.25">
      <c r="I25" s="369"/>
      <c r="J25" s="51">
        <f>I23/base!H41*30</f>
        <v>3.3920263804829348E-2</v>
      </c>
      <c r="K25" s="371"/>
      <c r="L25" s="51">
        <f>K23/base!H41*30</f>
        <v>3.4669000311973543E-2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A21" sqref="A21:L25"/>
    </sheetView>
  </sheetViews>
  <sheetFormatPr defaultRowHeight="15" x14ac:dyDescent="0.25"/>
  <cols>
    <col min="1" max="1" width="10.5703125" style="106" bestFit="1" customWidth="1"/>
    <col min="2" max="2" width="12.28515625" style="106" bestFit="1" customWidth="1"/>
    <col min="3" max="3" width="15.28515625" style="106" bestFit="1" customWidth="1"/>
    <col min="4" max="4" width="14.140625" style="106" bestFit="1" customWidth="1"/>
    <col min="5" max="5" width="14.85546875" style="106" bestFit="1" customWidth="1"/>
    <col min="6" max="6" width="12.85546875" style="106" bestFit="1" customWidth="1"/>
    <col min="7" max="7" width="14.140625" style="106" bestFit="1" customWidth="1"/>
    <col min="8" max="8" width="18.7109375" style="106" bestFit="1" customWidth="1"/>
    <col min="9" max="9" width="21.7109375" style="106" bestFit="1" customWidth="1"/>
    <col min="10" max="10" width="20" style="106" bestFit="1" customWidth="1"/>
    <col min="11" max="11" width="21.7109375" style="106" bestFit="1" customWidth="1"/>
    <col min="12" max="12" width="12" style="106" bestFit="1" customWidth="1"/>
    <col min="13" max="16384" width="9.140625" style="106"/>
  </cols>
  <sheetData>
    <row r="1" spans="1:12" x14ac:dyDescent="0.25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</row>
    <row r="2" spans="1:12" x14ac:dyDescent="0.25">
      <c r="A2" s="110" t="s">
        <v>57</v>
      </c>
      <c r="B2" s="110">
        <v>224</v>
      </c>
      <c r="C2" s="110" t="s">
        <v>546</v>
      </c>
      <c r="D2" s="110" t="s">
        <v>547</v>
      </c>
      <c r="E2" s="110">
        <v>6600</v>
      </c>
      <c r="F2" s="110" t="s">
        <v>548</v>
      </c>
      <c r="G2" s="110">
        <v>1463986</v>
      </c>
      <c r="H2" s="110">
        <v>26.61067827473579</v>
      </c>
      <c r="I2" s="110" t="s">
        <v>1044</v>
      </c>
      <c r="J2" s="110">
        <v>459414.5167682927</v>
      </c>
      <c r="K2" s="110" t="s">
        <v>1045</v>
      </c>
      <c r="L2" s="110">
        <v>0.1</v>
      </c>
    </row>
    <row r="3" spans="1:12" x14ac:dyDescent="0.25">
      <c r="A3" s="110" t="s">
        <v>845</v>
      </c>
      <c r="B3" s="110" t="s">
        <v>120</v>
      </c>
      <c r="C3" s="110" t="s">
        <v>846</v>
      </c>
      <c r="D3" s="110" t="s">
        <v>847</v>
      </c>
      <c r="E3" s="110">
        <v>4596</v>
      </c>
      <c r="F3" s="110" t="s">
        <v>848</v>
      </c>
      <c r="G3" s="110">
        <v>45511890</v>
      </c>
      <c r="H3" s="110">
        <v>26.329313770525268</v>
      </c>
      <c r="I3" s="110" t="s">
        <v>1046</v>
      </c>
      <c r="J3" s="110">
        <v>0</v>
      </c>
      <c r="K3" s="110" t="s">
        <v>1046</v>
      </c>
      <c r="L3" s="110">
        <v>3.2</v>
      </c>
    </row>
    <row r="4" spans="1:12" x14ac:dyDescent="0.25">
      <c r="A4" s="110" t="s">
        <v>25</v>
      </c>
      <c r="B4" s="110" t="s">
        <v>120</v>
      </c>
      <c r="C4" s="110" t="s">
        <v>222</v>
      </c>
      <c r="D4" s="110" t="s">
        <v>842</v>
      </c>
      <c r="E4" s="110">
        <v>6364</v>
      </c>
      <c r="F4" s="110" t="s">
        <v>224</v>
      </c>
      <c r="G4" s="110">
        <v>63019510</v>
      </c>
      <c r="H4" s="110">
        <v>18.893709406977187</v>
      </c>
      <c r="I4" s="110" t="s">
        <v>1047</v>
      </c>
      <c r="J4" s="110">
        <v>1564896.3267496165</v>
      </c>
      <c r="K4" s="110" t="s">
        <v>1048</v>
      </c>
      <c r="L4" s="110">
        <v>4.4400000000000004</v>
      </c>
    </row>
    <row r="5" spans="1:12" x14ac:dyDescent="0.25">
      <c r="A5" s="110" t="s">
        <v>570</v>
      </c>
      <c r="B5" s="110" t="s">
        <v>156</v>
      </c>
      <c r="C5" s="110" t="s">
        <v>537</v>
      </c>
      <c r="D5" s="110" t="s">
        <v>571</v>
      </c>
      <c r="E5" s="110">
        <v>5656</v>
      </c>
      <c r="F5" s="110" t="s">
        <v>539</v>
      </c>
      <c r="G5" s="110">
        <v>112017080</v>
      </c>
      <c r="H5" s="110">
        <v>7.2112704742303402</v>
      </c>
      <c r="I5" s="110" t="s">
        <v>1049</v>
      </c>
      <c r="J5" s="110">
        <v>0</v>
      </c>
      <c r="K5" s="110" t="s">
        <v>1049</v>
      </c>
      <c r="L5" s="110">
        <v>7.89</v>
      </c>
    </row>
    <row r="6" spans="1:12" x14ac:dyDescent="0.25">
      <c r="A6" s="110" t="s">
        <v>100</v>
      </c>
      <c r="B6" s="110" t="s">
        <v>131</v>
      </c>
      <c r="C6" s="110" t="s">
        <v>850</v>
      </c>
      <c r="D6" s="110" t="s">
        <v>970</v>
      </c>
      <c r="E6" s="110">
        <v>1813</v>
      </c>
      <c r="F6" s="110" t="s">
        <v>852</v>
      </c>
      <c r="G6" s="110">
        <v>1795323</v>
      </c>
      <c r="H6" s="110">
        <v>7.0826292078101378</v>
      </c>
      <c r="I6" s="110" t="s">
        <v>1050</v>
      </c>
      <c r="J6" s="110">
        <v>3164983.25</v>
      </c>
      <c r="K6" s="110" t="s">
        <v>1051</v>
      </c>
      <c r="L6" s="110">
        <v>0.13</v>
      </c>
    </row>
    <row r="7" spans="1:12" x14ac:dyDescent="0.25">
      <c r="A7" s="110" t="s">
        <v>45</v>
      </c>
      <c r="B7" s="110" t="s">
        <v>156</v>
      </c>
      <c r="C7" s="110" t="s">
        <v>614</v>
      </c>
      <c r="D7" s="110" t="s">
        <v>1012</v>
      </c>
      <c r="E7" s="110">
        <v>4999</v>
      </c>
      <c r="F7" s="110" t="s">
        <v>616</v>
      </c>
      <c r="G7" s="110">
        <v>99005195</v>
      </c>
      <c r="H7" s="110">
        <v>6.7570006020122042</v>
      </c>
      <c r="I7" s="110" t="s">
        <v>1052</v>
      </c>
      <c r="J7" s="110">
        <v>12500134.591090906</v>
      </c>
      <c r="K7" s="110" t="s">
        <v>1053</v>
      </c>
      <c r="L7" s="110">
        <v>6.97</v>
      </c>
    </row>
    <row r="8" spans="1:12" x14ac:dyDescent="0.25">
      <c r="A8" s="110" t="s">
        <v>38</v>
      </c>
      <c r="B8" s="110" t="s">
        <v>156</v>
      </c>
      <c r="C8" s="110" t="s">
        <v>706</v>
      </c>
      <c r="D8" s="110" t="s">
        <v>707</v>
      </c>
      <c r="E8" s="110">
        <v>1520</v>
      </c>
      <c r="F8" s="110" t="s">
        <v>708</v>
      </c>
      <c r="G8" s="110">
        <v>30103600</v>
      </c>
      <c r="H8" s="110">
        <v>6.6576807156130275</v>
      </c>
      <c r="I8" s="110" t="s">
        <v>1054</v>
      </c>
      <c r="J8" s="110">
        <v>44325165.725000001</v>
      </c>
      <c r="K8" s="110" t="s">
        <v>1055</v>
      </c>
      <c r="L8" s="110">
        <v>2.12</v>
      </c>
    </row>
    <row r="9" spans="1:12" x14ac:dyDescent="0.25">
      <c r="A9" s="110" t="s">
        <v>12</v>
      </c>
      <c r="B9" s="110" t="s">
        <v>141</v>
      </c>
      <c r="C9" s="110" t="s">
        <v>796</v>
      </c>
      <c r="D9" s="110" t="s">
        <v>797</v>
      </c>
      <c r="E9" s="110">
        <v>2969</v>
      </c>
      <c r="F9" s="110" t="s">
        <v>798</v>
      </c>
      <c r="G9" s="110">
        <v>88201568</v>
      </c>
      <c r="H9" s="110">
        <v>6.2769551090635529</v>
      </c>
      <c r="I9" s="110" t="s">
        <v>1056</v>
      </c>
      <c r="J9" s="110">
        <v>19521623.756061383</v>
      </c>
      <c r="K9" s="110" t="s">
        <v>1057</v>
      </c>
      <c r="L9" s="110">
        <v>6.21</v>
      </c>
    </row>
    <row r="10" spans="1:12" x14ac:dyDescent="0.25">
      <c r="A10" s="110" t="s">
        <v>88</v>
      </c>
      <c r="B10" s="110" t="s">
        <v>752</v>
      </c>
      <c r="C10" s="110" t="s">
        <v>753</v>
      </c>
      <c r="D10" s="110" t="s">
        <v>754</v>
      </c>
      <c r="E10" s="110">
        <v>1773</v>
      </c>
      <c r="F10" s="110" t="s">
        <v>755</v>
      </c>
      <c r="G10" s="110">
        <v>105342795</v>
      </c>
      <c r="H10" s="110">
        <v>3.1919113010394304</v>
      </c>
      <c r="I10" s="110" t="s">
        <v>1058</v>
      </c>
      <c r="J10" s="110">
        <v>0</v>
      </c>
      <c r="K10" s="110" t="s">
        <v>1058</v>
      </c>
      <c r="L10" s="110">
        <v>7.42</v>
      </c>
    </row>
    <row r="11" spans="1:12" x14ac:dyDescent="0.25">
      <c r="A11" s="110" t="s">
        <v>36</v>
      </c>
      <c r="B11" s="110" t="s">
        <v>106</v>
      </c>
      <c r="C11" s="110" t="s">
        <v>760</v>
      </c>
      <c r="D11" s="110" t="s">
        <v>1059</v>
      </c>
      <c r="E11" s="110">
        <v>3730</v>
      </c>
      <c r="F11" s="110" t="s">
        <v>762</v>
      </c>
      <c r="G11" s="110">
        <v>18468162</v>
      </c>
      <c r="H11" s="110">
        <v>0.52836751757319045</v>
      </c>
      <c r="I11" s="110" t="s">
        <v>1060</v>
      </c>
      <c r="J11" s="110">
        <v>-3042.8991354466857</v>
      </c>
      <c r="K11" s="110" t="s">
        <v>1061</v>
      </c>
      <c r="L11" s="110">
        <v>1.3</v>
      </c>
    </row>
    <row r="12" spans="1:12" x14ac:dyDescent="0.25">
      <c r="A12" s="110" t="s">
        <v>48</v>
      </c>
      <c r="B12" s="110" t="s">
        <v>392</v>
      </c>
      <c r="C12" s="110">
        <v>427</v>
      </c>
      <c r="D12" s="110" t="s">
        <v>393</v>
      </c>
      <c r="E12" s="110">
        <v>431</v>
      </c>
      <c r="F12" s="110">
        <v>431</v>
      </c>
      <c r="G12" s="110">
        <v>210284959</v>
      </c>
      <c r="H12" s="110">
        <v>7.3150739035732154E-3</v>
      </c>
      <c r="I12" s="110" t="s">
        <v>1062</v>
      </c>
      <c r="J12" s="110">
        <v>1521882.625</v>
      </c>
      <c r="K12" s="110" t="s">
        <v>1063</v>
      </c>
      <c r="L12" s="110">
        <v>14.81</v>
      </c>
    </row>
    <row r="13" spans="1:12" x14ac:dyDescent="0.25">
      <c r="A13" s="110" t="s">
        <v>82</v>
      </c>
      <c r="B13" s="110" t="s">
        <v>161</v>
      </c>
      <c r="C13" s="110" t="s">
        <v>162</v>
      </c>
      <c r="D13" s="110" t="s">
        <v>580</v>
      </c>
      <c r="E13" s="110">
        <v>4209</v>
      </c>
      <c r="F13" s="110" t="s">
        <v>164</v>
      </c>
      <c r="G13" s="110">
        <v>104203224</v>
      </c>
      <c r="H13" s="110">
        <v>-0.87963488741699458</v>
      </c>
      <c r="I13" s="110" t="s">
        <v>581</v>
      </c>
      <c r="J13" s="110">
        <v>4403173.2677228628</v>
      </c>
      <c r="K13" s="110" t="s">
        <v>582</v>
      </c>
      <c r="L13" s="110">
        <v>7.34</v>
      </c>
    </row>
    <row r="14" spans="1:12" x14ac:dyDescent="0.25">
      <c r="A14" s="110" t="s">
        <v>983</v>
      </c>
      <c r="B14" s="110" t="s">
        <v>470</v>
      </c>
      <c r="C14" s="110">
        <v>502</v>
      </c>
      <c r="D14" s="110" t="s">
        <v>1021</v>
      </c>
      <c r="E14" s="110">
        <v>500</v>
      </c>
      <c r="F14" s="110">
        <v>507</v>
      </c>
      <c r="G14" s="110">
        <v>49512500</v>
      </c>
      <c r="H14" s="110">
        <v>-1.422541660859697</v>
      </c>
      <c r="I14" s="110" t="s">
        <v>1022</v>
      </c>
      <c r="J14" s="110">
        <v>0</v>
      </c>
      <c r="K14" s="110" t="s">
        <v>1022</v>
      </c>
      <c r="L14" s="110">
        <v>3.49</v>
      </c>
    </row>
    <row r="15" spans="1:12" x14ac:dyDescent="0.25">
      <c r="A15" s="110" t="s">
        <v>51</v>
      </c>
      <c r="B15" s="110" t="s">
        <v>1023</v>
      </c>
      <c r="C15" s="110">
        <v>413</v>
      </c>
      <c r="D15" s="110" t="s">
        <v>1024</v>
      </c>
      <c r="E15" s="110">
        <v>411</v>
      </c>
      <c r="F15" s="110">
        <v>417</v>
      </c>
      <c r="G15" s="110">
        <v>122097825</v>
      </c>
      <c r="H15" s="110">
        <v>-1.5204914762039323</v>
      </c>
      <c r="I15" s="110" t="s">
        <v>1064</v>
      </c>
      <c r="J15" s="110">
        <v>-1907720.4244294451</v>
      </c>
      <c r="K15" s="110" t="s">
        <v>1065</v>
      </c>
      <c r="L15" s="110">
        <v>8.6</v>
      </c>
    </row>
    <row r="16" spans="1:12" x14ac:dyDescent="0.25">
      <c r="A16" s="110" t="s">
        <v>78</v>
      </c>
      <c r="B16" s="110" t="s">
        <v>368</v>
      </c>
      <c r="C16" s="110" t="s">
        <v>1028</v>
      </c>
      <c r="D16" s="110" t="s">
        <v>1029</v>
      </c>
      <c r="E16" s="110">
        <v>4321</v>
      </c>
      <c r="F16" s="110" t="s">
        <v>1030</v>
      </c>
      <c r="G16" s="110">
        <v>213943512</v>
      </c>
      <c r="H16" s="110">
        <v>-3.9967294985955881</v>
      </c>
      <c r="I16" s="110" t="s">
        <v>1066</v>
      </c>
      <c r="J16" s="110">
        <v>6265494</v>
      </c>
      <c r="K16" s="110" t="s">
        <v>1067</v>
      </c>
      <c r="L16" s="110">
        <v>15.06</v>
      </c>
    </row>
    <row r="17" spans="1:12" x14ac:dyDescent="0.25">
      <c r="A17" s="110" t="s">
        <v>772</v>
      </c>
      <c r="B17" s="110" t="s">
        <v>156</v>
      </c>
      <c r="C17" s="110">
        <v>905</v>
      </c>
      <c r="D17" s="110" t="s">
        <v>773</v>
      </c>
      <c r="E17" s="110">
        <v>873</v>
      </c>
      <c r="F17" s="110">
        <v>914</v>
      </c>
      <c r="G17" s="110">
        <v>17289765</v>
      </c>
      <c r="H17" s="110">
        <v>-4.4859562063537979</v>
      </c>
      <c r="I17" s="110" t="s">
        <v>1027</v>
      </c>
      <c r="J17" s="110">
        <v>0</v>
      </c>
      <c r="K17" s="110" t="s">
        <v>1027</v>
      </c>
      <c r="L17" s="110">
        <v>1.22</v>
      </c>
    </row>
    <row r="18" spans="1:12" x14ac:dyDescent="0.25">
      <c r="A18" s="110" t="s">
        <v>15</v>
      </c>
      <c r="B18" s="110" t="s">
        <v>120</v>
      </c>
      <c r="C18" s="110" t="s">
        <v>896</v>
      </c>
      <c r="D18" s="110" t="s">
        <v>897</v>
      </c>
      <c r="E18" s="110">
        <v>9984</v>
      </c>
      <c r="F18" s="110" t="s">
        <v>898</v>
      </c>
      <c r="G18" s="110">
        <v>98866560</v>
      </c>
      <c r="H18" s="110">
        <v>-16.045603013353571</v>
      </c>
      <c r="I18" s="110" t="s">
        <v>1068</v>
      </c>
      <c r="J18" s="110">
        <v>2712335</v>
      </c>
      <c r="K18" s="110" t="s">
        <v>1069</v>
      </c>
      <c r="L18" s="110">
        <v>6.96</v>
      </c>
    </row>
    <row r="19" spans="1:12" x14ac:dyDescent="0.25">
      <c r="A19" s="110" t="s">
        <v>730</v>
      </c>
      <c r="B19" s="110" t="s">
        <v>752</v>
      </c>
      <c r="C19" s="110">
        <v>794</v>
      </c>
      <c r="D19" s="110" t="s">
        <v>1035</v>
      </c>
      <c r="E19" s="110">
        <v>657</v>
      </c>
      <c r="F19" s="110">
        <v>802</v>
      </c>
      <c r="G19" s="110">
        <v>39035655</v>
      </c>
      <c r="H19" s="110">
        <v>-18.061423043775868</v>
      </c>
      <c r="I19" s="110" t="s">
        <v>1036</v>
      </c>
      <c r="J19" s="110">
        <v>847739.71428571432</v>
      </c>
      <c r="K19" s="110" t="s">
        <v>1037</v>
      </c>
      <c r="L19" s="110">
        <v>2.75</v>
      </c>
    </row>
    <row r="20" spans="1:12" x14ac:dyDescent="0.25">
      <c r="A20" s="20" t="s">
        <v>54</v>
      </c>
      <c r="B20" s="20" t="s">
        <v>1070</v>
      </c>
      <c r="C20" s="20"/>
      <c r="D20" s="20" t="s">
        <v>1071</v>
      </c>
      <c r="E20" s="20"/>
      <c r="F20" s="20"/>
      <c r="G20" s="20" t="s">
        <v>1072</v>
      </c>
      <c r="H20" s="20"/>
      <c r="I20" s="20" t="s">
        <v>1073</v>
      </c>
      <c r="J20" s="20" t="s">
        <v>1074</v>
      </c>
      <c r="K20" s="20" t="s">
        <v>1075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105" t="s">
        <v>59</v>
      </c>
      <c r="B22" s="14">
        <v>89214060</v>
      </c>
      <c r="G22" s="32">
        <f>B22+G20</f>
        <v>1509377169</v>
      </c>
      <c r="I22" s="28">
        <f>G22-B24</f>
        <v>129377169</v>
      </c>
      <c r="J22" s="33">
        <f>I22/B24</f>
        <v>9.3751571739130429E-2</v>
      </c>
      <c r="K22" s="28">
        <f>I22+4000000</f>
        <v>133377169</v>
      </c>
      <c r="L22" s="33">
        <f>K22/B24</f>
        <v>9.6650122463768112E-2</v>
      </c>
    </row>
    <row r="23" spans="1:12" x14ac:dyDescent="0.25">
      <c r="A23" s="23" t="s">
        <v>60</v>
      </c>
      <c r="B23" s="24">
        <v>80000000</v>
      </c>
      <c r="G23" s="35">
        <f>G22+B23</f>
        <v>1589377169</v>
      </c>
      <c r="H23" s="34"/>
      <c r="I23" s="36">
        <f>G23-B24</f>
        <v>209377169</v>
      </c>
      <c r="J23" s="37">
        <f>I23/B24</f>
        <v>0.15172258623188406</v>
      </c>
      <c r="K23" s="36">
        <f>I23+4000000</f>
        <v>213377169</v>
      </c>
      <c r="L23" s="37">
        <f>K23/B24</f>
        <v>0.15462113695652174</v>
      </c>
    </row>
    <row r="24" spans="1:12" x14ac:dyDescent="0.25">
      <c r="A24" s="105" t="s">
        <v>61</v>
      </c>
      <c r="B24" s="105">
        <v>1380000000</v>
      </c>
      <c r="G24" s="32"/>
      <c r="H24" s="38"/>
      <c r="I24" s="369" t="s">
        <v>69</v>
      </c>
      <c r="J24" s="51">
        <f>I22/base!H42*34</f>
        <v>2.7226677803705059E-2</v>
      </c>
      <c r="K24" s="370" t="s">
        <v>69</v>
      </c>
      <c r="L24" s="51">
        <f>K22/base!H42*30</f>
        <v>2.4766283555021879E-2</v>
      </c>
    </row>
    <row r="25" spans="1:12" x14ac:dyDescent="0.25">
      <c r="I25" s="369"/>
      <c r="J25" s="51">
        <f>I23/base!H42*30</f>
        <v>3.8878425567735186E-2</v>
      </c>
      <c r="K25" s="371"/>
      <c r="L25" s="51">
        <f>K23/base!H42*30</f>
        <v>3.9621169884193778E-2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zoomScale="115" zoomScaleNormal="115" workbookViewId="0">
      <selection activeCell="J23" sqref="J23"/>
    </sheetView>
  </sheetViews>
  <sheetFormatPr defaultRowHeight="15" x14ac:dyDescent="0.25"/>
  <cols>
    <col min="1" max="1" width="10.7109375" style="29" customWidth="1"/>
    <col min="2" max="2" width="12.28515625" bestFit="1" customWidth="1"/>
    <col min="3" max="3" width="15.7109375" customWidth="1"/>
    <col min="4" max="4" width="11.42578125" customWidth="1"/>
    <col min="5" max="5" width="16" customWidth="1"/>
    <col min="6" max="6" width="11.42578125" customWidth="1"/>
    <col min="7" max="7" width="14.140625" style="2" bestFit="1" customWidth="1"/>
    <col min="8" max="8" width="10" customWidth="1"/>
    <col min="9" max="9" width="17.85546875" customWidth="1"/>
    <col min="10" max="10" width="19.5703125" customWidth="1"/>
    <col min="11" max="11" width="18.5703125" customWidth="1"/>
    <col min="12" max="12" width="18.85546875" customWidth="1"/>
    <col min="13" max="13" width="11.28515625" customWidth="1"/>
  </cols>
  <sheetData>
    <row r="1" spans="1:13" s="16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2" t="s">
        <v>58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20" t="s">
        <v>57</v>
      </c>
      <c r="B2" s="1">
        <v>124</v>
      </c>
      <c r="C2" s="1"/>
      <c r="D2" s="1"/>
      <c r="E2" s="1">
        <v>6589</v>
      </c>
      <c r="F2" s="1"/>
      <c r="G2" s="3">
        <f>E2*B2</f>
        <v>817036</v>
      </c>
      <c r="H2" s="1"/>
      <c r="I2" s="1"/>
      <c r="J2" s="1"/>
      <c r="K2" s="1"/>
      <c r="L2" s="1"/>
      <c r="M2" s="1"/>
    </row>
    <row r="3" spans="1:13" x14ac:dyDescent="0.25">
      <c r="A3" s="20" t="s">
        <v>15</v>
      </c>
      <c r="B3" s="1">
        <v>1000</v>
      </c>
      <c r="C3" s="1">
        <v>10161</v>
      </c>
      <c r="D3" s="1">
        <v>10160920</v>
      </c>
      <c r="E3" s="1">
        <v>12100</v>
      </c>
      <c r="F3" s="1">
        <v>10260</v>
      </c>
      <c r="G3" s="3">
        <f>E3*B3</f>
        <v>12100000</v>
      </c>
      <c r="H3" s="1">
        <v>11982025</v>
      </c>
      <c r="I3" s="1">
        <v>17.922638894903219</v>
      </c>
      <c r="J3" s="1" t="s">
        <v>70</v>
      </c>
      <c r="K3" s="1">
        <v>0</v>
      </c>
      <c r="L3" s="1" t="s">
        <v>70</v>
      </c>
      <c r="M3" s="1">
        <v>1.8</v>
      </c>
    </row>
    <row r="4" spans="1:13" x14ac:dyDescent="0.25">
      <c r="A4" s="20" t="s">
        <v>12</v>
      </c>
      <c r="B4" s="1">
        <v>15000</v>
      </c>
      <c r="C4" s="1">
        <v>2352</v>
      </c>
      <c r="D4" s="1">
        <v>35276009</v>
      </c>
      <c r="E4" s="1">
        <v>2670</v>
      </c>
      <c r="F4" s="1">
        <v>2375</v>
      </c>
      <c r="G4" s="3">
        <f>E4*B4</f>
        <v>40050000</v>
      </c>
      <c r="H4" s="1">
        <v>39659513</v>
      </c>
      <c r="I4" s="1">
        <v>12.426303278925824</v>
      </c>
      <c r="J4" s="1" t="s">
        <v>71</v>
      </c>
      <c r="K4" s="1">
        <v>14110904.121820984</v>
      </c>
      <c r="L4" s="1" t="s">
        <v>72</v>
      </c>
      <c r="M4" s="1">
        <v>5.97</v>
      </c>
    </row>
    <row r="5" spans="1:13" x14ac:dyDescent="0.25">
      <c r="A5" s="20" t="s">
        <v>28</v>
      </c>
      <c r="B5" s="1">
        <v>10000</v>
      </c>
      <c r="C5" s="1">
        <v>1171</v>
      </c>
      <c r="D5" s="1">
        <v>11714095</v>
      </c>
      <c r="E5" s="1">
        <v>1278</v>
      </c>
      <c r="F5" s="1">
        <v>1182</v>
      </c>
      <c r="G5" s="3">
        <f t="shared" ref="G5:G19" si="0">E5*B5</f>
        <v>12780000</v>
      </c>
      <c r="H5" s="1">
        <v>12655395</v>
      </c>
      <c r="I5" s="1">
        <v>8.0356186286691376</v>
      </c>
      <c r="J5" s="1" t="s">
        <v>73</v>
      </c>
      <c r="K5" s="1">
        <v>0</v>
      </c>
      <c r="L5" s="1" t="s">
        <v>73</v>
      </c>
      <c r="M5" s="1">
        <v>1.9</v>
      </c>
    </row>
    <row r="6" spans="1:13" x14ac:dyDescent="0.25">
      <c r="A6" s="20" t="s">
        <v>23</v>
      </c>
      <c r="B6" s="1">
        <v>1000</v>
      </c>
      <c r="C6" s="1">
        <v>1658</v>
      </c>
      <c r="D6" s="1">
        <v>1657655</v>
      </c>
      <c r="E6" s="1">
        <v>1773</v>
      </c>
      <c r="F6" s="1">
        <v>1674</v>
      </c>
      <c r="G6" s="3">
        <f t="shared" si="0"/>
        <v>1773000</v>
      </c>
      <c r="H6" s="1">
        <v>1755713</v>
      </c>
      <c r="I6" s="1">
        <v>5.9154649188160384</v>
      </c>
      <c r="J6" s="1" t="s">
        <v>74</v>
      </c>
      <c r="K6" s="1">
        <v>0</v>
      </c>
      <c r="L6" s="1" t="s">
        <v>74</v>
      </c>
      <c r="M6" s="1">
        <v>0.26</v>
      </c>
    </row>
    <row r="7" spans="1:13" x14ac:dyDescent="0.25">
      <c r="A7" s="20" t="s">
        <v>32</v>
      </c>
      <c r="B7" s="1">
        <v>2000</v>
      </c>
      <c r="C7" s="1">
        <v>3907</v>
      </c>
      <c r="D7" s="1">
        <v>7814086</v>
      </c>
      <c r="E7" s="1">
        <v>4170</v>
      </c>
      <c r="F7" s="1">
        <v>3945</v>
      </c>
      <c r="G7" s="3">
        <f t="shared" si="0"/>
        <v>8340000</v>
      </c>
      <c r="H7" s="1">
        <v>8258685</v>
      </c>
      <c r="I7" s="1">
        <v>5.6897121429172905</v>
      </c>
      <c r="J7" s="1" t="s">
        <v>75</v>
      </c>
      <c r="K7" s="1">
        <v>0</v>
      </c>
      <c r="L7" s="1" t="s">
        <v>75</v>
      </c>
      <c r="M7" s="1">
        <v>1.24</v>
      </c>
    </row>
    <row r="8" spans="1:13" x14ac:dyDescent="0.25">
      <c r="A8" s="20" t="s">
        <v>41</v>
      </c>
      <c r="B8" s="1">
        <v>1500</v>
      </c>
      <c r="C8" s="1">
        <v>22322</v>
      </c>
      <c r="D8" s="1">
        <v>33483138</v>
      </c>
      <c r="E8" s="1">
        <v>23391</v>
      </c>
      <c r="F8" s="1">
        <v>22540</v>
      </c>
      <c r="G8" s="3">
        <f t="shared" si="0"/>
        <v>35086500</v>
      </c>
      <c r="H8" s="1">
        <v>34744407</v>
      </c>
      <c r="I8" s="1">
        <v>3.7668781223551986</v>
      </c>
      <c r="J8" s="1" t="s">
        <v>76</v>
      </c>
      <c r="K8" s="1">
        <v>420428</v>
      </c>
      <c r="L8" s="1" t="s">
        <v>77</v>
      </c>
      <c r="M8" s="1">
        <v>5.23</v>
      </c>
    </row>
    <row r="9" spans="1:13" x14ac:dyDescent="0.25">
      <c r="A9" s="20" t="s">
        <v>78</v>
      </c>
      <c r="B9" s="1">
        <v>10000</v>
      </c>
      <c r="C9" s="1">
        <v>3767</v>
      </c>
      <c r="D9" s="1">
        <v>37667969</v>
      </c>
      <c r="E9" s="1">
        <v>3820</v>
      </c>
      <c r="F9" s="1">
        <v>3804</v>
      </c>
      <c r="G9" s="3">
        <f t="shared" si="0"/>
        <v>38200000</v>
      </c>
      <c r="H9" s="1">
        <v>37827550</v>
      </c>
      <c r="I9" s="1">
        <v>0.42365172382933625</v>
      </c>
      <c r="J9" s="1" t="s">
        <v>79</v>
      </c>
      <c r="K9" s="1">
        <v>174313</v>
      </c>
      <c r="L9" s="1" t="s">
        <v>80</v>
      </c>
      <c r="M9" s="1">
        <v>5.69</v>
      </c>
    </row>
    <row r="10" spans="1:13" x14ac:dyDescent="0.25">
      <c r="A10" s="20" t="s">
        <v>30</v>
      </c>
      <c r="B10" s="1">
        <v>11000</v>
      </c>
      <c r="C10" s="1">
        <v>1451</v>
      </c>
      <c r="D10" s="1">
        <v>15962722</v>
      </c>
      <c r="E10" s="1">
        <v>1470</v>
      </c>
      <c r="F10" s="1">
        <v>1465</v>
      </c>
      <c r="G10" s="3">
        <f t="shared" si="0"/>
        <v>16170000</v>
      </c>
      <c r="H10" s="1">
        <v>16012343</v>
      </c>
      <c r="I10" s="1">
        <v>0.31085550446847349</v>
      </c>
      <c r="J10" s="1" t="s">
        <v>81</v>
      </c>
      <c r="K10" s="1">
        <v>0</v>
      </c>
      <c r="L10" s="1" t="s">
        <v>81</v>
      </c>
      <c r="M10" s="1">
        <v>2.41</v>
      </c>
    </row>
    <row r="11" spans="1:13" x14ac:dyDescent="0.25">
      <c r="A11" s="20" t="s">
        <v>82</v>
      </c>
      <c r="B11" s="1">
        <v>25001</v>
      </c>
      <c r="C11" s="1">
        <v>4225</v>
      </c>
      <c r="D11" s="1">
        <v>104051645</v>
      </c>
      <c r="E11" s="1">
        <v>4209</v>
      </c>
      <c r="F11" s="1">
        <v>4266</v>
      </c>
      <c r="G11" s="3">
        <f t="shared" si="0"/>
        <v>105229209</v>
      </c>
      <c r="H11" s="1">
        <v>102636070</v>
      </c>
      <c r="I11" s="1">
        <v>-1.3604544643965815</v>
      </c>
      <c r="J11" s="1" t="s">
        <v>83</v>
      </c>
      <c r="K11" s="1">
        <v>4407472.253124224</v>
      </c>
      <c r="L11" s="1" t="s">
        <v>84</v>
      </c>
      <c r="M11" s="1">
        <v>15.44</v>
      </c>
    </row>
    <row r="12" spans="1:13" x14ac:dyDescent="0.25">
      <c r="A12" s="20" t="s">
        <v>45</v>
      </c>
      <c r="B12" s="1">
        <v>13005</v>
      </c>
      <c r="C12" s="1">
        <v>4412</v>
      </c>
      <c r="D12" s="1">
        <v>22503399</v>
      </c>
      <c r="E12" s="1">
        <v>4350</v>
      </c>
      <c r="F12" s="1">
        <v>4455</v>
      </c>
      <c r="G12" s="3">
        <f t="shared" si="0"/>
        <v>56571750</v>
      </c>
      <c r="H12" s="1">
        <v>21968696</v>
      </c>
      <c r="I12" s="1">
        <v>-2.3760968762649441</v>
      </c>
      <c r="J12" s="1" t="s">
        <v>85</v>
      </c>
      <c r="K12" s="1">
        <v>-21854690.449999999</v>
      </c>
      <c r="L12" s="1" t="s">
        <v>86</v>
      </c>
      <c r="M12" s="1">
        <v>3.3</v>
      </c>
    </row>
    <row r="13" spans="1:13" x14ac:dyDescent="0.25">
      <c r="A13" s="20" t="s">
        <v>36</v>
      </c>
      <c r="B13" s="1">
        <v>1000</v>
      </c>
      <c r="C13" s="1">
        <v>3416</v>
      </c>
      <c r="D13" s="1">
        <v>3415771</v>
      </c>
      <c r="E13" s="1">
        <v>3355</v>
      </c>
      <c r="F13" s="1">
        <v>3449</v>
      </c>
      <c r="G13" s="3">
        <f t="shared" si="0"/>
        <v>3355000</v>
      </c>
      <c r="H13" s="1">
        <v>3322289</v>
      </c>
      <c r="I13" s="1">
        <v>-2.736775972393934</v>
      </c>
      <c r="J13" s="1" t="s">
        <v>87</v>
      </c>
      <c r="K13" s="1">
        <v>0</v>
      </c>
      <c r="L13" s="1" t="s">
        <v>87</v>
      </c>
      <c r="M13" s="1">
        <v>0.5</v>
      </c>
    </row>
    <row r="14" spans="1:13" x14ac:dyDescent="0.25">
      <c r="A14" s="20" t="s">
        <v>88</v>
      </c>
      <c r="B14" s="1">
        <v>10000</v>
      </c>
      <c r="C14" s="1">
        <v>1730</v>
      </c>
      <c r="D14" s="1">
        <v>17298178</v>
      </c>
      <c r="E14" s="1">
        <v>1699</v>
      </c>
      <c r="F14" s="1">
        <v>1747</v>
      </c>
      <c r="G14" s="3">
        <f t="shared" si="0"/>
        <v>16990000</v>
      </c>
      <c r="H14" s="1">
        <v>16824348</v>
      </c>
      <c r="I14" s="1">
        <v>-2.7391902199179592</v>
      </c>
      <c r="J14" s="1" t="s">
        <v>89</v>
      </c>
      <c r="K14" s="1">
        <v>0</v>
      </c>
      <c r="L14" s="1" t="s">
        <v>89</v>
      </c>
      <c r="M14" s="1">
        <v>2.5299999999999998</v>
      </c>
    </row>
    <row r="15" spans="1:13" x14ac:dyDescent="0.25">
      <c r="A15" s="20" t="s">
        <v>25</v>
      </c>
      <c r="B15" s="1">
        <v>10000</v>
      </c>
      <c r="C15" s="1">
        <v>5617</v>
      </c>
      <c r="D15" s="1">
        <v>56173873</v>
      </c>
      <c r="E15" s="1">
        <v>5489</v>
      </c>
      <c r="F15" s="1">
        <v>5672</v>
      </c>
      <c r="G15" s="3">
        <f t="shared" si="0"/>
        <v>54890000</v>
      </c>
      <c r="H15" s="1">
        <v>54354823</v>
      </c>
      <c r="I15" s="1">
        <v>-3.2382492124052047</v>
      </c>
      <c r="J15" s="1" t="s">
        <v>90</v>
      </c>
      <c r="K15" s="1">
        <v>3268824</v>
      </c>
      <c r="L15" s="1" t="s">
        <v>91</v>
      </c>
      <c r="M15" s="1">
        <v>8.18</v>
      </c>
    </row>
    <row r="16" spans="1:13" x14ac:dyDescent="0.25">
      <c r="A16" s="20" t="s">
        <v>38</v>
      </c>
      <c r="B16" s="1">
        <v>200000</v>
      </c>
      <c r="C16" s="1">
        <v>1252</v>
      </c>
      <c r="D16" s="1">
        <v>250470875</v>
      </c>
      <c r="E16" s="1">
        <v>1202</v>
      </c>
      <c r="F16" s="1">
        <v>1264</v>
      </c>
      <c r="G16" s="3">
        <f t="shared" si="0"/>
        <v>240400000</v>
      </c>
      <c r="H16" s="1">
        <v>238056100</v>
      </c>
      <c r="I16" s="1">
        <v>-4.9565741025909178</v>
      </c>
      <c r="J16" s="1" t="s">
        <v>39</v>
      </c>
      <c r="K16" s="1">
        <v>1591055.5</v>
      </c>
      <c r="L16" s="1" t="s">
        <v>40</v>
      </c>
      <c r="M16" s="1">
        <v>35.81</v>
      </c>
    </row>
    <row r="17" spans="1:13" x14ac:dyDescent="0.25">
      <c r="A17" s="20" t="s">
        <v>94</v>
      </c>
      <c r="B17" s="1">
        <v>5000</v>
      </c>
      <c r="C17" s="1">
        <v>4190</v>
      </c>
      <c r="D17" s="1">
        <v>20951765</v>
      </c>
      <c r="E17" s="1">
        <v>5636</v>
      </c>
      <c r="F17" s="1">
        <v>4231</v>
      </c>
      <c r="G17" s="3">
        <f t="shared" si="0"/>
        <v>28180000</v>
      </c>
      <c r="H17" s="1">
        <v>16017294</v>
      </c>
      <c r="I17" s="1">
        <v>-23.55157668100993</v>
      </c>
      <c r="J17" s="1" t="s">
        <v>44</v>
      </c>
      <c r="K17" s="1">
        <v>0</v>
      </c>
      <c r="L17" s="1" t="s">
        <v>44</v>
      </c>
      <c r="M17" s="1">
        <v>2.41</v>
      </c>
    </row>
    <row r="18" spans="1:13" x14ac:dyDescent="0.25">
      <c r="A18" s="20" t="s">
        <v>48</v>
      </c>
      <c r="B18" s="1">
        <v>242704</v>
      </c>
      <c r="C18" s="1">
        <v>1192</v>
      </c>
      <c r="D18" s="1">
        <v>95326002</v>
      </c>
      <c r="E18" s="1">
        <v>393</v>
      </c>
      <c r="F18" s="1">
        <v>1204</v>
      </c>
      <c r="G18" s="3">
        <f t="shared" si="0"/>
        <v>95382672</v>
      </c>
      <c r="H18" s="1">
        <v>31133460</v>
      </c>
      <c r="I18" s="1">
        <v>-67.340012725515379</v>
      </c>
      <c r="J18" s="1" t="s">
        <v>49</v>
      </c>
      <c r="K18" s="1">
        <v>1521882.625</v>
      </c>
      <c r="L18" s="1" t="s">
        <v>50</v>
      </c>
      <c r="M18" s="1">
        <v>4.68</v>
      </c>
    </row>
    <row r="19" spans="1:13" x14ac:dyDescent="0.25">
      <c r="A19" s="20" t="s">
        <v>51</v>
      </c>
      <c r="B19" s="1">
        <v>244995</v>
      </c>
      <c r="C19" s="1">
        <v>1719</v>
      </c>
      <c r="D19" s="1">
        <v>85946951</v>
      </c>
      <c r="E19" s="1">
        <v>354</v>
      </c>
      <c r="F19" s="1">
        <v>1736</v>
      </c>
      <c r="G19" s="3">
        <f t="shared" si="0"/>
        <v>86728230</v>
      </c>
      <c r="H19" s="1">
        <v>17527425</v>
      </c>
      <c r="I19" s="1">
        <v>-79.606693668516527</v>
      </c>
      <c r="J19" s="1" t="s">
        <v>52</v>
      </c>
      <c r="K19" s="1">
        <v>975935</v>
      </c>
      <c r="L19" s="1" t="s">
        <v>53</v>
      </c>
      <c r="M19" s="1">
        <v>2.64</v>
      </c>
    </row>
    <row r="20" spans="1:13" s="34" customFormat="1" ht="15.75" customHeight="1" x14ac:dyDescent="0.25">
      <c r="A20" s="41" t="s">
        <v>54</v>
      </c>
      <c r="B20" s="41">
        <v>437225</v>
      </c>
      <c r="C20" s="41"/>
      <c r="D20" s="41">
        <v>809875052</v>
      </c>
      <c r="E20" s="41"/>
      <c r="F20" s="41"/>
      <c r="G20" s="42">
        <f>SUM(G3:G19)</f>
        <v>852226361</v>
      </c>
      <c r="H20" s="41">
        <v>664736136</v>
      </c>
      <c r="I20" s="41"/>
      <c r="J20" s="41" t="s">
        <v>92</v>
      </c>
      <c r="K20" s="41">
        <v>4616124</v>
      </c>
      <c r="L20" s="41" t="s">
        <v>93</v>
      </c>
      <c r="M20" s="41"/>
    </row>
    <row r="21" spans="1:13" s="16" customFormat="1" x14ac:dyDescent="0.25">
      <c r="A21" s="20"/>
      <c r="B21" s="20"/>
      <c r="C21" s="20"/>
      <c r="D21" s="20"/>
      <c r="E21" s="20"/>
      <c r="F21" s="20"/>
      <c r="G21" s="20" t="s">
        <v>62</v>
      </c>
      <c r="I21" s="365" t="s">
        <v>63</v>
      </c>
      <c r="J21" s="366"/>
      <c r="K21" s="365" t="s">
        <v>64</v>
      </c>
      <c r="L21" s="366"/>
      <c r="M21" s="20"/>
    </row>
    <row r="22" spans="1:13" s="16" customFormat="1" x14ac:dyDescent="0.25">
      <c r="A22" s="21" t="s">
        <v>59</v>
      </c>
      <c r="B22" s="31">
        <v>593800933</v>
      </c>
      <c r="G22" s="32">
        <f>B22+G20</f>
        <v>1446027294</v>
      </c>
      <c r="I22" s="28">
        <f>G22-B24</f>
        <v>66027294</v>
      </c>
      <c r="J22" s="33">
        <f>I22/B24</f>
        <v>4.7845865217391308E-2</v>
      </c>
      <c r="K22" s="28">
        <f>I22+52000000</f>
        <v>118027294</v>
      </c>
      <c r="L22" s="33">
        <f>K22/B24</f>
        <v>8.5527024637681165E-2</v>
      </c>
    </row>
    <row r="23" spans="1:13" s="34" customFormat="1" x14ac:dyDescent="0.25">
      <c r="A23" s="23" t="s">
        <v>60</v>
      </c>
      <c r="B23" s="24">
        <v>57000000</v>
      </c>
      <c r="G23" s="35">
        <f>G22+B23</f>
        <v>1503027294</v>
      </c>
      <c r="I23" s="36">
        <f>G23-B24</f>
        <v>123027294</v>
      </c>
      <c r="J23" s="37">
        <f>I23/B24</f>
        <v>8.9150213043478255E-2</v>
      </c>
      <c r="K23" s="36">
        <f>I23+52000000</f>
        <v>175027294</v>
      </c>
      <c r="L23" s="37">
        <f>K23/B24</f>
        <v>0.12683137246376811</v>
      </c>
    </row>
    <row r="24" spans="1:13" s="16" customFormat="1" x14ac:dyDescent="0.25">
      <c r="A24" s="21" t="s">
        <v>61</v>
      </c>
      <c r="B24" s="21">
        <v>1380000000</v>
      </c>
      <c r="G24" s="32"/>
      <c r="H24" s="38"/>
      <c r="I24" s="39" t="s">
        <v>69</v>
      </c>
      <c r="J24" s="40">
        <f>I23/base!H13*30</f>
        <v>3.2751382706846979E-2</v>
      </c>
      <c r="K24" s="39" t="s">
        <v>69</v>
      </c>
      <c r="L24" s="40">
        <f>K23/base!H13*30</f>
        <v>4.6594423916515817E-2</v>
      </c>
    </row>
  </sheetData>
  <mergeCells count="2">
    <mergeCell ref="I21:J21"/>
    <mergeCell ref="K21:L2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J25" sqref="J25"/>
    </sheetView>
  </sheetViews>
  <sheetFormatPr defaultRowHeight="15" x14ac:dyDescent="0.25"/>
  <cols>
    <col min="1" max="1" width="10.5703125" style="109" bestFit="1" customWidth="1"/>
    <col min="2" max="2" width="12.28515625" style="109" bestFit="1" customWidth="1"/>
    <col min="3" max="3" width="15.28515625" style="109" bestFit="1" customWidth="1"/>
    <col min="4" max="4" width="14.140625" style="109" bestFit="1" customWidth="1"/>
    <col min="5" max="5" width="14.85546875" style="109" bestFit="1" customWidth="1"/>
    <col min="6" max="6" width="12.85546875" style="109" bestFit="1" customWidth="1"/>
    <col min="7" max="7" width="14.140625" style="109" bestFit="1" customWidth="1"/>
    <col min="8" max="8" width="18.7109375" style="109" bestFit="1" customWidth="1"/>
    <col min="9" max="9" width="21.7109375" style="109" bestFit="1" customWidth="1"/>
    <col min="10" max="10" width="20" style="109" bestFit="1" customWidth="1"/>
    <col min="11" max="11" width="21" style="109" bestFit="1" customWidth="1"/>
    <col min="12" max="12" width="12" style="109" bestFit="1" customWidth="1"/>
    <col min="13" max="16384" width="9.140625" style="109"/>
  </cols>
  <sheetData>
    <row r="1" spans="1:12" x14ac:dyDescent="0.25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</row>
    <row r="2" spans="1:12" x14ac:dyDescent="0.25">
      <c r="A2" s="113" t="s">
        <v>845</v>
      </c>
      <c r="B2" s="113" t="s">
        <v>120</v>
      </c>
      <c r="C2" s="113" t="s">
        <v>846</v>
      </c>
      <c r="D2" s="113" t="s">
        <v>847</v>
      </c>
      <c r="E2" s="113">
        <v>4792</v>
      </c>
      <c r="F2" s="113" t="s">
        <v>848</v>
      </c>
      <c r="G2" s="113">
        <v>47452780</v>
      </c>
      <c r="H2" s="113">
        <v>31.716725758998493</v>
      </c>
      <c r="I2" s="113" t="s">
        <v>1076</v>
      </c>
      <c r="J2" s="113">
        <v>0</v>
      </c>
      <c r="K2" s="113" t="s">
        <v>1076</v>
      </c>
      <c r="L2" s="113">
        <v>3.33</v>
      </c>
    </row>
    <row r="3" spans="1:12" x14ac:dyDescent="0.25">
      <c r="A3" s="113" t="s">
        <v>25</v>
      </c>
      <c r="B3" s="113" t="s">
        <v>120</v>
      </c>
      <c r="C3" s="113" t="s">
        <v>222</v>
      </c>
      <c r="D3" s="113" t="s">
        <v>842</v>
      </c>
      <c r="E3" s="113">
        <v>6673</v>
      </c>
      <c r="F3" s="113" t="s">
        <v>224</v>
      </c>
      <c r="G3" s="113">
        <v>66079382</v>
      </c>
      <c r="H3" s="113">
        <v>24.666517421361082</v>
      </c>
      <c r="I3" s="113" t="s">
        <v>1077</v>
      </c>
      <c r="J3" s="113">
        <v>1564896.3267496165</v>
      </c>
      <c r="K3" s="113" t="s">
        <v>1078</v>
      </c>
      <c r="L3" s="113">
        <v>4.6399999999999997</v>
      </c>
    </row>
    <row r="4" spans="1:12" x14ac:dyDescent="0.25">
      <c r="A4" s="113" t="s">
        <v>57</v>
      </c>
      <c r="B4" s="113">
        <v>224</v>
      </c>
      <c r="C4" s="113" t="s">
        <v>546</v>
      </c>
      <c r="D4" s="113" t="s">
        <v>547</v>
      </c>
      <c r="E4" s="113">
        <v>6449</v>
      </c>
      <c r="F4" s="113" t="s">
        <v>548</v>
      </c>
      <c r="G4" s="113">
        <v>1430491</v>
      </c>
      <c r="H4" s="113">
        <v>23.713912411665873</v>
      </c>
      <c r="I4" s="113" t="s">
        <v>1079</v>
      </c>
      <c r="J4" s="113">
        <v>459414.5167682927</v>
      </c>
      <c r="K4" s="113" t="s">
        <v>1080</v>
      </c>
      <c r="L4" s="113">
        <v>0.1</v>
      </c>
    </row>
    <row r="5" spans="1:12" x14ac:dyDescent="0.25">
      <c r="A5" s="113" t="s">
        <v>45</v>
      </c>
      <c r="B5" s="113" t="s">
        <v>156</v>
      </c>
      <c r="C5" s="113" t="s">
        <v>614</v>
      </c>
      <c r="D5" s="113" t="s">
        <v>1012</v>
      </c>
      <c r="E5" s="113">
        <v>5276</v>
      </c>
      <c r="F5" s="113" t="s">
        <v>616</v>
      </c>
      <c r="G5" s="113">
        <v>104491180</v>
      </c>
      <c r="H5" s="113">
        <v>12.672521539551189</v>
      </c>
      <c r="I5" s="113" t="s">
        <v>1081</v>
      </c>
      <c r="J5" s="113">
        <v>12500134.591090906</v>
      </c>
      <c r="K5" s="113" t="s">
        <v>1082</v>
      </c>
      <c r="L5" s="113">
        <v>7.34</v>
      </c>
    </row>
    <row r="6" spans="1:12" x14ac:dyDescent="0.25">
      <c r="A6" s="113" t="s">
        <v>570</v>
      </c>
      <c r="B6" s="113" t="s">
        <v>156</v>
      </c>
      <c r="C6" s="113" t="s">
        <v>537</v>
      </c>
      <c r="D6" s="113" t="s">
        <v>571</v>
      </c>
      <c r="E6" s="113">
        <v>5691</v>
      </c>
      <c r="F6" s="113" t="s">
        <v>539</v>
      </c>
      <c r="G6" s="113">
        <v>112710255</v>
      </c>
      <c r="H6" s="113">
        <v>7.8747065538976075</v>
      </c>
      <c r="I6" s="113" t="s">
        <v>1083</v>
      </c>
      <c r="J6" s="113">
        <v>0</v>
      </c>
      <c r="K6" s="113" t="s">
        <v>1083</v>
      </c>
      <c r="L6" s="113">
        <v>7.91</v>
      </c>
    </row>
    <row r="7" spans="1:12" x14ac:dyDescent="0.25">
      <c r="A7" s="113" t="s">
        <v>38</v>
      </c>
      <c r="B7" s="113" t="s">
        <v>156</v>
      </c>
      <c r="C7" s="113" t="s">
        <v>706</v>
      </c>
      <c r="D7" s="113" t="s">
        <v>707</v>
      </c>
      <c r="E7" s="113">
        <v>1510</v>
      </c>
      <c r="F7" s="113" t="s">
        <v>708</v>
      </c>
      <c r="G7" s="113">
        <v>29905550</v>
      </c>
      <c r="H7" s="113">
        <v>5.9559854477471523</v>
      </c>
      <c r="I7" s="113" t="s">
        <v>1084</v>
      </c>
      <c r="J7" s="113">
        <v>44325165.725000001</v>
      </c>
      <c r="K7" s="113" t="s">
        <v>1085</v>
      </c>
      <c r="L7" s="113">
        <v>2.1</v>
      </c>
    </row>
    <row r="8" spans="1:12" x14ac:dyDescent="0.25">
      <c r="A8" s="113" t="s">
        <v>12</v>
      </c>
      <c r="B8" s="113" t="s">
        <v>141</v>
      </c>
      <c r="C8" s="113" t="s">
        <v>796</v>
      </c>
      <c r="D8" s="113" t="s">
        <v>797</v>
      </c>
      <c r="E8" s="113">
        <v>2940</v>
      </c>
      <c r="F8" s="113" t="s">
        <v>798</v>
      </c>
      <c r="G8" s="113">
        <v>87340050</v>
      </c>
      <c r="H8" s="113">
        <v>5.238883883258926</v>
      </c>
      <c r="I8" s="113" t="s">
        <v>1086</v>
      </c>
      <c r="J8" s="113">
        <v>19521623.756061383</v>
      </c>
      <c r="K8" s="113" t="s">
        <v>1087</v>
      </c>
      <c r="L8" s="113">
        <v>6.13</v>
      </c>
    </row>
    <row r="9" spans="1:12" x14ac:dyDescent="0.25">
      <c r="A9" s="113" t="s">
        <v>100</v>
      </c>
      <c r="B9" s="113" t="s">
        <v>131</v>
      </c>
      <c r="C9" s="113" t="s">
        <v>850</v>
      </c>
      <c r="D9" s="113" t="s">
        <v>970</v>
      </c>
      <c r="E9" s="113">
        <v>1775</v>
      </c>
      <c r="F9" s="113" t="s">
        <v>852</v>
      </c>
      <c r="G9" s="113">
        <v>1757694</v>
      </c>
      <c r="H9" s="113">
        <v>4.8382351603542277</v>
      </c>
      <c r="I9" s="113" t="s">
        <v>1088</v>
      </c>
      <c r="J9" s="113">
        <v>3164983.25</v>
      </c>
      <c r="K9" s="113" t="s">
        <v>1089</v>
      </c>
      <c r="L9" s="113">
        <v>0.12</v>
      </c>
    </row>
    <row r="10" spans="1:12" x14ac:dyDescent="0.25">
      <c r="A10" s="113" t="s">
        <v>1090</v>
      </c>
      <c r="B10" s="113">
        <v>139</v>
      </c>
      <c r="C10" s="113" t="s">
        <v>1091</v>
      </c>
      <c r="D10" s="113" t="s">
        <v>1092</v>
      </c>
      <c r="E10" s="113">
        <v>4410</v>
      </c>
      <c r="F10" s="113" t="s">
        <v>1093</v>
      </c>
      <c r="G10" s="113">
        <v>607013</v>
      </c>
      <c r="H10" s="113">
        <v>3.5067047717785513</v>
      </c>
      <c r="I10" s="113" t="s">
        <v>1094</v>
      </c>
      <c r="J10" s="113">
        <v>0</v>
      </c>
      <c r="K10" s="113" t="s">
        <v>1094</v>
      </c>
      <c r="L10" s="113">
        <v>0.04</v>
      </c>
    </row>
    <row r="11" spans="1:12" x14ac:dyDescent="0.25">
      <c r="A11" s="113" t="s">
        <v>88</v>
      </c>
      <c r="B11" s="113" t="s">
        <v>752</v>
      </c>
      <c r="C11" s="113" t="s">
        <v>753</v>
      </c>
      <c r="D11" s="113" t="s">
        <v>754</v>
      </c>
      <c r="E11" s="113">
        <v>1771</v>
      </c>
      <c r="F11" s="113" t="s">
        <v>755</v>
      </c>
      <c r="G11" s="113">
        <v>105223965</v>
      </c>
      <c r="H11" s="113">
        <v>3.0755075657872708</v>
      </c>
      <c r="I11" s="113" t="s">
        <v>1095</v>
      </c>
      <c r="J11" s="113">
        <v>0</v>
      </c>
      <c r="K11" s="113" t="s">
        <v>1095</v>
      </c>
      <c r="L11" s="113">
        <v>7.39</v>
      </c>
    </row>
    <row r="12" spans="1:12" x14ac:dyDescent="0.25">
      <c r="A12" s="113" t="s">
        <v>36</v>
      </c>
      <c r="B12" s="113" t="s">
        <v>106</v>
      </c>
      <c r="C12" s="113" t="s">
        <v>760</v>
      </c>
      <c r="D12" s="113" t="s">
        <v>1059</v>
      </c>
      <c r="E12" s="113">
        <v>3770</v>
      </c>
      <c r="F12" s="113" t="s">
        <v>762</v>
      </c>
      <c r="G12" s="113">
        <v>18666212</v>
      </c>
      <c r="H12" s="113">
        <v>1.6064197453398394</v>
      </c>
      <c r="I12" s="113" t="s">
        <v>1096</v>
      </c>
      <c r="J12" s="113">
        <v>-3042.8991354466857</v>
      </c>
      <c r="K12" s="113" t="s">
        <v>1097</v>
      </c>
      <c r="L12" s="113">
        <v>1.31</v>
      </c>
    </row>
    <row r="13" spans="1:12" x14ac:dyDescent="0.25">
      <c r="A13" s="113" t="s">
        <v>82</v>
      </c>
      <c r="B13" s="113" t="s">
        <v>161</v>
      </c>
      <c r="C13" s="113" t="s">
        <v>162</v>
      </c>
      <c r="D13" s="113" t="s">
        <v>580</v>
      </c>
      <c r="E13" s="113">
        <v>4209</v>
      </c>
      <c r="F13" s="113" t="s">
        <v>164</v>
      </c>
      <c r="G13" s="113">
        <v>104203224</v>
      </c>
      <c r="H13" s="113">
        <v>-0.87963488741699458</v>
      </c>
      <c r="I13" s="113" t="s">
        <v>581</v>
      </c>
      <c r="J13" s="113">
        <v>4403173.2677228628</v>
      </c>
      <c r="K13" s="113" t="s">
        <v>582</v>
      </c>
      <c r="L13" s="113">
        <v>7.32</v>
      </c>
    </row>
    <row r="14" spans="1:12" x14ac:dyDescent="0.25">
      <c r="A14" s="113" t="s">
        <v>48</v>
      </c>
      <c r="B14" s="113" t="s">
        <v>392</v>
      </c>
      <c r="C14" s="113">
        <v>427</v>
      </c>
      <c r="D14" s="113" t="s">
        <v>393</v>
      </c>
      <c r="E14" s="113">
        <v>427</v>
      </c>
      <c r="F14" s="113">
        <v>431</v>
      </c>
      <c r="G14" s="113">
        <v>208333358</v>
      </c>
      <c r="H14" s="113">
        <v>-0.92082727652266572</v>
      </c>
      <c r="I14" s="113" t="s">
        <v>1098</v>
      </c>
      <c r="J14" s="113">
        <v>1521882.625</v>
      </c>
      <c r="K14" s="113" t="s">
        <v>1099</v>
      </c>
      <c r="L14" s="113">
        <v>14.63</v>
      </c>
    </row>
    <row r="15" spans="1:12" x14ac:dyDescent="0.25">
      <c r="A15" s="113" t="s">
        <v>983</v>
      </c>
      <c r="B15" s="113" t="s">
        <v>470</v>
      </c>
      <c r="C15" s="113">
        <v>502</v>
      </c>
      <c r="D15" s="113" t="s">
        <v>1021</v>
      </c>
      <c r="E15" s="113">
        <v>500</v>
      </c>
      <c r="F15" s="113">
        <v>507</v>
      </c>
      <c r="G15" s="113">
        <v>49512500</v>
      </c>
      <c r="H15" s="113">
        <v>-1.422541660859697</v>
      </c>
      <c r="I15" s="113" t="s">
        <v>1022</v>
      </c>
      <c r="J15" s="113">
        <v>0</v>
      </c>
      <c r="K15" s="113" t="s">
        <v>1022</v>
      </c>
      <c r="L15" s="113">
        <v>3.48</v>
      </c>
    </row>
    <row r="16" spans="1:12" x14ac:dyDescent="0.25">
      <c r="A16" s="113" t="s">
        <v>51</v>
      </c>
      <c r="B16" s="113" t="s">
        <v>1023</v>
      </c>
      <c r="C16" s="113">
        <v>413</v>
      </c>
      <c r="D16" s="113" t="s">
        <v>1024</v>
      </c>
      <c r="E16" s="113">
        <v>408</v>
      </c>
      <c r="F16" s="113">
        <v>417</v>
      </c>
      <c r="G16" s="113">
        <v>121206600</v>
      </c>
      <c r="H16" s="113">
        <v>-2.2393200055747067</v>
      </c>
      <c r="I16" s="113" t="s">
        <v>1100</v>
      </c>
      <c r="J16" s="113">
        <v>-1907720.4244294451</v>
      </c>
      <c r="K16" s="113" t="s">
        <v>1101</v>
      </c>
      <c r="L16" s="113">
        <v>8.51</v>
      </c>
    </row>
    <row r="17" spans="1:12" x14ac:dyDescent="0.25">
      <c r="A17" s="113" t="s">
        <v>78</v>
      </c>
      <c r="B17" s="113" t="s">
        <v>368</v>
      </c>
      <c r="C17" s="113" t="s">
        <v>1028</v>
      </c>
      <c r="D17" s="113" t="s">
        <v>1029</v>
      </c>
      <c r="E17" s="113">
        <v>4319</v>
      </c>
      <c r="F17" s="113" t="s">
        <v>1030</v>
      </c>
      <c r="G17" s="113">
        <v>213844488</v>
      </c>
      <c r="H17" s="113">
        <v>-4.0411647224977321</v>
      </c>
      <c r="I17" s="113" t="s">
        <v>1102</v>
      </c>
      <c r="J17" s="113">
        <v>6265494</v>
      </c>
      <c r="K17" s="113" t="s">
        <v>1103</v>
      </c>
      <c r="L17" s="113">
        <v>15.01</v>
      </c>
    </row>
    <row r="18" spans="1:12" x14ac:dyDescent="0.25">
      <c r="A18" s="113" t="s">
        <v>772</v>
      </c>
      <c r="B18" s="113" t="s">
        <v>156</v>
      </c>
      <c r="C18" s="113">
        <v>905</v>
      </c>
      <c r="D18" s="113" t="s">
        <v>773</v>
      </c>
      <c r="E18" s="113">
        <v>851</v>
      </c>
      <c r="F18" s="113">
        <v>914</v>
      </c>
      <c r="G18" s="113">
        <v>16854055</v>
      </c>
      <c r="H18" s="113">
        <v>-6.892953873547631</v>
      </c>
      <c r="I18" s="113" t="s">
        <v>1104</v>
      </c>
      <c r="J18" s="113">
        <v>0</v>
      </c>
      <c r="K18" s="113" t="s">
        <v>1104</v>
      </c>
      <c r="L18" s="113">
        <v>1.18</v>
      </c>
    </row>
    <row r="19" spans="1:12" x14ac:dyDescent="0.25">
      <c r="A19" s="113" t="s">
        <v>730</v>
      </c>
      <c r="B19" s="113" t="s">
        <v>1105</v>
      </c>
      <c r="C19" s="113">
        <v>754</v>
      </c>
      <c r="D19" s="113" t="s">
        <v>1106</v>
      </c>
      <c r="E19" s="113">
        <v>632</v>
      </c>
      <c r="F19" s="113">
        <v>761</v>
      </c>
      <c r="G19" s="113">
        <v>50067040</v>
      </c>
      <c r="H19" s="113">
        <v>-17.006643645204338</v>
      </c>
      <c r="I19" s="113" t="s">
        <v>1107</v>
      </c>
      <c r="J19" s="113">
        <v>847739.71428571432</v>
      </c>
      <c r="K19" s="113" t="s">
        <v>1108</v>
      </c>
      <c r="L19" s="113">
        <v>3.52</v>
      </c>
    </row>
    <row r="20" spans="1:12" x14ac:dyDescent="0.25">
      <c r="A20" s="113" t="s">
        <v>15</v>
      </c>
      <c r="B20" s="113" t="s">
        <v>120</v>
      </c>
      <c r="C20" s="113" t="s">
        <v>896</v>
      </c>
      <c r="D20" s="113" t="s">
        <v>897</v>
      </c>
      <c r="E20" s="113">
        <v>9803</v>
      </c>
      <c r="F20" s="113" t="s">
        <v>898</v>
      </c>
      <c r="G20" s="113">
        <v>97074208</v>
      </c>
      <c r="H20" s="113">
        <v>-17.5676123899093</v>
      </c>
      <c r="I20" s="113" t="s">
        <v>1109</v>
      </c>
      <c r="J20" s="113">
        <v>2712335</v>
      </c>
      <c r="K20" s="113" t="s">
        <v>1110</v>
      </c>
      <c r="L20" s="113">
        <v>6.82</v>
      </c>
    </row>
    <row r="21" spans="1:12" x14ac:dyDescent="0.25">
      <c r="A21" s="20" t="s">
        <v>54</v>
      </c>
      <c r="B21" s="20" t="s">
        <v>1111</v>
      </c>
      <c r="C21" s="20"/>
      <c r="D21" s="20" t="s">
        <v>1112</v>
      </c>
      <c r="E21" s="20"/>
      <c r="F21" s="20"/>
      <c r="G21" s="20" t="s">
        <v>1113</v>
      </c>
      <c r="H21" s="20"/>
      <c r="I21" s="20" t="s">
        <v>1114</v>
      </c>
      <c r="J21" s="20" t="s">
        <v>1074</v>
      </c>
      <c r="K21" s="20" t="s">
        <v>1115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08" t="s">
        <v>59</v>
      </c>
      <c r="B23" s="14">
        <v>75941193</v>
      </c>
      <c r="G23" s="32">
        <f>B23+G21</f>
        <v>1512701238</v>
      </c>
      <c r="I23" s="28">
        <f>G23-B25</f>
        <v>132701238</v>
      </c>
      <c r="J23" s="33">
        <f>I23/B25</f>
        <v>9.6160317391304345E-2</v>
      </c>
      <c r="K23" s="28">
        <f>I23+4000000</f>
        <v>136701238</v>
      </c>
      <c r="L23" s="33">
        <f>K23/B25</f>
        <v>9.9058868115942028E-2</v>
      </c>
    </row>
    <row r="24" spans="1:12" x14ac:dyDescent="0.25">
      <c r="A24" s="23" t="s">
        <v>60</v>
      </c>
      <c r="B24" s="24">
        <v>80000000</v>
      </c>
      <c r="G24" s="35">
        <f>G23+B24</f>
        <v>1592701238</v>
      </c>
      <c r="H24" s="34"/>
      <c r="I24" s="36">
        <f>G24-B25</f>
        <v>212701238</v>
      </c>
      <c r="J24" s="37">
        <f>I24/B25</f>
        <v>0.15413133188405798</v>
      </c>
      <c r="K24" s="36">
        <f>I24+4000000</f>
        <v>216701238</v>
      </c>
      <c r="L24" s="37">
        <f>K24/B25</f>
        <v>0.15702988260869566</v>
      </c>
    </row>
    <row r="25" spans="1:12" x14ac:dyDescent="0.25">
      <c r="A25" s="108" t="s">
        <v>61</v>
      </c>
      <c r="B25" s="108">
        <v>1380000000</v>
      </c>
      <c r="G25" s="32"/>
      <c r="H25" s="38"/>
      <c r="I25" s="369" t="s">
        <v>69</v>
      </c>
      <c r="J25" s="51">
        <f>I23/base!H43*34</f>
        <v>2.7704487964827822E-2</v>
      </c>
      <c r="K25" s="370" t="s">
        <v>69</v>
      </c>
      <c r="L25" s="51">
        <f>K23/base!H43*30</f>
        <v>2.5181983715675198E-2</v>
      </c>
    </row>
    <row r="26" spans="1:12" x14ac:dyDescent="0.25">
      <c r="I26" s="369"/>
      <c r="J26" s="51">
        <f>I24/base!H43*30</f>
        <v>3.9182081961978678E-2</v>
      </c>
      <c r="K26" s="371"/>
      <c r="L26" s="51">
        <f>K24/base!H43*30</f>
        <v>3.9918929238099914E-2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B23" sqref="B23"/>
    </sheetView>
  </sheetViews>
  <sheetFormatPr defaultRowHeight="15" x14ac:dyDescent="0.25"/>
  <cols>
    <col min="1" max="1" width="10.5703125" style="112" bestFit="1" customWidth="1"/>
    <col min="2" max="2" width="12.28515625" style="112" bestFit="1" customWidth="1"/>
    <col min="3" max="3" width="15.28515625" style="112" bestFit="1" customWidth="1"/>
    <col min="4" max="4" width="14.140625" style="112" bestFit="1" customWidth="1"/>
    <col min="5" max="5" width="14.85546875" style="112" bestFit="1" customWidth="1"/>
    <col min="6" max="6" width="12.85546875" style="112" bestFit="1" customWidth="1"/>
    <col min="7" max="7" width="14.140625" style="112" bestFit="1" customWidth="1"/>
    <col min="8" max="8" width="18.7109375" style="112" bestFit="1" customWidth="1"/>
    <col min="9" max="9" width="21.7109375" style="112" bestFit="1" customWidth="1"/>
    <col min="10" max="10" width="20" style="112" bestFit="1" customWidth="1"/>
    <col min="11" max="11" width="21.7109375" style="112" bestFit="1" customWidth="1"/>
    <col min="12" max="12" width="12" style="112" bestFit="1" customWidth="1"/>
    <col min="13" max="16384" width="9.140625" style="112"/>
  </cols>
  <sheetData>
    <row r="1" spans="1:12" x14ac:dyDescent="0.25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2" t="s">
        <v>9</v>
      </c>
      <c r="K1" s="112" t="s">
        <v>10</v>
      </c>
      <c r="L1" s="112" t="s">
        <v>11</v>
      </c>
    </row>
    <row r="2" spans="1:12" x14ac:dyDescent="0.25">
      <c r="A2" s="117" t="s">
        <v>845</v>
      </c>
      <c r="B2" s="117" t="s">
        <v>120</v>
      </c>
      <c r="C2" s="117" t="s">
        <v>846</v>
      </c>
      <c r="D2" s="117" t="s">
        <v>847</v>
      </c>
      <c r="E2" s="117">
        <v>5031</v>
      </c>
      <c r="F2" s="117" t="s">
        <v>848</v>
      </c>
      <c r="G2" s="117">
        <v>49819478</v>
      </c>
      <c r="H2" s="117">
        <v>38.286071357304223</v>
      </c>
      <c r="I2" s="117" t="s">
        <v>1116</v>
      </c>
      <c r="J2" s="117">
        <v>0</v>
      </c>
      <c r="K2" s="117" t="s">
        <v>1116</v>
      </c>
      <c r="L2" s="117">
        <v>3.55</v>
      </c>
    </row>
    <row r="3" spans="1:12" x14ac:dyDescent="0.25">
      <c r="A3" s="117" t="s">
        <v>57</v>
      </c>
      <c r="B3" s="117">
        <v>224</v>
      </c>
      <c r="C3" s="117" t="s">
        <v>546</v>
      </c>
      <c r="D3" s="117" t="s">
        <v>547</v>
      </c>
      <c r="E3" s="117">
        <v>6270</v>
      </c>
      <c r="F3" s="117" t="s">
        <v>548</v>
      </c>
      <c r="G3" s="117">
        <v>1390786</v>
      </c>
      <c r="H3" s="117">
        <v>20.280083822527462</v>
      </c>
      <c r="I3" s="117" t="s">
        <v>1117</v>
      </c>
      <c r="J3" s="117">
        <v>459414.5167682927</v>
      </c>
      <c r="K3" s="117" t="s">
        <v>1118</v>
      </c>
      <c r="L3" s="117">
        <v>0.1</v>
      </c>
    </row>
    <row r="4" spans="1:12" x14ac:dyDescent="0.25">
      <c r="A4" s="117" t="s">
        <v>25</v>
      </c>
      <c r="B4" s="117" t="s">
        <v>492</v>
      </c>
      <c r="C4" s="117" t="s">
        <v>222</v>
      </c>
      <c r="D4" s="117" t="s">
        <v>1119</v>
      </c>
      <c r="E4" s="117">
        <v>6400</v>
      </c>
      <c r="F4" s="117" t="s">
        <v>224</v>
      </c>
      <c r="G4" s="117">
        <v>50700800</v>
      </c>
      <c r="H4" s="117">
        <v>19.56626967389283</v>
      </c>
      <c r="I4" s="117" t="s">
        <v>1120</v>
      </c>
      <c r="J4" s="117">
        <v>3579701.2613996938</v>
      </c>
      <c r="K4" s="117" t="s">
        <v>1121</v>
      </c>
      <c r="L4" s="117">
        <v>3.61</v>
      </c>
    </row>
    <row r="5" spans="1:12" x14ac:dyDescent="0.25">
      <c r="A5" s="117" t="s">
        <v>45</v>
      </c>
      <c r="B5" s="117" t="s">
        <v>156</v>
      </c>
      <c r="C5" s="117" t="s">
        <v>614</v>
      </c>
      <c r="D5" s="117" t="s">
        <v>1012</v>
      </c>
      <c r="E5" s="117">
        <v>5320</v>
      </c>
      <c r="F5" s="117" t="s">
        <v>616</v>
      </c>
      <c r="G5" s="117">
        <v>105362600</v>
      </c>
      <c r="H5" s="117">
        <v>13.612171074755937</v>
      </c>
      <c r="I5" s="117" t="s">
        <v>1122</v>
      </c>
      <c r="J5" s="117">
        <v>12500134.591090906</v>
      </c>
      <c r="K5" s="117" t="s">
        <v>1123</v>
      </c>
      <c r="L5" s="117">
        <v>7.51</v>
      </c>
    </row>
    <row r="6" spans="1:12" x14ac:dyDescent="0.25">
      <c r="A6" s="117" t="s">
        <v>570</v>
      </c>
      <c r="B6" s="117" t="s">
        <v>156</v>
      </c>
      <c r="C6" s="117" t="s">
        <v>537</v>
      </c>
      <c r="D6" s="117" t="s">
        <v>571</v>
      </c>
      <c r="E6" s="117">
        <v>5977</v>
      </c>
      <c r="F6" s="117" t="s">
        <v>539</v>
      </c>
      <c r="G6" s="117">
        <v>118374485</v>
      </c>
      <c r="H6" s="117">
        <v>13.295927090607275</v>
      </c>
      <c r="I6" s="117" t="s">
        <v>1124</v>
      </c>
      <c r="J6" s="117">
        <v>0</v>
      </c>
      <c r="K6" s="117" t="s">
        <v>1124</v>
      </c>
      <c r="L6" s="117">
        <v>8.44</v>
      </c>
    </row>
    <row r="7" spans="1:12" x14ac:dyDescent="0.25">
      <c r="A7" s="117" t="s">
        <v>1090</v>
      </c>
      <c r="B7" s="117">
        <v>139</v>
      </c>
      <c r="C7" s="117" t="s">
        <v>1091</v>
      </c>
      <c r="D7" s="117" t="s">
        <v>1092</v>
      </c>
      <c r="E7" s="117">
        <v>4630</v>
      </c>
      <c r="F7" s="117" t="s">
        <v>1093</v>
      </c>
      <c r="G7" s="117">
        <v>637295</v>
      </c>
      <c r="H7" s="117">
        <v>8.6703339426513306</v>
      </c>
      <c r="I7" s="117" t="s">
        <v>1125</v>
      </c>
      <c r="J7" s="117">
        <v>0</v>
      </c>
      <c r="K7" s="117" t="s">
        <v>1125</v>
      </c>
      <c r="L7" s="117">
        <v>0.05</v>
      </c>
    </row>
    <row r="8" spans="1:12" x14ac:dyDescent="0.25">
      <c r="A8" s="117" t="s">
        <v>12</v>
      </c>
      <c r="B8" s="117" t="s">
        <v>141</v>
      </c>
      <c r="C8" s="117" t="s">
        <v>796</v>
      </c>
      <c r="D8" s="117" t="s">
        <v>797</v>
      </c>
      <c r="E8" s="117">
        <v>2978</v>
      </c>
      <c r="F8" s="117" t="s">
        <v>798</v>
      </c>
      <c r="G8" s="117">
        <v>88468935</v>
      </c>
      <c r="H8" s="117">
        <v>6.5991143552194158</v>
      </c>
      <c r="I8" s="117" t="s">
        <v>1126</v>
      </c>
      <c r="J8" s="117">
        <v>19521623.756061383</v>
      </c>
      <c r="K8" s="117" t="s">
        <v>1127</v>
      </c>
      <c r="L8" s="117">
        <v>6.3</v>
      </c>
    </row>
    <row r="9" spans="1:12" x14ac:dyDescent="0.25">
      <c r="A9" s="117" t="s">
        <v>100</v>
      </c>
      <c r="B9" s="117" t="s">
        <v>131</v>
      </c>
      <c r="C9" s="117" t="s">
        <v>850</v>
      </c>
      <c r="D9" s="117" t="s">
        <v>970</v>
      </c>
      <c r="E9" s="117">
        <v>1777</v>
      </c>
      <c r="F9" s="117" t="s">
        <v>852</v>
      </c>
      <c r="G9" s="117">
        <v>1759674</v>
      </c>
      <c r="H9" s="117">
        <v>4.9563329098017999</v>
      </c>
      <c r="I9" s="117" t="s">
        <v>1128</v>
      </c>
      <c r="J9" s="117">
        <v>3164983.25</v>
      </c>
      <c r="K9" s="117" t="s">
        <v>1129</v>
      </c>
      <c r="L9" s="117">
        <v>0.13</v>
      </c>
    </row>
    <row r="10" spans="1:12" x14ac:dyDescent="0.25">
      <c r="A10" s="117" t="s">
        <v>38</v>
      </c>
      <c r="B10" s="117" t="s">
        <v>156</v>
      </c>
      <c r="C10" s="117" t="s">
        <v>706</v>
      </c>
      <c r="D10" s="117" t="s">
        <v>707</v>
      </c>
      <c r="E10" s="117">
        <v>1473</v>
      </c>
      <c r="F10" s="117" t="s">
        <v>708</v>
      </c>
      <c r="G10" s="117">
        <v>29172765</v>
      </c>
      <c r="H10" s="117">
        <v>3.3597129566434139</v>
      </c>
      <c r="I10" s="117" t="s">
        <v>1130</v>
      </c>
      <c r="J10" s="117">
        <v>44325165.725000001</v>
      </c>
      <c r="K10" s="117" t="s">
        <v>1131</v>
      </c>
      <c r="L10" s="117">
        <v>2.08</v>
      </c>
    </row>
    <row r="11" spans="1:12" x14ac:dyDescent="0.25">
      <c r="A11" s="117" t="s">
        <v>88</v>
      </c>
      <c r="B11" s="117" t="s">
        <v>752</v>
      </c>
      <c r="C11" s="117" t="s">
        <v>753</v>
      </c>
      <c r="D11" s="117" t="s">
        <v>754</v>
      </c>
      <c r="E11" s="117">
        <v>1730</v>
      </c>
      <c r="F11" s="117" t="s">
        <v>755</v>
      </c>
      <c r="G11" s="117">
        <v>102787950</v>
      </c>
      <c r="H11" s="117">
        <v>0.68923099311800018</v>
      </c>
      <c r="I11" s="117" t="s">
        <v>1132</v>
      </c>
      <c r="J11" s="117">
        <v>0</v>
      </c>
      <c r="K11" s="117" t="s">
        <v>1132</v>
      </c>
      <c r="L11" s="117">
        <v>7.33</v>
      </c>
    </row>
    <row r="12" spans="1:12" x14ac:dyDescent="0.25">
      <c r="A12" s="117" t="s">
        <v>82</v>
      </c>
      <c r="B12" s="117" t="s">
        <v>161</v>
      </c>
      <c r="C12" s="117" t="s">
        <v>162</v>
      </c>
      <c r="D12" s="117" t="s">
        <v>580</v>
      </c>
      <c r="E12" s="117">
        <v>4209</v>
      </c>
      <c r="F12" s="117" t="s">
        <v>164</v>
      </c>
      <c r="G12" s="117">
        <v>104203224</v>
      </c>
      <c r="H12" s="117">
        <v>-0.87963488741699458</v>
      </c>
      <c r="I12" s="117" t="s">
        <v>581</v>
      </c>
      <c r="J12" s="117">
        <v>4403173.2677228628</v>
      </c>
      <c r="K12" s="117" t="s">
        <v>582</v>
      </c>
      <c r="L12" s="117">
        <v>7.43</v>
      </c>
    </row>
    <row r="13" spans="1:12" x14ac:dyDescent="0.25">
      <c r="A13" s="117" t="s">
        <v>983</v>
      </c>
      <c r="B13" s="117" t="s">
        <v>470</v>
      </c>
      <c r="C13" s="117">
        <v>502</v>
      </c>
      <c r="D13" s="117" t="s">
        <v>1021</v>
      </c>
      <c r="E13" s="117">
        <v>500</v>
      </c>
      <c r="F13" s="117">
        <v>507</v>
      </c>
      <c r="G13" s="117">
        <v>49512500</v>
      </c>
      <c r="H13" s="117">
        <v>-1.422541660859697</v>
      </c>
      <c r="I13" s="117" t="s">
        <v>1022</v>
      </c>
      <c r="J13" s="117">
        <v>0</v>
      </c>
      <c r="K13" s="117" t="s">
        <v>1022</v>
      </c>
      <c r="L13" s="117">
        <v>3.53</v>
      </c>
    </row>
    <row r="14" spans="1:12" x14ac:dyDescent="0.25">
      <c r="A14" s="117" t="s">
        <v>48</v>
      </c>
      <c r="B14" s="117" t="s">
        <v>392</v>
      </c>
      <c r="C14" s="117">
        <v>427</v>
      </c>
      <c r="D14" s="117" t="s">
        <v>393</v>
      </c>
      <c r="E14" s="117">
        <v>420</v>
      </c>
      <c r="F14" s="117">
        <v>431</v>
      </c>
      <c r="G14" s="117">
        <v>204918057</v>
      </c>
      <c r="H14" s="117">
        <v>-2.5450760330836042</v>
      </c>
      <c r="I14" s="117" t="s">
        <v>953</v>
      </c>
      <c r="J14" s="117">
        <v>1521882.625</v>
      </c>
      <c r="K14" s="117" t="s">
        <v>954</v>
      </c>
      <c r="L14" s="117">
        <v>14.6</v>
      </c>
    </row>
    <row r="15" spans="1:12" x14ac:dyDescent="0.25">
      <c r="A15" s="117" t="s">
        <v>51</v>
      </c>
      <c r="B15" s="117" t="s">
        <v>1023</v>
      </c>
      <c r="C15" s="117">
        <v>413</v>
      </c>
      <c r="D15" s="117" t="s">
        <v>1024</v>
      </c>
      <c r="E15" s="117">
        <v>402</v>
      </c>
      <c r="F15" s="117">
        <v>417</v>
      </c>
      <c r="G15" s="117">
        <v>119424150</v>
      </c>
      <c r="H15" s="117">
        <v>-3.6769770643162549</v>
      </c>
      <c r="I15" s="117" t="s">
        <v>1133</v>
      </c>
      <c r="J15" s="117">
        <v>-1907720.4244294451</v>
      </c>
      <c r="K15" s="117" t="s">
        <v>1134</v>
      </c>
      <c r="L15" s="117">
        <v>8.51</v>
      </c>
    </row>
    <row r="16" spans="1:12" x14ac:dyDescent="0.25">
      <c r="A16" s="117" t="s">
        <v>78</v>
      </c>
      <c r="B16" s="117" t="s">
        <v>368</v>
      </c>
      <c r="C16" s="117" t="s">
        <v>1028</v>
      </c>
      <c r="D16" s="117" t="s">
        <v>1029</v>
      </c>
      <c r="E16" s="117">
        <v>4299</v>
      </c>
      <c r="F16" s="117" t="s">
        <v>1030</v>
      </c>
      <c r="G16" s="117">
        <v>212854238</v>
      </c>
      <c r="H16" s="117">
        <v>-4.4855214488377939</v>
      </c>
      <c r="I16" s="117" t="s">
        <v>1135</v>
      </c>
      <c r="J16" s="117">
        <v>6265494</v>
      </c>
      <c r="K16" s="117" t="s">
        <v>1136</v>
      </c>
      <c r="L16" s="117">
        <v>15.17</v>
      </c>
    </row>
    <row r="17" spans="1:12" x14ac:dyDescent="0.25">
      <c r="A17" s="117" t="s">
        <v>772</v>
      </c>
      <c r="B17" s="117" t="s">
        <v>156</v>
      </c>
      <c r="C17" s="117">
        <v>905</v>
      </c>
      <c r="D17" s="117" t="s">
        <v>773</v>
      </c>
      <c r="E17" s="117">
        <v>851</v>
      </c>
      <c r="F17" s="117">
        <v>914</v>
      </c>
      <c r="G17" s="117">
        <v>16854055</v>
      </c>
      <c r="H17" s="117">
        <v>-6.892953873547631</v>
      </c>
      <c r="I17" s="117" t="s">
        <v>1104</v>
      </c>
      <c r="J17" s="117">
        <v>0</v>
      </c>
      <c r="K17" s="117" t="s">
        <v>1104</v>
      </c>
      <c r="L17" s="117">
        <v>1.2</v>
      </c>
    </row>
    <row r="18" spans="1:12" x14ac:dyDescent="0.25">
      <c r="A18" s="117" t="s">
        <v>15</v>
      </c>
      <c r="B18" s="117" t="s">
        <v>120</v>
      </c>
      <c r="C18" s="117" t="s">
        <v>896</v>
      </c>
      <c r="D18" s="117" t="s">
        <v>897</v>
      </c>
      <c r="E18" s="117">
        <v>9999</v>
      </c>
      <c r="F18" s="117" t="s">
        <v>898</v>
      </c>
      <c r="G18" s="117">
        <v>99015098</v>
      </c>
      <c r="H18" s="117">
        <v>-15.919469179834911</v>
      </c>
      <c r="I18" s="117" t="s">
        <v>1137</v>
      </c>
      <c r="J18" s="117">
        <v>2712335</v>
      </c>
      <c r="K18" s="117" t="s">
        <v>1138</v>
      </c>
      <c r="L18" s="117">
        <v>7.06</v>
      </c>
    </row>
    <row r="19" spans="1:12" x14ac:dyDescent="0.25">
      <c r="A19" s="117" t="s">
        <v>730</v>
      </c>
      <c r="B19" s="117" t="s">
        <v>1105</v>
      </c>
      <c r="C19" s="117">
        <v>754</v>
      </c>
      <c r="D19" s="117" t="s">
        <v>1106</v>
      </c>
      <c r="E19" s="117">
        <v>605</v>
      </c>
      <c r="F19" s="117">
        <v>761</v>
      </c>
      <c r="G19" s="117">
        <v>47928100</v>
      </c>
      <c r="H19" s="117">
        <v>-20.552245894538963</v>
      </c>
      <c r="I19" s="117" t="s">
        <v>1139</v>
      </c>
      <c r="J19" s="117">
        <v>847739.71428571432</v>
      </c>
      <c r="K19" s="117" t="s">
        <v>1140</v>
      </c>
      <c r="L19" s="117">
        <v>3.42</v>
      </c>
    </row>
    <row r="20" spans="1:12" x14ac:dyDescent="0.25">
      <c r="A20" s="20" t="s">
        <v>54</v>
      </c>
      <c r="B20" s="20" t="s">
        <v>1141</v>
      </c>
      <c r="C20" s="20"/>
      <c r="D20" s="20" t="s">
        <v>1142</v>
      </c>
      <c r="E20" s="20"/>
      <c r="F20" s="20"/>
      <c r="G20" s="20" t="s">
        <v>1143</v>
      </c>
      <c r="H20" s="20"/>
      <c r="I20" s="20" t="s">
        <v>1144</v>
      </c>
      <c r="J20" s="20" t="s">
        <v>1145</v>
      </c>
      <c r="K20" s="20" t="s">
        <v>1146</v>
      </c>
      <c r="L20" s="20"/>
    </row>
    <row r="21" spans="1:12" x14ac:dyDescent="0.25">
      <c r="G21" s="20" t="s">
        <v>62</v>
      </c>
      <c r="I21" s="365" t="s">
        <v>63</v>
      </c>
      <c r="J21" s="366"/>
      <c r="K21" s="365" t="s">
        <v>64</v>
      </c>
      <c r="L21" s="366"/>
    </row>
    <row r="22" spans="1:12" x14ac:dyDescent="0.25">
      <c r="A22" s="111" t="s">
        <v>59</v>
      </c>
      <c r="B22" s="14">
        <v>89531680</v>
      </c>
      <c r="G22" s="32">
        <f>B22+G20</f>
        <v>1492715870</v>
      </c>
      <c r="I22" s="28">
        <f>G22-B24</f>
        <v>112715870</v>
      </c>
      <c r="J22" s="33">
        <f>I22/B24</f>
        <v>8.1678166666666663E-2</v>
      </c>
      <c r="K22" s="28">
        <f>I22+4000000</f>
        <v>116715870</v>
      </c>
      <c r="L22" s="33">
        <f>K22/B24</f>
        <v>8.4576717391304346E-2</v>
      </c>
    </row>
    <row r="23" spans="1:12" x14ac:dyDescent="0.25">
      <c r="A23" s="23" t="s">
        <v>60</v>
      </c>
      <c r="B23" s="24">
        <v>100000000</v>
      </c>
      <c r="G23" s="35">
        <f>G22+B23</f>
        <v>1592715870</v>
      </c>
      <c r="H23" s="34"/>
      <c r="I23" s="36">
        <f>G23-B24</f>
        <v>212715870</v>
      </c>
      <c r="J23" s="37">
        <f>I23/B24</f>
        <v>0.15414193478260871</v>
      </c>
      <c r="K23" s="36">
        <f>I23+4000000</f>
        <v>216715870</v>
      </c>
      <c r="L23" s="37">
        <f>K23/B24</f>
        <v>0.15704048550724636</v>
      </c>
    </row>
    <row r="24" spans="1:12" x14ac:dyDescent="0.25">
      <c r="A24" s="111" t="s">
        <v>61</v>
      </c>
      <c r="B24" s="111">
        <v>1380000000</v>
      </c>
      <c r="G24" s="32"/>
      <c r="H24" s="38"/>
      <c r="I24" s="369" t="s">
        <v>69</v>
      </c>
      <c r="J24" s="51">
        <f>I22/base!H44*34</f>
        <v>2.2984613788346778E-2</v>
      </c>
      <c r="K24" s="370" t="s">
        <v>69</v>
      </c>
      <c r="L24" s="51">
        <f>K22/base!H44*30</f>
        <v>2.1000246498935435E-2</v>
      </c>
    </row>
    <row r="25" spans="1:12" x14ac:dyDescent="0.25">
      <c r="I25" s="369"/>
      <c r="J25" s="51">
        <f>I23/base!H44*30</f>
        <v>3.8273164602512968E-2</v>
      </c>
      <c r="K25" s="371"/>
      <c r="L25" s="51">
        <f>K23/base!H44*30</f>
        <v>3.8992869523495365E-2</v>
      </c>
    </row>
  </sheetData>
  <mergeCells count="4">
    <mergeCell ref="I21:J21"/>
    <mergeCell ref="K21:L21"/>
    <mergeCell ref="I24:I25"/>
    <mergeCell ref="K24:K2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topLeftCell="A2" zoomScale="115" zoomScaleNormal="115" workbookViewId="0">
      <selection activeCell="B24" sqref="B24"/>
    </sheetView>
  </sheetViews>
  <sheetFormatPr defaultRowHeight="15" x14ac:dyDescent="0.25"/>
  <cols>
    <col min="1" max="1" width="10.5703125" style="116" bestFit="1" customWidth="1"/>
    <col min="2" max="2" width="12.28515625" style="116" bestFit="1" customWidth="1"/>
    <col min="3" max="3" width="15.28515625" style="116" bestFit="1" customWidth="1"/>
    <col min="4" max="4" width="14.140625" style="116" bestFit="1" customWidth="1"/>
    <col min="5" max="5" width="14.85546875" style="116" bestFit="1" customWidth="1"/>
    <col min="6" max="6" width="12.85546875" style="116" bestFit="1" customWidth="1"/>
    <col min="7" max="7" width="14.140625" style="116" bestFit="1" customWidth="1"/>
    <col min="8" max="9" width="18.7109375" style="116" bestFit="1" customWidth="1"/>
    <col min="10" max="10" width="20" style="116" bestFit="1" customWidth="1"/>
    <col min="11" max="11" width="17.28515625" style="116" bestFit="1" customWidth="1"/>
    <col min="12" max="12" width="12" style="116" bestFit="1" customWidth="1"/>
    <col min="13" max="16384" width="9.140625" style="116"/>
  </cols>
  <sheetData>
    <row r="1" spans="1:12" x14ac:dyDescent="0.2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6" t="s">
        <v>9</v>
      </c>
      <c r="K1" s="116" t="s">
        <v>10</v>
      </c>
      <c r="L1" s="116" t="s">
        <v>11</v>
      </c>
    </row>
    <row r="2" spans="1:12" x14ac:dyDescent="0.25">
      <c r="A2" s="116" t="s">
        <v>845</v>
      </c>
      <c r="B2" s="32">
        <v>10000</v>
      </c>
      <c r="C2" s="32">
        <v>3603</v>
      </c>
      <c r="D2" s="32">
        <v>36026389</v>
      </c>
      <c r="E2" s="116">
        <v>5282</v>
      </c>
      <c r="F2" s="32">
        <v>3638</v>
      </c>
      <c r="G2" s="116">
        <v>52305005</v>
      </c>
      <c r="H2" s="116">
        <v>45.185255730000002</v>
      </c>
      <c r="I2" s="116">
        <v>16278616</v>
      </c>
      <c r="J2" s="116">
        <v>0</v>
      </c>
      <c r="K2" s="116">
        <v>16278616</v>
      </c>
      <c r="L2" s="116">
        <v>3.71</v>
      </c>
    </row>
    <row r="3" spans="1:12" x14ac:dyDescent="0.25">
      <c r="A3" s="116" t="s">
        <v>57</v>
      </c>
      <c r="B3" s="116">
        <v>224</v>
      </c>
      <c r="C3" s="32">
        <v>5162</v>
      </c>
      <c r="D3" s="32">
        <v>1156290</v>
      </c>
      <c r="E3" s="116">
        <v>6480</v>
      </c>
      <c r="F3" s="32">
        <v>5212</v>
      </c>
      <c r="G3" s="116">
        <v>1437368</v>
      </c>
      <c r="H3" s="116">
        <v>24.308659649999999</v>
      </c>
      <c r="I3" s="116">
        <v>281078.48323170701</v>
      </c>
      <c r="J3" s="116">
        <v>459414.51679999998</v>
      </c>
      <c r="K3" s="116">
        <v>740493</v>
      </c>
      <c r="L3" s="116">
        <v>0.1</v>
      </c>
    </row>
    <row r="4" spans="1:12" x14ac:dyDescent="0.25">
      <c r="A4" s="116" t="s">
        <v>25</v>
      </c>
      <c r="B4" s="32">
        <v>8000</v>
      </c>
      <c r="C4" s="32">
        <v>5300</v>
      </c>
      <c r="D4" s="32">
        <v>42403932</v>
      </c>
      <c r="E4" s="116">
        <v>6383</v>
      </c>
      <c r="F4" s="32">
        <v>5352</v>
      </c>
      <c r="G4" s="116">
        <v>50566126</v>
      </c>
      <c r="H4" s="116">
        <v>19.248671770000001</v>
      </c>
      <c r="I4" s="116">
        <v>8162193.7386002997</v>
      </c>
      <c r="J4" s="116">
        <v>3579701.2609999999</v>
      </c>
      <c r="K4" s="116">
        <v>11741895</v>
      </c>
      <c r="L4" s="116">
        <v>3.59</v>
      </c>
    </row>
    <row r="5" spans="1:12" x14ac:dyDescent="0.25">
      <c r="A5" s="116" t="s">
        <v>570</v>
      </c>
      <c r="B5" s="32">
        <v>20000</v>
      </c>
      <c r="C5" s="32">
        <v>5224</v>
      </c>
      <c r="D5" s="32">
        <v>104482560</v>
      </c>
      <c r="E5" s="116">
        <v>6187</v>
      </c>
      <c r="F5" s="32">
        <v>5275</v>
      </c>
      <c r="G5" s="116">
        <v>122533535</v>
      </c>
      <c r="H5" s="116">
        <v>17.276543570000001</v>
      </c>
      <c r="I5" s="116">
        <v>18050975</v>
      </c>
      <c r="J5" s="116">
        <v>0</v>
      </c>
      <c r="K5" s="116">
        <v>18050975</v>
      </c>
      <c r="L5" s="116">
        <v>8.6999999999999993</v>
      </c>
    </row>
    <row r="6" spans="1:12" x14ac:dyDescent="0.25">
      <c r="A6" s="116" t="s">
        <v>1090</v>
      </c>
      <c r="B6" s="116">
        <v>139</v>
      </c>
      <c r="C6" s="32">
        <v>4219</v>
      </c>
      <c r="D6" s="32">
        <v>586448</v>
      </c>
      <c r="E6" s="116">
        <v>4861</v>
      </c>
      <c r="F6" s="32">
        <v>4260</v>
      </c>
      <c r="G6" s="116">
        <v>669091</v>
      </c>
      <c r="H6" s="116">
        <v>14.09212752</v>
      </c>
      <c r="I6" s="116">
        <v>82642.999999999796</v>
      </c>
      <c r="J6" s="116">
        <v>0</v>
      </c>
      <c r="K6" s="116">
        <v>82642.999999999796</v>
      </c>
      <c r="L6" s="116">
        <v>0.05</v>
      </c>
    </row>
    <row r="7" spans="1:12" x14ac:dyDescent="0.25">
      <c r="A7" s="116" t="s">
        <v>45</v>
      </c>
      <c r="B7" s="32">
        <v>20000</v>
      </c>
      <c r="C7" s="32">
        <v>4637</v>
      </c>
      <c r="D7" s="32">
        <v>92738832</v>
      </c>
      <c r="E7" s="116">
        <v>5170</v>
      </c>
      <c r="F7" s="32">
        <v>4682</v>
      </c>
      <c r="G7" s="116">
        <v>102391850</v>
      </c>
      <c r="H7" s="116">
        <v>10.408820390000001</v>
      </c>
      <c r="I7" s="116">
        <v>9653018.4089090899</v>
      </c>
      <c r="J7" s="116">
        <v>12500134.59</v>
      </c>
      <c r="K7" s="116">
        <v>22153153</v>
      </c>
      <c r="L7" s="116">
        <v>7.27</v>
      </c>
    </row>
    <row r="8" spans="1:12" x14ac:dyDescent="0.25">
      <c r="A8" s="116" t="s">
        <v>12</v>
      </c>
      <c r="B8" s="32">
        <v>30000</v>
      </c>
      <c r="C8" s="32">
        <v>2766</v>
      </c>
      <c r="D8" s="32">
        <v>82992186</v>
      </c>
      <c r="E8" s="116">
        <v>3055</v>
      </c>
      <c r="F8" s="32">
        <v>2793</v>
      </c>
      <c r="G8" s="116">
        <v>90756412</v>
      </c>
      <c r="H8" s="116">
        <v>9.3553702350000005</v>
      </c>
      <c r="I8" s="116">
        <v>7764226.24393861</v>
      </c>
      <c r="J8" s="116">
        <v>19521623.760000002</v>
      </c>
      <c r="K8" s="116">
        <v>27285849.999999899</v>
      </c>
      <c r="L8" s="116">
        <v>6.44</v>
      </c>
    </row>
    <row r="9" spans="1:12" x14ac:dyDescent="0.25">
      <c r="A9" s="116" t="s">
        <v>100</v>
      </c>
      <c r="B9" s="32">
        <v>1000</v>
      </c>
      <c r="C9" s="32">
        <v>1677</v>
      </c>
      <c r="D9" s="32">
        <v>1676577</v>
      </c>
      <c r="E9" s="116">
        <v>1800</v>
      </c>
      <c r="F9" s="32">
        <v>1693</v>
      </c>
      <c r="G9" s="116">
        <v>1782450</v>
      </c>
      <c r="H9" s="116">
        <v>6.3148149</v>
      </c>
      <c r="I9" s="116">
        <v>105872.75</v>
      </c>
      <c r="J9" s="116">
        <v>3164983.25</v>
      </c>
      <c r="K9" s="116">
        <v>3270856</v>
      </c>
      <c r="L9" s="116">
        <v>0.13</v>
      </c>
    </row>
    <row r="10" spans="1:12" x14ac:dyDescent="0.25">
      <c r="A10" s="116" t="s">
        <v>38</v>
      </c>
      <c r="B10" s="32">
        <v>20000</v>
      </c>
      <c r="C10" s="32">
        <v>1411</v>
      </c>
      <c r="D10" s="32">
        <v>28224503</v>
      </c>
      <c r="E10" s="116">
        <v>1493</v>
      </c>
      <c r="F10" s="32">
        <v>1425</v>
      </c>
      <c r="G10" s="116">
        <v>29568865</v>
      </c>
      <c r="H10" s="116">
        <v>4.7631034919999999</v>
      </c>
      <c r="I10" s="116">
        <v>1344362.2749999899</v>
      </c>
      <c r="J10" s="116">
        <v>44325165.729999997</v>
      </c>
      <c r="K10" s="116">
        <v>45669528</v>
      </c>
      <c r="L10" s="116">
        <v>2.1</v>
      </c>
    </row>
    <row r="11" spans="1:12" x14ac:dyDescent="0.25">
      <c r="A11" s="116" t="s">
        <v>88</v>
      </c>
      <c r="B11" s="32">
        <v>60000</v>
      </c>
      <c r="C11" s="32">
        <v>1701</v>
      </c>
      <c r="D11" s="32">
        <v>102084353</v>
      </c>
      <c r="E11" s="116">
        <v>1729</v>
      </c>
      <c r="F11" s="32">
        <v>1718</v>
      </c>
      <c r="G11" s="116">
        <v>102728535</v>
      </c>
      <c r="H11" s="116">
        <v>0.63102912499999997</v>
      </c>
      <c r="I11" s="116">
        <v>644181.99999998498</v>
      </c>
      <c r="J11" s="116">
        <v>0</v>
      </c>
      <c r="K11" s="116">
        <v>644181.99999998498</v>
      </c>
      <c r="L11" s="116">
        <v>7.29</v>
      </c>
    </row>
    <row r="12" spans="1:12" x14ac:dyDescent="0.25">
      <c r="A12" s="116" t="s">
        <v>82</v>
      </c>
      <c r="B12" s="32">
        <v>25001</v>
      </c>
      <c r="C12" s="32">
        <v>4205</v>
      </c>
      <c r="D12" s="32">
        <v>105127966</v>
      </c>
      <c r="E12" s="116">
        <v>4209</v>
      </c>
      <c r="F12" s="32">
        <v>4246</v>
      </c>
      <c r="G12" s="116">
        <v>104203224</v>
      </c>
      <c r="H12" s="116">
        <v>-0.87963488700000003</v>
      </c>
      <c r="I12" s="116">
        <v>-924742.26772285998</v>
      </c>
      <c r="J12" s="116">
        <v>4403173.2680000002</v>
      </c>
      <c r="K12" s="116">
        <v>3478431</v>
      </c>
      <c r="L12" s="116">
        <v>7.4</v>
      </c>
    </row>
    <row r="13" spans="1:12" x14ac:dyDescent="0.25">
      <c r="A13" s="116" t="s">
        <v>1147</v>
      </c>
      <c r="B13" s="116">
        <v>106</v>
      </c>
      <c r="C13" s="32">
        <v>5726</v>
      </c>
      <c r="D13" s="32">
        <v>606940</v>
      </c>
      <c r="E13" s="116">
        <v>5700</v>
      </c>
      <c r="F13" s="32">
        <v>5782</v>
      </c>
      <c r="G13" s="116">
        <v>598309</v>
      </c>
      <c r="H13" s="116">
        <v>-1.4220516030000001</v>
      </c>
      <c r="I13" s="116">
        <v>-8631</v>
      </c>
      <c r="J13" s="116">
        <v>0</v>
      </c>
      <c r="K13" s="116">
        <v>-8631</v>
      </c>
      <c r="L13" s="116">
        <v>0.04</v>
      </c>
    </row>
    <row r="14" spans="1:12" x14ac:dyDescent="0.25">
      <c r="A14" s="116" t="s">
        <v>983</v>
      </c>
      <c r="B14" s="32">
        <v>100000</v>
      </c>
      <c r="C14" s="116">
        <v>502</v>
      </c>
      <c r="D14" s="32">
        <v>50227000</v>
      </c>
      <c r="E14" s="116">
        <v>500</v>
      </c>
      <c r="F14" s="116">
        <v>507</v>
      </c>
      <c r="G14" s="116">
        <v>49512500</v>
      </c>
      <c r="H14" s="116">
        <v>-1.4225416609999999</v>
      </c>
      <c r="I14" s="116">
        <v>-714500</v>
      </c>
      <c r="J14" s="116">
        <v>0</v>
      </c>
      <c r="K14" s="116">
        <v>-714500</v>
      </c>
      <c r="L14" s="116">
        <v>3.51</v>
      </c>
    </row>
    <row r="15" spans="1:12" x14ac:dyDescent="0.25">
      <c r="A15" s="116" t="s">
        <v>51</v>
      </c>
      <c r="B15" s="32">
        <v>300000</v>
      </c>
      <c r="C15" s="116">
        <v>413</v>
      </c>
      <c r="D15" s="32">
        <v>123982976</v>
      </c>
      <c r="E15" s="116">
        <v>408</v>
      </c>
      <c r="F15" s="116">
        <v>417</v>
      </c>
      <c r="G15" s="116">
        <v>121206600</v>
      </c>
      <c r="H15" s="116">
        <v>-2.2393200059999998</v>
      </c>
      <c r="I15" s="116">
        <v>-2776375.5755705498</v>
      </c>
      <c r="J15" s="116">
        <v>-1907720.4240000001</v>
      </c>
      <c r="K15" s="116">
        <v>-4684095.9999999898</v>
      </c>
      <c r="L15" s="116">
        <v>8.6</v>
      </c>
    </row>
    <row r="16" spans="1:12" x14ac:dyDescent="0.25">
      <c r="A16" s="116" t="s">
        <v>48</v>
      </c>
      <c r="B16" s="32">
        <v>492704</v>
      </c>
      <c r="C16" s="116">
        <v>427</v>
      </c>
      <c r="D16" s="32">
        <v>210269578</v>
      </c>
      <c r="E16" s="116">
        <v>416</v>
      </c>
      <c r="F16" s="116">
        <v>431</v>
      </c>
      <c r="G16" s="116">
        <v>202966457</v>
      </c>
      <c r="H16" s="116">
        <v>-3.4732179080000001</v>
      </c>
      <c r="I16" s="116">
        <v>-7303120.625</v>
      </c>
      <c r="J16" s="116">
        <v>1521882.625</v>
      </c>
      <c r="K16" s="116">
        <v>-5781238</v>
      </c>
      <c r="L16" s="116">
        <v>14.41</v>
      </c>
    </row>
    <row r="17" spans="1:12" x14ac:dyDescent="0.25">
      <c r="A17" s="116" t="s">
        <v>78</v>
      </c>
      <c r="B17" s="32">
        <v>50000</v>
      </c>
      <c r="C17" s="32">
        <v>4457</v>
      </c>
      <c r="D17" s="32">
        <v>222850233</v>
      </c>
      <c r="E17" s="116">
        <v>4252</v>
      </c>
      <c r="F17" s="32">
        <v>4500</v>
      </c>
      <c r="G17" s="116">
        <v>210527150</v>
      </c>
      <c r="H17" s="116">
        <v>-5.5297599799999997</v>
      </c>
      <c r="I17" s="116">
        <v>-12323083</v>
      </c>
      <c r="J17" s="116">
        <v>6265494</v>
      </c>
      <c r="K17" s="116">
        <v>-6057589</v>
      </c>
      <c r="L17" s="116">
        <v>14.94</v>
      </c>
    </row>
    <row r="18" spans="1:12" x14ac:dyDescent="0.25">
      <c r="A18" s="116" t="s">
        <v>772</v>
      </c>
      <c r="B18" s="32">
        <v>20000</v>
      </c>
      <c r="C18" s="116">
        <v>905</v>
      </c>
      <c r="D18" s="32">
        <v>18101804</v>
      </c>
      <c r="E18" s="116">
        <v>851</v>
      </c>
      <c r="F18" s="116">
        <v>914</v>
      </c>
      <c r="G18" s="116">
        <v>16854055</v>
      </c>
      <c r="H18" s="116">
        <v>-6.8929538739999998</v>
      </c>
      <c r="I18" s="116">
        <v>-1247749</v>
      </c>
      <c r="J18" s="116">
        <v>0</v>
      </c>
      <c r="K18" s="116">
        <v>-1247749</v>
      </c>
      <c r="L18" s="116">
        <v>1.2</v>
      </c>
    </row>
    <row r="19" spans="1:12" x14ac:dyDescent="0.25">
      <c r="A19" s="116" t="s">
        <v>15</v>
      </c>
      <c r="B19" s="32">
        <v>10000</v>
      </c>
      <c r="C19" s="32">
        <v>11776</v>
      </c>
      <c r="D19" s="32">
        <v>117762218</v>
      </c>
      <c r="E19" s="116">
        <v>10080</v>
      </c>
      <c r="F19" s="32">
        <v>11891</v>
      </c>
      <c r="G19" s="116">
        <v>99817200</v>
      </c>
      <c r="H19" s="116">
        <v>-15.2383492</v>
      </c>
      <c r="I19" s="116">
        <v>-17945018</v>
      </c>
      <c r="J19" s="116">
        <v>2712335</v>
      </c>
      <c r="K19" s="116">
        <v>-15232683</v>
      </c>
      <c r="L19" s="116">
        <v>7.09</v>
      </c>
    </row>
    <row r="20" spans="1:12" x14ac:dyDescent="0.25">
      <c r="A20" s="116" t="s">
        <v>730</v>
      </c>
      <c r="B20" s="32">
        <v>80000</v>
      </c>
      <c r="C20" s="116">
        <v>754</v>
      </c>
      <c r="D20" s="32">
        <v>60326564</v>
      </c>
      <c r="E20" s="116">
        <v>617</v>
      </c>
      <c r="F20" s="116">
        <v>761</v>
      </c>
      <c r="G20" s="116">
        <v>48878740</v>
      </c>
      <c r="H20" s="116">
        <v>-18.976422670000002</v>
      </c>
      <c r="I20" s="116">
        <v>-11447823.7142857</v>
      </c>
      <c r="J20" s="116">
        <v>847739.71429999999</v>
      </c>
      <c r="K20" s="116">
        <v>-10600084</v>
      </c>
      <c r="L20" s="116">
        <v>3.47</v>
      </c>
    </row>
    <row r="21" spans="1:12" x14ac:dyDescent="0.25">
      <c r="A21" s="116" t="s">
        <v>54</v>
      </c>
      <c r="B21" s="32">
        <v>1247174</v>
      </c>
      <c r="D21" s="32">
        <v>1401627347</v>
      </c>
      <c r="G21" s="32">
        <v>1409303472</v>
      </c>
      <c r="I21" s="32">
        <v>7676125</v>
      </c>
      <c r="J21" s="32">
        <v>97393927</v>
      </c>
      <c r="K21" s="32">
        <v>105070052</v>
      </c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15" t="s">
        <v>59</v>
      </c>
      <c r="B23" s="14">
        <v>88924739</v>
      </c>
      <c r="G23" s="32">
        <f>B23+G21</f>
        <v>1498228211</v>
      </c>
      <c r="I23" s="28">
        <f>G23-B25</f>
        <v>118228211</v>
      </c>
      <c r="J23" s="33">
        <f>I23/B25</f>
        <v>8.5672616666666673E-2</v>
      </c>
      <c r="K23" s="28">
        <f>I23+4000000</f>
        <v>122228211</v>
      </c>
      <c r="L23" s="33">
        <f>K23/B25</f>
        <v>8.8571167391304342E-2</v>
      </c>
    </row>
    <row r="24" spans="1:12" x14ac:dyDescent="0.25">
      <c r="A24" s="23" t="s">
        <v>60</v>
      </c>
      <c r="B24" s="24">
        <v>100000000</v>
      </c>
      <c r="G24" s="35">
        <f>G23+B24</f>
        <v>1598228211</v>
      </c>
      <c r="H24" s="34"/>
      <c r="I24" s="36">
        <f>G24-B25</f>
        <v>218228211</v>
      </c>
      <c r="J24" s="37">
        <f>I24/B25</f>
        <v>0.15813638478260869</v>
      </c>
      <c r="K24" s="36">
        <f>I24+4000000</f>
        <v>222228211</v>
      </c>
      <c r="L24" s="37">
        <f>K24/B25</f>
        <v>0.16103493550724637</v>
      </c>
    </row>
    <row r="25" spans="1:12" x14ac:dyDescent="0.25">
      <c r="A25" s="115" t="s">
        <v>61</v>
      </c>
      <c r="B25" s="115">
        <v>1380000000</v>
      </c>
      <c r="G25" s="32"/>
      <c r="H25" s="38"/>
      <c r="I25" s="369" t="s">
        <v>69</v>
      </c>
      <c r="J25" s="51">
        <f>I23/base!H45*34</f>
        <v>2.3923150748684743E-2</v>
      </c>
      <c r="K25" s="370" t="s">
        <v>69</v>
      </c>
      <c r="L25" s="51">
        <f>K23/base!H45*30</f>
        <v>2.1822829111814695E-2</v>
      </c>
    </row>
    <row r="26" spans="1:12" x14ac:dyDescent="0.25">
      <c r="I26" s="369"/>
      <c r="J26" s="51">
        <f>I24/base!H45*30</f>
        <v>3.8962829587925824E-2</v>
      </c>
      <c r="K26" s="371"/>
      <c r="L26" s="51">
        <f>K24/base!H45*30</f>
        <v>3.967699627443045E-2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I25" sqref="I25:L26"/>
    </sheetView>
  </sheetViews>
  <sheetFormatPr defaultRowHeight="15" x14ac:dyDescent="0.25"/>
  <cols>
    <col min="1" max="1" width="10.5703125" style="119" bestFit="1" customWidth="1"/>
    <col min="2" max="2" width="12.28515625" style="119" bestFit="1" customWidth="1"/>
    <col min="3" max="3" width="15.28515625" style="119" bestFit="1" customWidth="1"/>
    <col min="4" max="4" width="14.140625" style="119" bestFit="1" customWidth="1"/>
    <col min="5" max="5" width="14.85546875" style="119" bestFit="1" customWidth="1"/>
    <col min="6" max="6" width="12.85546875" style="119" bestFit="1" customWidth="1"/>
    <col min="7" max="7" width="14.140625" style="119" bestFit="1" customWidth="1"/>
    <col min="8" max="8" width="18.7109375" style="119" bestFit="1" customWidth="1"/>
    <col min="9" max="9" width="21.7109375" style="119" bestFit="1" customWidth="1"/>
    <col min="10" max="10" width="20" style="119" bestFit="1" customWidth="1"/>
    <col min="11" max="11" width="21" style="119" bestFit="1" customWidth="1"/>
    <col min="12" max="12" width="12" style="119" bestFit="1" customWidth="1"/>
    <col min="13" max="16384" width="9.140625" style="119"/>
  </cols>
  <sheetData>
    <row r="1" spans="1:12" x14ac:dyDescent="0.25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</row>
    <row r="2" spans="1:12" x14ac:dyDescent="0.25">
      <c r="A2" s="122" t="s">
        <v>845</v>
      </c>
      <c r="B2" s="122" t="s">
        <v>120</v>
      </c>
      <c r="C2" s="122" t="s">
        <v>846</v>
      </c>
      <c r="D2" s="122" t="s">
        <v>847</v>
      </c>
      <c r="E2" s="122">
        <v>5546</v>
      </c>
      <c r="F2" s="122" t="s">
        <v>848</v>
      </c>
      <c r="G2" s="122">
        <v>54919265</v>
      </c>
      <c r="H2" s="122">
        <v>52.441769837104687</v>
      </c>
      <c r="I2" s="122" t="s">
        <v>1148</v>
      </c>
      <c r="J2" s="122">
        <v>0</v>
      </c>
      <c r="K2" s="122" t="s">
        <v>1148</v>
      </c>
      <c r="L2" s="122">
        <v>3.92</v>
      </c>
    </row>
    <row r="3" spans="1:12" x14ac:dyDescent="0.25">
      <c r="A3" s="122" t="s">
        <v>57</v>
      </c>
      <c r="B3" s="122">
        <v>224</v>
      </c>
      <c r="C3" s="122" t="s">
        <v>546</v>
      </c>
      <c r="D3" s="122" t="s">
        <v>547</v>
      </c>
      <c r="E3" s="122">
        <v>6418</v>
      </c>
      <c r="F3" s="122" t="s">
        <v>548</v>
      </c>
      <c r="G3" s="122">
        <v>1423615</v>
      </c>
      <c r="H3" s="122">
        <v>23.119251654105977</v>
      </c>
      <c r="I3" s="122" t="s">
        <v>1149</v>
      </c>
      <c r="J3" s="122">
        <v>459414.5167682927</v>
      </c>
      <c r="K3" s="122" t="s">
        <v>1150</v>
      </c>
      <c r="L3" s="122">
        <v>0.1</v>
      </c>
    </row>
    <row r="4" spans="1:12" x14ac:dyDescent="0.25">
      <c r="A4" s="122" t="s">
        <v>570</v>
      </c>
      <c r="B4" s="122" t="s">
        <v>156</v>
      </c>
      <c r="C4" s="122" t="s">
        <v>537</v>
      </c>
      <c r="D4" s="122" t="s">
        <v>571</v>
      </c>
      <c r="E4" s="122">
        <v>6490</v>
      </c>
      <c r="F4" s="122" t="s">
        <v>539</v>
      </c>
      <c r="G4" s="122">
        <v>128534450</v>
      </c>
      <c r="H4" s="122">
        <v>23.020004486873216</v>
      </c>
      <c r="I4" s="122" t="s">
        <v>1151</v>
      </c>
      <c r="J4" s="122">
        <v>0</v>
      </c>
      <c r="K4" s="122" t="s">
        <v>1151</v>
      </c>
      <c r="L4" s="122">
        <v>9.18</v>
      </c>
    </row>
    <row r="5" spans="1:12" x14ac:dyDescent="0.25">
      <c r="A5" s="122" t="s">
        <v>25</v>
      </c>
      <c r="B5" s="122" t="s">
        <v>352</v>
      </c>
      <c r="C5" s="122" t="s">
        <v>222</v>
      </c>
      <c r="D5" s="122" t="s">
        <v>1152</v>
      </c>
      <c r="E5" s="122">
        <v>6520</v>
      </c>
      <c r="F5" s="122" t="s">
        <v>224</v>
      </c>
      <c r="G5" s="122">
        <v>38738580</v>
      </c>
      <c r="H5" s="122">
        <v>21.808137230278327</v>
      </c>
      <c r="I5" s="122" t="s">
        <v>1153</v>
      </c>
      <c r="J5" s="122">
        <v>5950995.1960497703</v>
      </c>
      <c r="K5" s="122" t="s">
        <v>1154</v>
      </c>
      <c r="L5" s="122">
        <v>2.77</v>
      </c>
    </row>
    <row r="6" spans="1:12" x14ac:dyDescent="0.25">
      <c r="A6" s="122" t="s">
        <v>1090</v>
      </c>
      <c r="B6" s="122">
        <v>139</v>
      </c>
      <c r="C6" s="122" t="s">
        <v>1091</v>
      </c>
      <c r="D6" s="122" t="s">
        <v>1092</v>
      </c>
      <c r="E6" s="122">
        <v>5104</v>
      </c>
      <c r="F6" s="122" t="s">
        <v>1093</v>
      </c>
      <c r="G6" s="122">
        <v>702539</v>
      </c>
      <c r="H6" s="122">
        <v>19.795617002700983</v>
      </c>
      <c r="I6" s="122" t="s">
        <v>1155</v>
      </c>
      <c r="J6" s="122">
        <v>0</v>
      </c>
      <c r="K6" s="122" t="s">
        <v>1155</v>
      </c>
      <c r="L6" s="122">
        <v>0.05</v>
      </c>
    </row>
    <row r="7" spans="1:12" x14ac:dyDescent="0.25">
      <c r="A7" s="122" t="s">
        <v>12</v>
      </c>
      <c r="B7" s="122" t="s">
        <v>141</v>
      </c>
      <c r="C7" s="122" t="s">
        <v>796</v>
      </c>
      <c r="D7" s="122" t="s">
        <v>797</v>
      </c>
      <c r="E7" s="122">
        <v>3180</v>
      </c>
      <c r="F7" s="122" t="s">
        <v>798</v>
      </c>
      <c r="G7" s="122">
        <v>94469850</v>
      </c>
      <c r="H7" s="122">
        <v>13.829813179851492</v>
      </c>
      <c r="I7" s="122" t="s">
        <v>1156</v>
      </c>
      <c r="J7" s="122">
        <v>19521623.756061383</v>
      </c>
      <c r="K7" s="122" t="s">
        <v>1157</v>
      </c>
      <c r="L7" s="122">
        <v>6.75</v>
      </c>
    </row>
    <row r="8" spans="1:12" x14ac:dyDescent="0.25">
      <c r="A8" s="122" t="s">
        <v>100</v>
      </c>
      <c r="B8" s="122" t="s">
        <v>131</v>
      </c>
      <c r="C8" s="122" t="s">
        <v>850</v>
      </c>
      <c r="D8" s="122" t="s">
        <v>970</v>
      </c>
      <c r="E8" s="122">
        <v>1890</v>
      </c>
      <c r="F8" s="122" t="s">
        <v>852</v>
      </c>
      <c r="G8" s="122">
        <v>1871572</v>
      </c>
      <c r="H8" s="122">
        <v>11.63052582277375</v>
      </c>
      <c r="I8" s="122" t="s">
        <v>1158</v>
      </c>
      <c r="J8" s="122">
        <v>3164983.25</v>
      </c>
      <c r="K8" s="122" t="s">
        <v>1159</v>
      </c>
      <c r="L8" s="122">
        <v>0.13</v>
      </c>
    </row>
    <row r="9" spans="1:12" x14ac:dyDescent="0.25">
      <c r="A9" s="122" t="s">
        <v>45</v>
      </c>
      <c r="B9" s="122" t="s">
        <v>273</v>
      </c>
      <c r="C9" s="122" t="s">
        <v>614</v>
      </c>
      <c r="D9" s="122" t="s">
        <v>1160</v>
      </c>
      <c r="E9" s="122">
        <v>5200</v>
      </c>
      <c r="F9" s="122" t="s">
        <v>616</v>
      </c>
      <c r="G9" s="122">
        <v>77239500</v>
      </c>
      <c r="H9" s="122">
        <v>11.049490524197537</v>
      </c>
      <c r="I9" s="122" t="s">
        <v>1161</v>
      </c>
      <c r="J9" s="122">
        <v>15200564.693318179</v>
      </c>
      <c r="K9" s="122" t="s">
        <v>1162</v>
      </c>
      <c r="L9" s="122">
        <v>5.52</v>
      </c>
    </row>
    <row r="10" spans="1:12" x14ac:dyDescent="0.25">
      <c r="A10" s="122" t="s">
        <v>38</v>
      </c>
      <c r="B10" s="122" t="s">
        <v>156</v>
      </c>
      <c r="C10" s="122" t="s">
        <v>706</v>
      </c>
      <c r="D10" s="122" t="s">
        <v>707</v>
      </c>
      <c r="E10" s="122">
        <v>1540</v>
      </c>
      <c r="F10" s="122" t="s">
        <v>708</v>
      </c>
      <c r="G10" s="122">
        <v>30499700</v>
      </c>
      <c r="H10" s="122">
        <v>8.061071251344778</v>
      </c>
      <c r="I10" s="122" t="s">
        <v>1163</v>
      </c>
      <c r="J10" s="122">
        <v>44325165.725000001</v>
      </c>
      <c r="K10" s="122" t="s">
        <v>1164</v>
      </c>
      <c r="L10" s="122">
        <v>2.1800000000000002</v>
      </c>
    </row>
    <row r="11" spans="1:12" x14ac:dyDescent="0.25">
      <c r="A11" s="122" t="s">
        <v>1147</v>
      </c>
      <c r="B11" s="122">
        <v>106</v>
      </c>
      <c r="C11" s="122" t="s">
        <v>1165</v>
      </c>
      <c r="D11" s="122" t="s">
        <v>1166</v>
      </c>
      <c r="E11" s="122">
        <v>5985</v>
      </c>
      <c r="F11" s="122" t="s">
        <v>1167</v>
      </c>
      <c r="G11" s="122">
        <v>628225</v>
      </c>
      <c r="H11" s="122">
        <v>3.5069364352324777</v>
      </c>
      <c r="I11" s="122" t="s">
        <v>1168</v>
      </c>
      <c r="J11" s="122">
        <v>0</v>
      </c>
      <c r="K11" s="122" t="s">
        <v>1168</v>
      </c>
      <c r="L11" s="122">
        <v>0.04</v>
      </c>
    </row>
    <row r="12" spans="1:12" x14ac:dyDescent="0.25">
      <c r="A12" s="122" t="s">
        <v>88</v>
      </c>
      <c r="B12" s="122" t="s">
        <v>752</v>
      </c>
      <c r="C12" s="122" t="s">
        <v>753</v>
      </c>
      <c r="D12" s="122" t="s">
        <v>754</v>
      </c>
      <c r="E12" s="122">
        <v>1778</v>
      </c>
      <c r="F12" s="122" t="s">
        <v>755</v>
      </c>
      <c r="G12" s="122">
        <v>105639870</v>
      </c>
      <c r="H12" s="122">
        <v>3.4829206391698291</v>
      </c>
      <c r="I12" s="122" t="s">
        <v>1169</v>
      </c>
      <c r="J12" s="122">
        <v>0</v>
      </c>
      <c r="K12" s="122" t="s">
        <v>1169</v>
      </c>
      <c r="L12" s="122">
        <v>7.55</v>
      </c>
    </row>
    <row r="13" spans="1:12" x14ac:dyDescent="0.25">
      <c r="A13" s="122" t="s">
        <v>82</v>
      </c>
      <c r="B13" s="122" t="s">
        <v>161</v>
      </c>
      <c r="C13" s="122" t="s">
        <v>162</v>
      </c>
      <c r="D13" s="122" t="s">
        <v>580</v>
      </c>
      <c r="E13" s="122">
        <v>4209</v>
      </c>
      <c r="F13" s="122" t="s">
        <v>164</v>
      </c>
      <c r="G13" s="122">
        <v>104203224</v>
      </c>
      <c r="H13" s="122">
        <v>-0.87963488741699458</v>
      </c>
      <c r="I13" s="122" t="s">
        <v>581</v>
      </c>
      <c r="J13" s="122">
        <v>4403173.2677228628</v>
      </c>
      <c r="K13" s="122" t="s">
        <v>582</v>
      </c>
      <c r="L13" s="122">
        <v>7.44</v>
      </c>
    </row>
    <row r="14" spans="1:12" x14ac:dyDescent="0.25">
      <c r="A14" s="122" t="s">
        <v>983</v>
      </c>
      <c r="B14" s="122" t="s">
        <v>470</v>
      </c>
      <c r="C14" s="122">
        <v>502</v>
      </c>
      <c r="D14" s="122" t="s">
        <v>1021</v>
      </c>
      <c r="E14" s="122">
        <v>500</v>
      </c>
      <c r="F14" s="122">
        <v>507</v>
      </c>
      <c r="G14" s="122">
        <v>49512500</v>
      </c>
      <c r="H14" s="122">
        <v>-1.422541660859697</v>
      </c>
      <c r="I14" s="122" t="s">
        <v>1022</v>
      </c>
      <c r="J14" s="122">
        <v>0</v>
      </c>
      <c r="K14" s="122" t="s">
        <v>1022</v>
      </c>
      <c r="L14" s="122">
        <v>3.54</v>
      </c>
    </row>
    <row r="15" spans="1:12" x14ac:dyDescent="0.25">
      <c r="A15" s="122" t="s">
        <v>78</v>
      </c>
      <c r="B15" s="122" t="s">
        <v>368</v>
      </c>
      <c r="C15" s="122" t="s">
        <v>1028</v>
      </c>
      <c r="D15" s="122" t="s">
        <v>1029</v>
      </c>
      <c r="E15" s="122">
        <v>4430</v>
      </c>
      <c r="F15" s="122" t="s">
        <v>1030</v>
      </c>
      <c r="G15" s="122">
        <v>219340375</v>
      </c>
      <c r="H15" s="122">
        <v>-1.5749851156763206</v>
      </c>
      <c r="I15" s="122" t="s">
        <v>1170</v>
      </c>
      <c r="J15" s="122">
        <v>6265494</v>
      </c>
      <c r="K15" s="122" t="s">
        <v>1171</v>
      </c>
      <c r="L15" s="122">
        <v>15.67</v>
      </c>
    </row>
    <row r="16" spans="1:12" x14ac:dyDescent="0.25">
      <c r="A16" s="122" t="s">
        <v>48</v>
      </c>
      <c r="B16" s="122" t="s">
        <v>392</v>
      </c>
      <c r="C16" s="122">
        <v>427</v>
      </c>
      <c r="D16" s="122" t="s">
        <v>393</v>
      </c>
      <c r="E16" s="122">
        <v>422</v>
      </c>
      <c r="F16" s="122">
        <v>431</v>
      </c>
      <c r="G16" s="122">
        <v>205893857</v>
      </c>
      <c r="H16" s="122">
        <v>-2.0810050956604713</v>
      </c>
      <c r="I16" s="122" t="s">
        <v>1172</v>
      </c>
      <c r="J16" s="122">
        <v>1521882.625</v>
      </c>
      <c r="K16" s="122" t="s">
        <v>1173</v>
      </c>
      <c r="L16" s="122">
        <v>14.71</v>
      </c>
    </row>
    <row r="17" spans="1:12" x14ac:dyDescent="0.25">
      <c r="A17" s="122" t="s">
        <v>51</v>
      </c>
      <c r="B17" s="122" t="s">
        <v>1023</v>
      </c>
      <c r="C17" s="122">
        <v>413</v>
      </c>
      <c r="D17" s="122" t="s">
        <v>1024</v>
      </c>
      <c r="E17" s="122">
        <v>407</v>
      </c>
      <c r="F17" s="122">
        <v>417</v>
      </c>
      <c r="G17" s="122">
        <v>120909525</v>
      </c>
      <c r="H17" s="122">
        <v>-2.4789295153649644</v>
      </c>
      <c r="I17" s="122" t="s">
        <v>1174</v>
      </c>
      <c r="J17" s="122">
        <v>-1907720.4244294451</v>
      </c>
      <c r="K17" s="122" t="s">
        <v>1175</v>
      </c>
      <c r="L17" s="122">
        <v>8.64</v>
      </c>
    </row>
    <row r="18" spans="1:12" x14ac:dyDescent="0.25">
      <c r="A18" s="122" t="s">
        <v>772</v>
      </c>
      <c r="B18" s="122" t="s">
        <v>156</v>
      </c>
      <c r="C18" s="122">
        <v>905</v>
      </c>
      <c r="D18" s="122" t="s">
        <v>773</v>
      </c>
      <c r="E18" s="122">
        <v>851</v>
      </c>
      <c r="F18" s="122">
        <v>914</v>
      </c>
      <c r="G18" s="122">
        <v>16854055</v>
      </c>
      <c r="H18" s="122">
        <v>-6.892953873547631</v>
      </c>
      <c r="I18" s="122" t="s">
        <v>1104</v>
      </c>
      <c r="J18" s="122">
        <v>0</v>
      </c>
      <c r="K18" s="122" t="s">
        <v>1104</v>
      </c>
      <c r="L18" s="122">
        <v>1.2</v>
      </c>
    </row>
    <row r="19" spans="1:12" x14ac:dyDescent="0.25">
      <c r="A19" s="122" t="s">
        <v>15</v>
      </c>
      <c r="B19" s="122" t="s">
        <v>120</v>
      </c>
      <c r="C19" s="122" t="s">
        <v>896</v>
      </c>
      <c r="D19" s="122" t="s">
        <v>897</v>
      </c>
      <c r="E19" s="122">
        <v>10300</v>
      </c>
      <c r="F19" s="122" t="s">
        <v>898</v>
      </c>
      <c r="G19" s="122">
        <v>101995750</v>
      </c>
      <c r="H19" s="122">
        <v>-13.388392531805065</v>
      </c>
      <c r="I19" s="122" t="s">
        <v>1176</v>
      </c>
      <c r="J19" s="122">
        <v>2712335</v>
      </c>
      <c r="K19" s="122" t="s">
        <v>1177</v>
      </c>
      <c r="L19" s="122">
        <v>7.29</v>
      </c>
    </row>
    <row r="20" spans="1:12" x14ac:dyDescent="0.25">
      <c r="A20" s="122" t="s">
        <v>730</v>
      </c>
      <c r="B20" s="122" t="s">
        <v>1105</v>
      </c>
      <c r="C20" s="122">
        <v>754</v>
      </c>
      <c r="D20" s="122" t="s">
        <v>1106</v>
      </c>
      <c r="E20" s="122">
        <v>640</v>
      </c>
      <c r="F20" s="122">
        <v>761</v>
      </c>
      <c r="G20" s="122">
        <v>50700800</v>
      </c>
      <c r="H20" s="122">
        <v>-15.95609483058667</v>
      </c>
      <c r="I20" s="122" t="s">
        <v>1178</v>
      </c>
      <c r="J20" s="122">
        <v>847739.71428571432</v>
      </c>
      <c r="K20" s="122" t="s">
        <v>1179</v>
      </c>
      <c r="L20" s="122">
        <v>3.62</v>
      </c>
    </row>
    <row r="21" spans="1:12" x14ac:dyDescent="0.25">
      <c r="A21" s="20" t="s">
        <v>54</v>
      </c>
      <c r="B21" s="20" t="s">
        <v>1180</v>
      </c>
      <c r="C21" s="20"/>
      <c r="D21" s="20" t="s">
        <v>1181</v>
      </c>
      <c r="E21" s="20"/>
      <c r="F21" s="20"/>
      <c r="G21" s="20" t="s">
        <v>1182</v>
      </c>
      <c r="H21" s="20"/>
      <c r="I21" s="20" t="s">
        <v>1183</v>
      </c>
      <c r="J21" s="20" t="s">
        <v>1184</v>
      </c>
      <c r="K21" s="20" t="s">
        <v>1185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18" t="s">
        <v>59</v>
      </c>
      <c r="B23" s="14">
        <v>127782154</v>
      </c>
      <c r="G23" s="32">
        <f>B23+G21</f>
        <v>1531859406</v>
      </c>
      <c r="I23" s="28">
        <f>G23-B25</f>
        <v>151859406</v>
      </c>
      <c r="J23" s="33">
        <f>I23/B25</f>
        <v>0.11004304782608695</v>
      </c>
      <c r="K23" s="28">
        <f>I23+4000000</f>
        <v>155859406</v>
      </c>
      <c r="L23" s="33">
        <f>K23/B25</f>
        <v>0.11294159855072464</v>
      </c>
    </row>
    <row r="24" spans="1:12" x14ac:dyDescent="0.25">
      <c r="A24" s="23" t="s">
        <v>60</v>
      </c>
      <c r="B24" s="24">
        <v>100000000</v>
      </c>
      <c r="G24" s="35">
        <f>G23+B24</f>
        <v>1631859406</v>
      </c>
      <c r="H24" s="34"/>
      <c r="I24" s="36">
        <f>G24-B25</f>
        <v>251859406</v>
      </c>
      <c r="J24" s="37">
        <f>I24/B25</f>
        <v>0.182506815942029</v>
      </c>
      <c r="K24" s="36">
        <f>I24+4000000</f>
        <v>255859406</v>
      </c>
      <c r="L24" s="37">
        <f>K24/B25</f>
        <v>0.18540536666666665</v>
      </c>
    </row>
    <row r="25" spans="1:12" x14ac:dyDescent="0.25">
      <c r="A25" s="118" t="s">
        <v>61</v>
      </c>
      <c r="B25" s="118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2.2914104114274216E-2</v>
      </c>
      <c r="K25" s="370" t="s">
        <v>69</v>
      </c>
      <c r="L25" s="51">
        <f ca="1">K23/VLOOKUP(MID(CELL("filename",A$1),FIND("]",CELL("filename",A$1))+1,255),base!A:H,8,TRUE)*30</f>
        <v>2.3517665124232971E-2</v>
      </c>
    </row>
    <row r="26" spans="1:12" x14ac:dyDescent="0.25">
      <c r="I26" s="369"/>
      <c r="J26" s="51">
        <f ca="1">I24/VLOOKUP(MID(CELL("filename",A$1),FIND("]",CELL("filename",A$1))+1,255),base!A:H,8,TRUE)*30</f>
        <v>3.8003129363243134E-2</v>
      </c>
      <c r="K26" s="371"/>
      <c r="L26" s="51">
        <f ca="1">K24/VLOOKUP(MID(CELL("filename",A$1),FIND("]",CELL("filename",A$1))+1,255),base!A:H,8,TRUE)*30</f>
        <v>3.8606690373201892E-2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I25" sqref="I25:L26"/>
    </sheetView>
  </sheetViews>
  <sheetFormatPr defaultRowHeight="15" x14ac:dyDescent="0.25"/>
  <cols>
    <col min="1" max="1" width="10.5703125" style="121" bestFit="1" customWidth="1"/>
    <col min="2" max="2" width="12.28515625" style="121" bestFit="1" customWidth="1"/>
    <col min="3" max="3" width="15.28515625" style="121" bestFit="1" customWidth="1"/>
    <col min="4" max="4" width="14.140625" style="121" bestFit="1" customWidth="1"/>
    <col min="5" max="5" width="14.85546875" style="121" bestFit="1" customWidth="1"/>
    <col min="6" max="6" width="12.85546875" style="121" bestFit="1" customWidth="1"/>
    <col min="7" max="7" width="14.140625" style="121" bestFit="1" customWidth="1"/>
    <col min="8" max="8" width="18.7109375" style="121" bestFit="1" customWidth="1"/>
    <col min="9" max="9" width="21" style="121" bestFit="1" customWidth="1"/>
    <col min="10" max="10" width="20" style="121" bestFit="1" customWidth="1"/>
    <col min="11" max="11" width="21.7109375" style="121" bestFit="1" customWidth="1"/>
    <col min="12" max="12" width="12" style="121" bestFit="1" customWidth="1"/>
    <col min="13" max="16384" width="9.140625" style="121"/>
  </cols>
  <sheetData>
    <row r="1" spans="1:12" x14ac:dyDescent="0.25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8</v>
      </c>
      <c r="J1" s="121" t="s">
        <v>9</v>
      </c>
      <c r="K1" s="121" t="s">
        <v>10</v>
      </c>
      <c r="L1" s="121" t="s">
        <v>11</v>
      </c>
    </row>
    <row r="2" spans="1:12" x14ac:dyDescent="0.25">
      <c r="A2" s="125" t="s">
        <v>845</v>
      </c>
      <c r="B2" s="125" t="s">
        <v>120</v>
      </c>
      <c r="C2" s="125" t="s">
        <v>846</v>
      </c>
      <c r="D2" s="125" t="s">
        <v>847</v>
      </c>
      <c r="E2" s="125">
        <v>5546</v>
      </c>
      <c r="F2" s="125" t="s">
        <v>848</v>
      </c>
      <c r="G2" s="125">
        <v>54919265</v>
      </c>
      <c r="H2" s="125">
        <v>52.441769837104687</v>
      </c>
      <c r="I2" s="125" t="s">
        <v>1148</v>
      </c>
      <c r="J2" s="125">
        <v>0</v>
      </c>
      <c r="K2" s="125" t="s">
        <v>1148</v>
      </c>
      <c r="L2" s="125">
        <v>3.86</v>
      </c>
    </row>
    <row r="3" spans="1:12" x14ac:dyDescent="0.25">
      <c r="A3" s="125" t="s">
        <v>1090</v>
      </c>
      <c r="B3" s="125">
        <v>139</v>
      </c>
      <c r="C3" s="125" t="s">
        <v>1091</v>
      </c>
      <c r="D3" s="125" t="s">
        <v>1092</v>
      </c>
      <c r="E3" s="125">
        <v>5359</v>
      </c>
      <c r="F3" s="125" t="s">
        <v>1093</v>
      </c>
      <c r="G3" s="125">
        <v>737638</v>
      </c>
      <c r="H3" s="125">
        <v>25.780631871879496</v>
      </c>
      <c r="I3" s="125" t="s">
        <v>1186</v>
      </c>
      <c r="J3" s="125">
        <v>0</v>
      </c>
      <c r="K3" s="125" t="s">
        <v>1186</v>
      </c>
      <c r="L3" s="125">
        <v>0.05</v>
      </c>
    </row>
    <row r="4" spans="1:12" x14ac:dyDescent="0.25">
      <c r="A4" s="125" t="s">
        <v>570</v>
      </c>
      <c r="B4" s="125" t="s">
        <v>156</v>
      </c>
      <c r="C4" s="125" t="s">
        <v>537</v>
      </c>
      <c r="D4" s="125" t="s">
        <v>571</v>
      </c>
      <c r="E4" s="125">
        <v>6605</v>
      </c>
      <c r="F4" s="125" t="s">
        <v>539</v>
      </c>
      <c r="G4" s="125">
        <v>130812025</v>
      </c>
      <c r="H4" s="125">
        <v>25.199865891494238</v>
      </c>
      <c r="I4" s="125" t="s">
        <v>1187</v>
      </c>
      <c r="J4" s="125">
        <v>0</v>
      </c>
      <c r="K4" s="125" t="s">
        <v>1187</v>
      </c>
      <c r="L4" s="125">
        <v>9.1999999999999993</v>
      </c>
    </row>
    <row r="5" spans="1:12" x14ac:dyDescent="0.25">
      <c r="A5" s="125" t="s">
        <v>25</v>
      </c>
      <c r="B5" s="125" t="s">
        <v>352</v>
      </c>
      <c r="C5" s="125" t="s">
        <v>222</v>
      </c>
      <c r="D5" s="125" t="s">
        <v>1152</v>
      </c>
      <c r="E5" s="125">
        <v>6700</v>
      </c>
      <c r="F5" s="125" t="s">
        <v>224</v>
      </c>
      <c r="G5" s="125">
        <v>39808050</v>
      </c>
      <c r="H5" s="125">
        <v>25.170938564856563</v>
      </c>
      <c r="I5" s="125" t="s">
        <v>1188</v>
      </c>
      <c r="J5" s="125">
        <v>5950995.1960497703</v>
      </c>
      <c r="K5" s="125" t="s">
        <v>1189</v>
      </c>
      <c r="L5" s="125">
        <v>2.8</v>
      </c>
    </row>
    <row r="6" spans="1:12" x14ac:dyDescent="0.25">
      <c r="A6" s="125" t="s">
        <v>57</v>
      </c>
      <c r="B6" s="125">
        <v>224</v>
      </c>
      <c r="C6" s="125" t="s">
        <v>546</v>
      </c>
      <c r="D6" s="125" t="s">
        <v>547</v>
      </c>
      <c r="E6" s="125">
        <v>6390</v>
      </c>
      <c r="F6" s="125" t="s">
        <v>548</v>
      </c>
      <c r="G6" s="125">
        <v>1417404</v>
      </c>
      <c r="H6" s="125">
        <v>22.582102444506717</v>
      </c>
      <c r="I6" s="125" t="s">
        <v>1190</v>
      </c>
      <c r="J6" s="125">
        <v>459414.5167682927</v>
      </c>
      <c r="K6" s="125" t="s">
        <v>1191</v>
      </c>
      <c r="L6" s="125">
        <v>0.1</v>
      </c>
    </row>
    <row r="7" spans="1:12" x14ac:dyDescent="0.25">
      <c r="A7" s="125" t="s">
        <v>100</v>
      </c>
      <c r="B7" s="125" t="s">
        <v>131</v>
      </c>
      <c r="C7" s="125" t="s">
        <v>850</v>
      </c>
      <c r="D7" s="125" t="s">
        <v>970</v>
      </c>
      <c r="E7" s="125">
        <v>1983</v>
      </c>
      <c r="F7" s="125" t="s">
        <v>852</v>
      </c>
      <c r="G7" s="125">
        <v>1963666</v>
      </c>
      <c r="H7" s="125">
        <v>17.123502659957961</v>
      </c>
      <c r="I7" s="125" t="s">
        <v>1192</v>
      </c>
      <c r="J7" s="125">
        <v>3164983.25</v>
      </c>
      <c r="K7" s="125" t="s">
        <v>1193</v>
      </c>
      <c r="L7" s="125">
        <v>0.14000000000000001</v>
      </c>
    </row>
    <row r="8" spans="1:12" x14ac:dyDescent="0.25">
      <c r="A8" s="125" t="s">
        <v>12</v>
      </c>
      <c r="B8" s="125" t="s">
        <v>141</v>
      </c>
      <c r="C8" s="125" t="s">
        <v>796</v>
      </c>
      <c r="D8" s="125" t="s">
        <v>797</v>
      </c>
      <c r="E8" s="125">
        <v>3175</v>
      </c>
      <c r="F8" s="125" t="s">
        <v>798</v>
      </c>
      <c r="G8" s="125">
        <v>94321312</v>
      </c>
      <c r="H8" s="125">
        <v>13.650834883706121</v>
      </c>
      <c r="I8" s="125" t="s">
        <v>1194</v>
      </c>
      <c r="J8" s="125">
        <v>19521623.756061383</v>
      </c>
      <c r="K8" s="125" t="s">
        <v>1195</v>
      </c>
      <c r="L8" s="125">
        <v>6.64</v>
      </c>
    </row>
    <row r="9" spans="1:12" x14ac:dyDescent="0.25">
      <c r="A9" s="125" t="s">
        <v>45</v>
      </c>
      <c r="B9" s="125" t="s">
        <v>273</v>
      </c>
      <c r="C9" s="125" t="s">
        <v>614</v>
      </c>
      <c r="D9" s="125" t="s">
        <v>1160</v>
      </c>
      <c r="E9" s="125">
        <v>5100</v>
      </c>
      <c r="F9" s="125" t="s">
        <v>616</v>
      </c>
      <c r="G9" s="125">
        <v>75754125</v>
      </c>
      <c r="H9" s="125">
        <v>8.9139233987321997</v>
      </c>
      <c r="I9" s="125" t="s">
        <v>1196</v>
      </c>
      <c r="J9" s="125">
        <v>15200564.693318179</v>
      </c>
      <c r="K9" s="125" t="s">
        <v>1197</v>
      </c>
      <c r="L9" s="125">
        <v>5.33</v>
      </c>
    </row>
    <row r="10" spans="1:12" x14ac:dyDescent="0.25">
      <c r="A10" s="125" t="s">
        <v>1147</v>
      </c>
      <c r="B10" s="125">
        <v>106</v>
      </c>
      <c r="C10" s="125" t="s">
        <v>1165</v>
      </c>
      <c r="D10" s="125" t="s">
        <v>1166</v>
      </c>
      <c r="E10" s="125">
        <v>6284</v>
      </c>
      <c r="F10" s="125" t="s">
        <v>1167</v>
      </c>
      <c r="G10" s="125">
        <v>659609</v>
      </c>
      <c r="H10" s="125">
        <v>8.677793521600158</v>
      </c>
      <c r="I10" s="125" t="s">
        <v>1198</v>
      </c>
      <c r="J10" s="125">
        <v>0</v>
      </c>
      <c r="K10" s="125" t="s">
        <v>1198</v>
      </c>
      <c r="L10" s="125">
        <v>0.05</v>
      </c>
    </row>
    <row r="11" spans="1:12" x14ac:dyDescent="0.25">
      <c r="A11" s="125" t="s">
        <v>38</v>
      </c>
      <c r="B11" s="125" t="s">
        <v>156</v>
      </c>
      <c r="C11" s="125" t="s">
        <v>706</v>
      </c>
      <c r="D11" s="125" t="s">
        <v>707</v>
      </c>
      <c r="E11" s="125">
        <v>1521</v>
      </c>
      <c r="F11" s="125" t="s">
        <v>708</v>
      </c>
      <c r="G11" s="125">
        <v>30123405</v>
      </c>
      <c r="H11" s="125">
        <v>6.7278502423996152</v>
      </c>
      <c r="I11" s="125" t="s">
        <v>1199</v>
      </c>
      <c r="J11" s="125">
        <v>44325165.725000001</v>
      </c>
      <c r="K11" s="125" t="s">
        <v>1200</v>
      </c>
      <c r="L11" s="125">
        <v>2.12</v>
      </c>
    </row>
    <row r="12" spans="1:12" x14ac:dyDescent="0.25">
      <c r="A12" s="125" t="s">
        <v>78</v>
      </c>
      <c r="B12" s="125" t="s">
        <v>368</v>
      </c>
      <c r="C12" s="125" t="s">
        <v>1028</v>
      </c>
      <c r="D12" s="125" t="s">
        <v>1029</v>
      </c>
      <c r="E12" s="125">
        <v>4611</v>
      </c>
      <c r="F12" s="125" t="s">
        <v>1030</v>
      </c>
      <c r="G12" s="125">
        <v>228302137</v>
      </c>
      <c r="H12" s="125">
        <v>2.4464430333353073</v>
      </c>
      <c r="I12" s="125" t="s">
        <v>1201</v>
      </c>
      <c r="J12" s="125">
        <v>6265494</v>
      </c>
      <c r="K12" s="125" t="s">
        <v>1202</v>
      </c>
      <c r="L12" s="125">
        <v>16.059999999999999</v>
      </c>
    </row>
    <row r="13" spans="1:12" x14ac:dyDescent="0.25">
      <c r="A13" s="125" t="s">
        <v>88</v>
      </c>
      <c r="B13" s="125" t="s">
        <v>752</v>
      </c>
      <c r="C13" s="125" t="s">
        <v>753</v>
      </c>
      <c r="D13" s="125" t="s">
        <v>754</v>
      </c>
      <c r="E13" s="125">
        <v>1750</v>
      </c>
      <c r="F13" s="125" t="s">
        <v>755</v>
      </c>
      <c r="G13" s="125">
        <v>103976250</v>
      </c>
      <c r="H13" s="125">
        <v>1.8532683456395955</v>
      </c>
      <c r="I13" s="125" t="s">
        <v>950</v>
      </c>
      <c r="J13" s="125">
        <v>0</v>
      </c>
      <c r="K13" s="125" t="s">
        <v>950</v>
      </c>
      <c r="L13" s="125">
        <v>7.31</v>
      </c>
    </row>
    <row r="14" spans="1:12" x14ac:dyDescent="0.25">
      <c r="A14" s="125" t="s">
        <v>48</v>
      </c>
      <c r="B14" s="125" t="s">
        <v>392</v>
      </c>
      <c r="C14" s="125">
        <v>427</v>
      </c>
      <c r="D14" s="125" t="s">
        <v>393</v>
      </c>
      <c r="E14" s="125">
        <v>432</v>
      </c>
      <c r="F14" s="125">
        <v>431</v>
      </c>
      <c r="G14" s="125">
        <v>210772859</v>
      </c>
      <c r="H14" s="125">
        <v>0.23935054261513977</v>
      </c>
      <c r="I14" s="125" t="s">
        <v>1203</v>
      </c>
      <c r="J14" s="125">
        <v>1521882.625</v>
      </c>
      <c r="K14" s="125" t="s">
        <v>1204</v>
      </c>
      <c r="L14" s="125">
        <v>14.83</v>
      </c>
    </row>
    <row r="15" spans="1:12" x14ac:dyDescent="0.25">
      <c r="A15" s="125" t="s">
        <v>51</v>
      </c>
      <c r="B15" s="125" t="s">
        <v>1023</v>
      </c>
      <c r="C15" s="125">
        <v>413</v>
      </c>
      <c r="D15" s="125" t="s">
        <v>1024</v>
      </c>
      <c r="E15" s="125">
        <v>418</v>
      </c>
      <c r="F15" s="125">
        <v>417</v>
      </c>
      <c r="G15" s="125">
        <v>124177350</v>
      </c>
      <c r="H15" s="125">
        <v>0.1567750923278742</v>
      </c>
      <c r="I15" s="125" t="s">
        <v>1205</v>
      </c>
      <c r="J15" s="125">
        <v>-1907720.4244294451</v>
      </c>
      <c r="K15" s="125" t="s">
        <v>1206</v>
      </c>
      <c r="L15" s="125">
        <v>8.74</v>
      </c>
    </row>
    <row r="16" spans="1:12" x14ac:dyDescent="0.25">
      <c r="A16" s="125" t="s">
        <v>82</v>
      </c>
      <c r="B16" s="125" t="s">
        <v>161</v>
      </c>
      <c r="C16" s="125" t="s">
        <v>162</v>
      </c>
      <c r="D16" s="125" t="s">
        <v>580</v>
      </c>
      <c r="E16" s="125">
        <v>4209</v>
      </c>
      <c r="F16" s="125" t="s">
        <v>164</v>
      </c>
      <c r="G16" s="125">
        <v>104203224</v>
      </c>
      <c r="H16" s="125">
        <v>-0.87963488741699458</v>
      </c>
      <c r="I16" s="125" t="s">
        <v>581</v>
      </c>
      <c r="J16" s="125">
        <v>4403173.2677228628</v>
      </c>
      <c r="K16" s="125" t="s">
        <v>582</v>
      </c>
      <c r="L16" s="125">
        <v>7.33</v>
      </c>
    </row>
    <row r="17" spans="1:12" x14ac:dyDescent="0.25">
      <c r="A17" s="125" t="s">
        <v>983</v>
      </c>
      <c r="B17" s="125" t="s">
        <v>470</v>
      </c>
      <c r="C17" s="125">
        <v>502</v>
      </c>
      <c r="D17" s="125" t="s">
        <v>1021</v>
      </c>
      <c r="E17" s="125">
        <v>500</v>
      </c>
      <c r="F17" s="125">
        <v>507</v>
      </c>
      <c r="G17" s="125">
        <v>49512500</v>
      </c>
      <c r="H17" s="125">
        <v>-1.422541660859697</v>
      </c>
      <c r="I17" s="125" t="s">
        <v>1022</v>
      </c>
      <c r="J17" s="125">
        <v>0</v>
      </c>
      <c r="K17" s="125" t="s">
        <v>1022</v>
      </c>
      <c r="L17" s="125">
        <v>3.48</v>
      </c>
    </row>
    <row r="18" spans="1:12" x14ac:dyDescent="0.25">
      <c r="A18" s="125" t="s">
        <v>772</v>
      </c>
      <c r="B18" s="125" t="s">
        <v>156</v>
      </c>
      <c r="C18" s="125">
        <v>905</v>
      </c>
      <c r="D18" s="125" t="s">
        <v>773</v>
      </c>
      <c r="E18" s="125">
        <v>873</v>
      </c>
      <c r="F18" s="125">
        <v>914</v>
      </c>
      <c r="G18" s="125">
        <v>17289765</v>
      </c>
      <c r="H18" s="125">
        <v>-4.4859562063537979</v>
      </c>
      <c r="I18" s="125" t="s">
        <v>1027</v>
      </c>
      <c r="J18" s="125">
        <v>0</v>
      </c>
      <c r="K18" s="125" t="s">
        <v>1027</v>
      </c>
      <c r="L18" s="125">
        <v>1.22</v>
      </c>
    </row>
    <row r="19" spans="1:12" x14ac:dyDescent="0.25">
      <c r="A19" s="125" t="s">
        <v>730</v>
      </c>
      <c r="B19" s="125" t="s">
        <v>1105</v>
      </c>
      <c r="C19" s="125">
        <v>754</v>
      </c>
      <c r="D19" s="125" t="s">
        <v>1106</v>
      </c>
      <c r="E19" s="125">
        <v>667</v>
      </c>
      <c r="F19" s="125">
        <v>761</v>
      </c>
      <c r="G19" s="125">
        <v>52839740</v>
      </c>
      <c r="H19" s="125">
        <v>-12.410492581252045</v>
      </c>
      <c r="I19" s="125" t="s">
        <v>1207</v>
      </c>
      <c r="J19" s="125">
        <v>847739.71428571432</v>
      </c>
      <c r="K19" s="125" t="s">
        <v>1208</v>
      </c>
      <c r="L19" s="125">
        <v>3.72</v>
      </c>
    </row>
    <row r="20" spans="1:12" x14ac:dyDescent="0.25">
      <c r="A20" s="125" t="s">
        <v>15</v>
      </c>
      <c r="B20" s="125" t="s">
        <v>120</v>
      </c>
      <c r="C20" s="125" t="s">
        <v>896</v>
      </c>
      <c r="D20" s="125" t="s">
        <v>897</v>
      </c>
      <c r="E20" s="125">
        <v>10111</v>
      </c>
      <c r="F20" s="125" t="s">
        <v>898</v>
      </c>
      <c r="G20" s="125">
        <v>100124178</v>
      </c>
      <c r="H20" s="125">
        <v>-14.977673059792403</v>
      </c>
      <c r="I20" s="125" t="s">
        <v>1209</v>
      </c>
      <c r="J20" s="125">
        <v>2712335</v>
      </c>
      <c r="K20" s="125" t="s">
        <v>1210</v>
      </c>
      <c r="L20" s="125">
        <v>7.04</v>
      </c>
    </row>
    <row r="21" spans="1:12" x14ac:dyDescent="0.25">
      <c r="A21" s="20" t="s">
        <v>54</v>
      </c>
      <c r="B21" s="20" t="s">
        <v>1180</v>
      </c>
      <c r="C21" s="20"/>
      <c r="D21" s="20" t="s">
        <v>1181</v>
      </c>
      <c r="E21" s="20"/>
      <c r="F21" s="20"/>
      <c r="G21" s="20" t="s">
        <v>1211</v>
      </c>
      <c r="H21" s="20"/>
      <c r="I21" s="20" t="s">
        <v>1212</v>
      </c>
      <c r="J21" s="20" t="s">
        <v>1184</v>
      </c>
      <c r="K21" s="20" t="s">
        <v>1213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20" t="s">
        <v>59</v>
      </c>
      <c r="B23" s="14">
        <v>127782150</v>
      </c>
      <c r="G23" s="32">
        <f>B23+G21</f>
        <v>1549496652</v>
      </c>
      <c r="I23" s="28">
        <f>G23-B25</f>
        <v>169496652</v>
      </c>
      <c r="J23" s="33">
        <f>I23/B25</f>
        <v>0.12282366086956521</v>
      </c>
      <c r="K23" s="28">
        <f>I23+4000000</f>
        <v>173496652</v>
      </c>
      <c r="L23" s="33">
        <f>K23/B25</f>
        <v>0.12572221159420291</v>
      </c>
    </row>
    <row r="24" spans="1:12" x14ac:dyDescent="0.25">
      <c r="A24" s="23" t="s">
        <v>60</v>
      </c>
      <c r="B24" s="24">
        <v>100000000</v>
      </c>
      <c r="G24" s="35">
        <f>G23+B24</f>
        <v>1649496652</v>
      </c>
      <c r="H24" s="34"/>
      <c r="I24" s="36">
        <f>G24-B25</f>
        <v>269496652</v>
      </c>
      <c r="J24" s="37">
        <f>I24/B25</f>
        <v>0.19528742898550724</v>
      </c>
      <c r="K24" s="36">
        <f>I24+4000000</f>
        <v>273496652</v>
      </c>
      <c r="L24" s="37">
        <f>K24/B25</f>
        <v>0.19818597971014493</v>
      </c>
    </row>
    <row r="25" spans="1:12" x14ac:dyDescent="0.25">
      <c r="A25" s="120" t="s">
        <v>61</v>
      </c>
      <c r="B25" s="120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2.5575392616436977E-2</v>
      </c>
      <c r="K25" s="370" t="s">
        <v>69</v>
      </c>
      <c r="L25" s="51">
        <f ca="1">K23/VLOOKUP(MID(CELL("filename",A$1),FIND("]",CELL("filename",A$1))+1,255),base!A:H,8,TRUE)*30</f>
        <v>2.6178953626395735E-2</v>
      </c>
    </row>
    <row r="26" spans="1:12" x14ac:dyDescent="0.25">
      <c r="I26" s="369"/>
      <c r="J26" s="51">
        <f ca="1">I24/VLOOKUP(MID(CELL("filename",A$1),FIND("]",CELL("filename",A$1))+1,255),base!A:H,8,TRUE)*30</f>
        <v>4.0664417865405894E-2</v>
      </c>
      <c r="K26" s="371"/>
      <c r="L26" s="51">
        <f ca="1">K24/VLOOKUP(MID(CELL("filename",A$1),FIND("]",CELL("filename",A$1))+1,255),base!A:H,8,TRUE)*30</f>
        <v>4.1267978875364653E-2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I25" sqref="I25:L26"/>
    </sheetView>
  </sheetViews>
  <sheetFormatPr defaultRowHeight="15" x14ac:dyDescent="0.25"/>
  <cols>
    <col min="1" max="1" width="10.5703125" style="124" bestFit="1" customWidth="1"/>
    <col min="2" max="2" width="12.28515625" style="124" bestFit="1" customWidth="1"/>
    <col min="3" max="3" width="15.28515625" style="124" bestFit="1" customWidth="1"/>
    <col min="4" max="4" width="14.140625" style="124" bestFit="1" customWidth="1"/>
    <col min="5" max="5" width="14.85546875" style="124" bestFit="1" customWidth="1"/>
    <col min="6" max="6" width="12.85546875" style="124" bestFit="1" customWidth="1"/>
    <col min="7" max="7" width="14.140625" style="124" bestFit="1" customWidth="1"/>
    <col min="8" max="8" width="18.7109375" style="124" bestFit="1" customWidth="1"/>
    <col min="9" max="9" width="21" style="124" bestFit="1" customWidth="1"/>
    <col min="10" max="10" width="20" style="124" bestFit="1" customWidth="1"/>
    <col min="11" max="11" width="21" style="124" bestFit="1" customWidth="1"/>
    <col min="12" max="12" width="12" style="124" bestFit="1" customWidth="1"/>
    <col min="13" max="16384" width="9.140625" style="124"/>
  </cols>
  <sheetData>
    <row r="1" spans="1:12" x14ac:dyDescent="0.25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</row>
    <row r="2" spans="1:12" x14ac:dyDescent="0.25">
      <c r="A2" s="128" t="s">
        <v>845</v>
      </c>
      <c r="B2" s="128" t="s">
        <v>120</v>
      </c>
      <c r="C2" s="128" t="s">
        <v>846</v>
      </c>
      <c r="D2" s="128" t="s">
        <v>847</v>
      </c>
      <c r="E2" s="128">
        <v>5546</v>
      </c>
      <c r="F2" s="128" t="s">
        <v>848</v>
      </c>
      <c r="G2" s="128">
        <v>54919265</v>
      </c>
      <c r="H2" s="128">
        <v>52.441769837104687</v>
      </c>
      <c r="I2" s="128" t="s">
        <v>1148</v>
      </c>
      <c r="J2" s="128">
        <v>0</v>
      </c>
      <c r="K2" s="128" t="s">
        <v>1148</v>
      </c>
      <c r="L2" s="128">
        <v>3.98</v>
      </c>
    </row>
    <row r="3" spans="1:12" x14ac:dyDescent="0.25">
      <c r="A3" s="128" t="s">
        <v>57</v>
      </c>
      <c r="B3" s="128">
        <v>224</v>
      </c>
      <c r="C3" s="128" t="s">
        <v>546</v>
      </c>
      <c r="D3" s="128" t="s">
        <v>547</v>
      </c>
      <c r="E3" s="128">
        <v>7137</v>
      </c>
      <c r="F3" s="128" t="s">
        <v>548</v>
      </c>
      <c r="G3" s="128">
        <v>1583101</v>
      </c>
      <c r="H3" s="128">
        <v>36.912164042151026</v>
      </c>
      <c r="I3" s="128" t="s">
        <v>1214</v>
      </c>
      <c r="J3" s="128">
        <v>459414.5167682927</v>
      </c>
      <c r="K3" s="128" t="s">
        <v>1215</v>
      </c>
      <c r="L3" s="128">
        <v>0.11</v>
      </c>
    </row>
    <row r="4" spans="1:12" x14ac:dyDescent="0.25">
      <c r="A4" s="128" t="s">
        <v>1090</v>
      </c>
      <c r="B4" s="128">
        <v>139</v>
      </c>
      <c r="C4" s="128" t="s">
        <v>1091</v>
      </c>
      <c r="D4" s="128" t="s">
        <v>1092</v>
      </c>
      <c r="E4" s="128">
        <v>5626</v>
      </c>
      <c r="F4" s="128" t="s">
        <v>1093</v>
      </c>
      <c r="G4" s="128">
        <v>774389</v>
      </c>
      <c r="H4" s="128">
        <v>32.047342645895263</v>
      </c>
      <c r="I4" s="128" t="s">
        <v>1216</v>
      </c>
      <c r="J4" s="128">
        <v>0</v>
      </c>
      <c r="K4" s="128" t="s">
        <v>1216</v>
      </c>
      <c r="L4" s="128">
        <v>0.06</v>
      </c>
    </row>
    <row r="5" spans="1:12" x14ac:dyDescent="0.25">
      <c r="A5" s="128" t="s">
        <v>570</v>
      </c>
      <c r="B5" s="128" t="s">
        <v>156</v>
      </c>
      <c r="C5" s="128" t="s">
        <v>537</v>
      </c>
      <c r="D5" s="128" t="s">
        <v>571</v>
      </c>
      <c r="E5" s="128">
        <v>6864</v>
      </c>
      <c r="F5" s="128" t="s">
        <v>539</v>
      </c>
      <c r="G5" s="128">
        <v>135941520</v>
      </c>
      <c r="H5" s="128">
        <v>30.109292881032012</v>
      </c>
      <c r="I5" s="128" t="s">
        <v>1217</v>
      </c>
      <c r="J5" s="128">
        <v>0</v>
      </c>
      <c r="K5" s="128" t="s">
        <v>1217</v>
      </c>
      <c r="L5" s="128">
        <v>9.85</v>
      </c>
    </row>
    <row r="6" spans="1:12" x14ac:dyDescent="0.25">
      <c r="A6" s="128" t="s">
        <v>25</v>
      </c>
      <c r="B6" s="128" t="s">
        <v>352</v>
      </c>
      <c r="C6" s="128" t="s">
        <v>222</v>
      </c>
      <c r="D6" s="128" t="s">
        <v>1152</v>
      </c>
      <c r="E6" s="128">
        <v>6691</v>
      </c>
      <c r="F6" s="128" t="s">
        <v>224</v>
      </c>
      <c r="G6" s="128">
        <v>39754576</v>
      </c>
      <c r="H6" s="128">
        <v>25.002796925946413</v>
      </c>
      <c r="I6" s="128" t="s">
        <v>1218</v>
      </c>
      <c r="J6" s="128">
        <v>5950995.1960497703</v>
      </c>
      <c r="K6" s="128" t="s">
        <v>1219</v>
      </c>
      <c r="L6" s="128">
        <v>2.88</v>
      </c>
    </row>
    <row r="7" spans="1:12" x14ac:dyDescent="0.25">
      <c r="A7" s="128" t="s">
        <v>100</v>
      </c>
      <c r="B7" s="128">
        <v>100</v>
      </c>
      <c r="C7" s="128" t="s">
        <v>850</v>
      </c>
      <c r="D7" s="128" t="s">
        <v>1220</v>
      </c>
      <c r="E7" s="128">
        <v>2082</v>
      </c>
      <c r="F7" s="128" t="s">
        <v>852</v>
      </c>
      <c r="G7" s="128">
        <v>206170</v>
      </c>
      <c r="H7" s="128">
        <v>22.970772745484883</v>
      </c>
      <c r="I7" s="128" t="s">
        <v>1221</v>
      </c>
      <c r="J7" s="128">
        <v>3511595.7250000001</v>
      </c>
      <c r="K7" s="128" t="s">
        <v>1222</v>
      </c>
      <c r="L7" s="128">
        <v>0.01</v>
      </c>
    </row>
    <row r="8" spans="1:12" x14ac:dyDescent="0.25">
      <c r="A8" s="128" t="s">
        <v>12</v>
      </c>
      <c r="B8" s="128" t="s">
        <v>141</v>
      </c>
      <c r="C8" s="128" t="s">
        <v>796</v>
      </c>
      <c r="D8" s="128" t="s">
        <v>797</v>
      </c>
      <c r="E8" s="128">
        <v>3201</v>
      </c>
      <c r="F8" s="128" t="s">
        <v>798</v>
      </c>
      <c r="G8" s="128">
        <v>95093708</v>
      </c>
      <c r="H8" s="128">
        <v>14.581520095769701</v>
      </c>
      <c r="I8" s="128" t="s">
        <v>1223</v>
      </c>
      <c r="J8" s="128">
        <v>19521623.756061383</v>
      </c>
      <c r="K8" s="128" t="s">
        <v>1224</v>
      </c>
      <c r="L8" s="128">
        <v>6.89</v>
      </c>
    </row>
    <row r="9" spans="1:12" x14ac:dyDescent="0.25">
      <c r="A9" s="128" t="s">
        <v>1147</v>
      </c>
      <c r="B9" s="128">
        <v>106</v>
      </c>
      <c r="C9" s="128" t="s">
        <v>1165</v>
      </c>
      <c r="D9" s="128" t="s">
        <v>1166</v>
      </c>
      <c r="E9" s="128">
        <v>6598</v>
      </c>
      <c r="F9" s="128" t="s">
        <v>1167</v>
      </c>
      <c r="G9" s="128">
        <v>692569</v>
      </c>
      <c r="H9" s="128">
        <v>14.10831383662306</v>
      </c>
      <c r="I9" s="128" t="s">
        <v>1225</v>
      </c>
      <c r="J9" s="128">
        <v>0</v>
      </c>
      <c r="K9" s="128" t="s">
        <v>1225</v>
      </c>
      <c r="L9" s="128">
        <v>0.05</v>
      </c>
    </row>
    <row r="10" spans="1:12" x14ac:dyDescent="0.25">
      <c r="A10" s="128" t="s">
        <v>45</v>
      </c>
      <c r="B10" s="128" t="s">
        <v>273</v>
      </c>
      <c r="C10" s="128" t="s">
        <v>614</v>
      </c>
      <c r="D10" s="128" t="s">
        <v>1160</v>
      </c>
      <c r="E10" s="128">
        <v>4977</v>
      </c>
      <c r="F10" s="128" t="s">
        <v>616</v>
      </c>
      <c r="G10" s="128">
        <v>73927114</v>
      </c>
      <c r="H10" s="128">
        <v>6.2871761938421562</v>
      </c>
      <c r="I10" s="128" t="s">
        <v>1226</v>
      </c>
      <c r="J10" s="128">
        <v>15200564.693318179</v>
      </c>
      <c r="K10" s="128" t="s">
        <v>1227</v>
      </c>
      <c r="L10" s="128">
        <v>5.36</v>
      </c>
    </row>
    <row r="11" spans="1:12" x14ac:dyDescent="0.25">
      <c r="A11" s="128" t="s">
        <v>51</v>
      </c>
      <c r="B11" s="128" t="s">
        <v>1228</v>
      </c>
      <c r="C11" s="128">
        <v>413</v>
      </c>
      <c r="D11" s="128" t="s">
        <v>1229</v>
      </c>
      <c r="E11" s="128">
        <v>438</v>
      </c>
      <c r="F11" s="128">
        <v>417</v>
      </c>
      <c r="G11" s="128">
        <v>108432375</v>
      </c>
      <c r="H11" s="128">
        <v>4.9489652881330306</v>
      </c>
      <c r="I11" s="128" t="s">
        <v>1230</v>
      </c>
      <c r="J11" s="128">
        <v>-1429710.6870245375</v>
      </c>
      <c r="K11" s="128" t="s">
        <v>1231</v>
      </c>
      <c r="L11" s="128">
        <v>7.86</v>
      </c>
    </row>
    <row r="12" spans="1:12" x14ac:dyDescent="0.25">
      <c r="A12" s="128" t="s">
        <v>48</v>
      </c>
      <c r="B12" s="128" t="s">
        <v>1232</v>
      </c>
      <c r="C12" s="128">
        <v>427</v>
      </c>
      <c r="D12" s="128" t="s">
        <v>1233</v>
      </c>
      <c r="E12" s="128">
        <v>452</v>
      </c>
      <c r="F12" s="128">
        <v>431</v>
      </c>
      <c r="G12" s="128">
        <v>179037200</v>
      </c>
      <c r="H12" s="128">
        <v>4.8800610924801582</v>
      </c>
      <c r="I12" s="128" t="s">
        <v>1234</v>
      </c>
      <c r="J12" s="128">
        <v>3452585.9968500356</v>
      </c>
      <c r="K12" s="128" t="s">
        <v>1235</v>
      </c>
      <c r="L12" s="128">
        <v>12.97</v>
      </c>
    </row>
    <row r="13" spans="1:12" x14ac:dyDescent="0.25">
      <c r="A13" s="128" t="s">
        <v>38</v>
      </c>
      <c r="B13" s="128" t="s">
        <v>156</v>
      </c>
      <c r="C13" s="128" t="s">
        <v>706</v>
      </c>
      <c r="D13" s="128" t="s">
        <v>707</v>
      </c>
      <c r="E13" s="128">
        <v>1491</v>
      </c>
      <c r="F13" s="128" t="s">
        <v>708</v>
      </c>
      <c r="G13" s="128">
        <v>29529255</v>
      </c>
      <c r="H13" s="128">
        <v>4.6227644388019895</v>
      </c>
      <c r="I13" s="128" t="s">
        <v>1236</v>
      </c>
      <c r="J13" s="128">
        <v>44325165.725000001</v>
      </c>
      <c r="K13" s="128" t="s">
        <v>1237</v>
      </c>
      <c r="L13" s="128">
        <v>2.14</v>
      </c>
    </row>
    <row r="14" spans="1:12" x14ac:dyDescent="0.25">
      <c r="A14" s="128" t="s">
        <v>78</v>
      </c>
      <c r="B14" s="128" t="s">
        <v>368</v>
      </c>
      <c r="C14" s="128" t="s">
        <v>1028</v>
      </c>
      <c r="D14" s="128" t="s">
        <v>1029</v>
      </c>
      <c r="E14" s="128">
        <v>4564</v>
      </c>
      <c r="F14" s="128" t="s">
        <v>1030</v>
      </c>
      <c r="G14" s="128">
        <v>225975050</v>
      </c>
      <c r="H14" s="128">
        <v>1.4022049508020931</v>
      </c>
      <c r="I14" s="128" t="s">
        <v>1238</v>
      </c>
      <c r="J14" s="128">
        <v>6265494</v>
      </c>
      <c r="K14" s="128" t="s">
        <v>1239</v>
      </c>
      <c r="L14" s="128">
        <v>16.38</v>
      </c>
    </row>
    <row r="15" spans="1:12" x14ac:dyDescent="0.25">
      <c r="A15" s="128" t="s">
        <v>88</v>
      </c>
      <c r="B15" s="128" t="s">
        <v>752</v>
      </c>
      <c r="C15" s="128" t="s">
        <v>753</v>
      </c>
      <c r="D15" s="128" t="s">
        <v>754</v>
      </c>
      <c r="E15" s="128">
        <v>1714</v>
      </c>
      <c r="F15" s="128" t="s">
        <v>755</v>
      </c>
      <c r="G15" s="128">
        <v>101837310</v>
      </c>
      <c r="H15" s="128">
        <v>-0.24199888889927615</v>
      </c>
      <c r="I15" s="128" t="s">
        <v>1240</v>
      </c>
      <c r="J15" s="128">
        <v>0</v>
      </c>
      <c r="K15" s="128" t="s">
        <v>1240</v>
      </c>
      <c r="L15" s="128">
        <v>7.38</v>
      </c>
    </row>
    <row r="16" spans="1:12" x14ac:dyDescent="0.25">
      <c r="A16" s="128" t="s">
        <v>82</v>
      </c>
      <c r="B16" s="128" t="s">
        <v>161</v>
      </c>
      <c r="C16" s="128" t="s">
        <v>162</v>
      </c>
      <c r="D16" s="128" t="s">
        <v>580</v>
      </c>
      <c r="E16" s="128">
        <v>4209</v>
      </c>
      <c r="F16" s="128" t="s">
        <v>164</v>
      </c>
      <c r="G16" s="128">
        <v>104203224</v>
      </c>
      <c r="H16" s="128">
        <v>-0.87963488741699458</v>
      </c>
      <c r="I16" s="128" t="s">
        <v>581</v>
      </c>
      <c r="J16" s="128">
        <v>4403173.2677228628</v>
      </c>
      <c r="K16" s="128" t="s">
        <v>582</v>
      </c>
      <c r="L16" s="128">
        <v>7.55</v>
      </c>
    </row>
    <row r="17" spans="1:12" x14ac:dyDescent="0.25">
      <c r="A17" s="128" t="s">
        <v>983</v>
      </c>
      <c r="B17" s="128" t="s">
        <v>470</v>
      </c>
      <c r="C17" s="128">
        <v>502</v>
      </c>
      <c r="D17" s="128" t="s">
        <v>1021</v>
      </c>
      <c r="E17" s="128">
        <v>500</v>
      </c>
      <c r="F17" s="128">
        <v>507</v>
      </c>
      <c r="G17" s="128">
        <v>49512500</v>
      </c>
      <c r="H17" s="128">
        <v>-1.422541660859697</v>
      </c>
      <c r="I17" s="128" t="s">
        <v>1022</v>
      </c>
      <c r="J17" s="128">
        <v>0</v>
      </c>
      <c r="K17" s="128" t="s">
        <v>1022</v>
      </c>
      <c r="L17" s="128">
        <v>3.59</v>
      </c>
    </row>
    <row r="18" spans="1:12" x14ac:dyDescent="0.25">
      <c r="A18" s="128" t="s">
        <v>772</v>
      </c>
      <c r="B18" s="128" t="s">
        <v>156</v>
      </c>
      <c r="C18" s="128">
        <v>905</v>
      </c>
      <c r="D18" s="128" t="s">
        <v>773</v>
      </c>
      <c r="E18" s="128">
        <v>861</v>
      </c>
      <c r="F18" s="128">
        <v>914</v>
      </c>
      <c r="G18" s="128">
        <v>17052105</v>
      </c>
      <c r="H18" s="128">
        <v>-5.7988640248231613</v>
      </c>
      <c r="I18" s="128" t="s">
        <v>1241</v>
      </c>
      <c r="J18" s="128">
        <v>0</v>
      </c>
      <c r="K18" s="128" t="s">
        <v>1241</v>
      </c>
      <c r="L18" s="128">
        <v>1.24</v>
      </c>
    </row>
    <row r="19" spans="1:12" x14ac:dyDescent="0.25">
      <c r="A19" s="128" t="s">
        <v>15</v>
      </c>
      <c r="B19" s="128" t="s">
        <v>352</v>
      </c>
      <c r="C19" s="128" t="s">
        <v>896</v>
      </c>
      <c r="D19" s="128" t="s">
        <v>1242</v>
      </c>
      <c r="E19" s="128">
        <v>11107</v>
      </c>
      <c r="F19" s="128" t="s">
        <v>898</v>
      </c>
      <c r="G19" s="128">
        <v>65992240</v>
      </c>
      <c r="H19" s="128">
        <v>-6.6024158387822895</v>
      </c>
      <c r="I19" s="128" t="s">
        <v>1243</v>
      </c>
      <c r="J19" s="128">
        <v>-1698907.2000000002</v>
      </c>
      <c r="K19" s="128" t="s">
        <v>1244</v>
      </c>
      <c r="L19" s="128">
        <v>4.78</v>
      </c>
    </row>
    <row r="20" spans="1:12" x14ac:dyDescent="0.25">
      <c r="A20" s="128" t="s">
        <v>730</v>
      </c>
      <c r="B20" s="128" t="s">
        <v>1105</v>
      </c>
      <c r="C20" s="128">
        <v>754</v>
      </c>
      <c r="D20" s="128" t="s">
        <v>1106</v>
      </c>
      <c r="E20" s="128">
        <v>700</v>
      </c>
      <c r="F20" s="128">
        <v>761</v>
      </c>
      <c r="G20" s="128">
        <v>55454000</v>
      </c>
      <c r="H20" s="128">
        <v>-8.0769787209541697</v>
      </c>
      <c r="I20" s="128" t="s">
        <v>1245</v>
      </c>
      <c r="J20" s="128">
        <v>847739.71428571432</v>
      </c>
      <c r="K20" s="128" t="s">
        <v>1246</v>
      </c>
      <c r="L20" s="128">
        <v>4.0199999999999996</v>
      </c>
    </row>
    <row r="21" spans="1:12" x14ac:dyDescent="0.25">
      <c r="A21" s="20" t="s">
        <v>54</v>
      </c>
      <c r="B21" s="20" t="s">
        <v>1247</v>
      </c>
      <c r="C21" s="20"/>
      <c r="D21" s="20" t="s">
        <v>1248</v>
      </c>
      <c r="E21" s="20"/>
      <c r="F21" s="20"/>
      <c r="G21" s="20" t="s">
        <v>1249</v>
      </c>
      <c r="H21" s="20"/>
      <c r="I21" s="20" t="s">
        <v>1250</v>
      </c>
      <c r="J21" s="20" t="s">
        <v>1251</v>
      </c>
      <c r="K21" s="20" t="s">
        <v>1252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23" t="s">
        <v>59</v>
      </c>
      <c r="B23" s="22">
        <v>234966834</v>
      </c>
      <c r="G23" s="32">
        <f>B23+G21</f>
        <v>1574884505</v>
      </c>
      <c r="I23" s="28">
        <f>G23-B25</f>
        <v>194884505</v>
      </c>
      <c r="J23" s="33">
        <f>I23/B25</f>
        <v>0.14122065579710144</v>
      </c>
      <c r="K23" s="28">
        <f>I23+4000000</f>
        <v>198884505</v>
      </c>
      <c r="L23" s="33">
        <f>K23/B25</f>
        <v>0.14411920652173912</v>
      </c>
    </row>
    <row r="24" spans="1:12" x14ac:dyDescent="0.25">
      <c r="A24" s="23" t="s">
        <v>60</v>
      </c>
      <c r="B24" s="24">
        <v>100000000</v>
      </c>
      <c r="G24" s="35">
        <f>G23+B24</f>
        <v>1674884505</v>
      </c>
      <c r="H24" s="34"/>
      <c r="I24" s="36">
        <f>G24-B25</f>
        <v>294884505</v>
      </c>
      <c r="J24" s="37">
        <f>I24/B25</f>
        <v>0.21368442391304349</v>
      </c>
      <c r="K24" s="36">
        <f>I24+4000000</f>
        <v>298884505</v>
      </c>
      <c r="L24" s="37">
        <f>K24/B25</f>
        <v>0.21658297463768117</v>
      </c>
    </row>
    <row r="25" spans="1:12" x14ac:dyDescent="0.25">
      <c r="A25" s="123" t="s">
        <v>61</v>
      </c>
      <c r="B25" s="123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3.325939011070278E-2</v>
      </c>
      <c r="K25" s="370" t="s">
        <v>69</v>
      </c>
      <c r="L25" s="51">
        <f ca="1">K23/VLOOKUP(MID(CELL("filename",A$1),FIND("]",CELL("filename",A$1))+1,255),base!A:H,8,TRUE)*30</f>
        <v>3.3942038330697553E-2</v>
      </c>
    </row>
    <row r="26" spans="1:12" x14ac:dyDescent="0.25">
      <c r="I26" s="369"/>
      <c r="J26" s="51">
        <f ca="1">I24/VLOOKUP(MID(CELL("filename",A$1),FIND("]",CELL("filename",A$1))+1,255),base!A:H,8,TRUE)*30</f>
        <v>5.0325595610571941E-2</v>
      </c>
      <c r="K26" s="371"/>
      <c r="L26" s="51">
        <f ca="1">K24/VLOOKUP(MID(CELL("filename",A$1),FIND("]",CELL("filename",A$1))+1,255),base!A:H,8,TRUE)*30</f>
        <v>5.1008243830566707E-2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I25" sqref="I25:L26"/>
    </sheetView>
  </sheetViews>
  <sheetFormatPr defaultRowHeight="15" x14ac:dyDescent="0.25"/>
  <cols>
    <col min="1" max="1" width="10.5703125" style="127" bestFit="1" customWidth="1"/>
    <col min="2" max="2" width="12.28515625" style="127" bestFit="1" customWidth="1"/>
    <col min="3" max="3" width="15.28515625" style="127" bestFit="1" customWidth="1"/>
    <col min="4" max="4" width="14.140625" style="127" bestFit="1" customWidth="1"/>
    <col min="5" max="5" width="14.85546875" style="127" bestFit="1" customWidth="1"/>
    <col min="6" max="6" width="12.85546875" style="127" bestFit="1" customWidth="1"/>
    <col min="7" max="7" width="14.140625" style="127" bestFit="1" customWidth="1"/>
    <col min="8" max="8" width="18.7109375" style="127" bestFit="1" customWidth="1"/>
    <col min="9" max="9" width="21.7109375" style="127" bestFit="1" customWidth="1"/>
    <col min="10" max="10" width="20" style="127" bestFit="1" customWidth="1"/>
    <col min="11" max="11" width="21" style="127" bestFit="1" customWidth="1"/>
    <col min="12" max="12" width="12" style="127" bestFit="1" customWidth="1"/>
    <col min="13" max="16384" width="9.140625" style="127"/>
  </cols>
  <sheetData>
    <row r="1" spans="1:12" x14ac:dyDescent="0.25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7" t="s">
        <v>10</v>
      </c>
      <c r="L1" s="127" t="s">
        <v>11</v>
      </c>
    </row>
    <row r="2" spans="1:12" x14ac:dyDescent="0.25">
      <c r="A2" s="131" t="s">
        <v>845</v>
      </c>
      <c r="B2" s="131" t="s">
        <v>120</v>
      </c>
      <c r="C2" s="131" t="s">
        <v>846</v>
      </c>
      <c r="D2" s="131" t="s">
        <v>847</v>
      </c>
      <c r="E2" s="131">
        <v>6114</v>
      </c>
      <c r="F2" s="131" t="s">
        <v>848</v>
      </c>
      <c r="G2" s="131">
        <v>60543885</v>
      </c>
      <c r="H2" s="131">
        <v>68.054269885333227</v>
      </c>
      <c r="I2" s="131" t="s">
        <v>1253</v>
      </c>
      <c r="J2" s="131">
        <v>0</v>
      </c>
      <c r="K2" s="131" t="s">
        <v>1253</v>
      </c>
      <c r="L2" s="131">
        <v>4.4800000000000004</v>
      </c>
    </row>
    <row r="3" spans="1:12" x14ac:dyDescent="0.25">
      <c r="A3" s="131" t="s">
        <v>57</v>
      </c>
      <c r="B3" s="131">
        <v>224</v>
      </c>
      <c r="C3" s="131" t="s">
        <v>546</v>
      </c>
      <c r="D3" s="131" t="s">
        <v>547</v>
      </c>
      <c r="E3" s="131">
        <v>7550</v>
      </c>
      <c r="F3" s="131" t="s">
        <v>548</v>
      </c>
      <c r="G3" s="131">
        <v>1674711</v>
      </c>
      <c r="H3" s="131">
        <v>44.834920295795897</v>
      </c>
      <c r="I3" s="131" t="s">
        <v>1254</v>
      </c>
      <c r="J3" s="131">
        <v>459414.5167682927</v>
      </c>
      <c r="K3" s="131" t="s">
        <v>1255</v>
      </c>
      <c r="L3" s="131">
        <v>0.12</v>
      </c>
    </row>
    <row r="4" spans="1:12" x14ac:dyDescent="0.25">
      <c r="A4" s="131" t="s">
        <v>1090</v>
      </c>
      <c r="B4" s="131">
        <v>139</v>
      </c>
      <c r="C4" s="131" t="s">
        <v>1091</v>
      </c>
      <c r="D4" s="131" t="s">
        <v>1092</v>
      </c>
      <c r="E4" s="131">
        <v>5907</v>
      </c>
      <c r="F4" s="131" t="s">
        <v>1093</v>
      </c>
      <c r="G4" s="131">
        <v>813068</v>
      </c>
      <c r="H4" s="131">
        <v>38.642812320955969</v>
      </c>
      <c r="I4" s="131" t="s">
        <v>1256</v>
      </c>
      <c r="J4" s="131">
        <v>0</v>
      </c>
      <c r="K4" s="131" t="s">
        <v>1256</v>
      </c>
      <c r="L4" s="131">
        <v>0.06</v>
      </c>
    </row>
    <row r="5" spans="1:12" x14ac:dyDescent="0.25">
      <c r="A5" s="131" t="s">
        <v>570</v>
      </c>
      <c r="B5" s="131" t="s">
        <v>156</v>
      </c>
      <c r="C5" s="131" t="s">
        <v>537</v>
      </c>
      <c r="D5" s="131" t="s">
        <v>571</v>
      </c>
      <c r="E5" s="131">
        <v>7178</v>
      </c>
      <c r="F5" s="131" t="s">
        <v>539</v>
      </c>
      <c r="G5" s="131">
        <v>142160290</v>
      </c>
      <c r="H5" s="131">
        <v>36.061262281475493</v>
      </c>
      <c r="I5" s="131" t="s">
        <v>1257</v>
      </c>
      <c r="J5" s="131">
        <v>0</v>
      </c>
      <c r="K5" s="131" t="s">
        <v>1257</v>
      </c>
      <c r="L5" s="131">
        <v>10.52</v>
      </c>
    </row>
    <row r="6" spans="1:12" x14ac:dyDescent="0.25">
      <c r="A6" s="131" t="s">
        <v>100</v>
      </c>
      <c r="B6" s="131">
        <v>100</v>
      </c>
      <c r="C6" s="131" t="s">
        <v>850</v>
      </c>
      <c r="D6" s="131" t="s">
        <v>1220</v>
      </c>
      <c r="E6" s="131">
        <v>2167</v>
      </c>
      <c r="F6" s="131" t="s">
        <v>852</v>
      </c>
      <c r="G6" s="131">
        <v>214587</v>
      </c>
      <c r="H6" s="131">
        <v>27.991120003566785</v>
      </c>
      <c r="I6" s="131" t="s">
        <v>1258</v>
      </c>
      <c r="J6" s="131">
        <v>3511595.7250000001</v>
      </c>
      <c r="K6" s="131" t="s">
        <v>1259</v>
      </c>
      <c r="L6" s="131">
        <v>0.02</v>
      </c>
    </row>
    <row r="7" spans="1:12" x14ac:dyDescent="0.25">
      <c r="A7" s="131" t="s">
        <v>25</v>
      </c>
      <c r="B7" s="131" t="s">
        <v>352</v>
      </c>
      <c r="C7" s="131" t="s">
        <v>222</v>
      </c>
      <c r="D7" s="131" t="s">
        <v>1152</v>
      </c>
      <c r="E7" s="131">
        <v>6652</v>
      </c>
      <c r="F7" s="131" t="s">
        <v>224</v>
      </c>
      <c r="G7" s="131">
        <v>39522858</v>
      </c>
      <c r="H7" s="131">
        <v>24.274191542302365</v>
      </c>
      <c r="I7" s="131" t="s">
        <v>1260</v>
      </c>
      <c r="J7" s="131">
        <v>5950995.1960497703</v>
      </c>
      <c r="K7" s="131" t="s">
        <v>1261</v>
      </c>
      <c r="L7" s="131">
        <v>2.93</v>
      </c>
    </row>
    <row r="8" spans="1:12" x14ac:dyDescent="0.25">
      <c r="A8" s="131" t="s">
        <v>12</v>
      </c>
      <c r="B8" s="131" t="s">
        <v>141</v>
      </c>
      <c r="C8" s="131" t="s">
        <v>796</v>
      </c>
      <c r="D8" s="131" t="s">
        <v>797</v>
      </c>
      <c r="E8" s="131">
        <v>3229</v>
      </c>
      <c r="F8" s="131" t="s">
        <v>798</v>
      </c>
      <c r="G8" s="131">
        <v>95925518</v>
      </c>
      <c r="H8" s="131">
        <v>15.583795180372167</v>
      </c>
      <c r="I8" s="131" t="s">
        <v>1262</v>
      </c>
      <c r="J8" s="131">
        <v>19521623.756061383</v>
      </c>
      <c r="K8" s="131" t="s">
        <v>1263</v>
      </c>
      <c r="L8" s="131">
        <v>7.1</v>
      </c>
    </row>
    <row r="9" spans="1:12" x14ac:dyDescent="0.25">
      <c r="A9" s="131" t="s">
        <v>1147</v>
      </c>
      <c r="B9" s="131">
        <v>106</v>
      </c>
      <c r="C9" s="131" t="s">
        <v>1165</v>
      </c>
      <c r="D9" s="131" t="s">
        <v>1166</v>
      </c>
      <c r="E9" s="131">
        <v>6598</v>
      </c>
      <c r="F9" s="131" t="s">
        <v>1167</v>
      </c>
      <c r="G9" s="131">
        <v>692569</v>
      </c>
      <c r="H9" s="131">
        <v>14.10831383662306</v>
      </c>
      <c r="I9" s="131" t="s">
        <v>1225</v>
      </c>
      <c r="J9" s="131">
        <v>0</v>
      </c>
      <c r="K9" s="131" t="s">
        <v>1225</v>
      </c>
      <c r="L9" s="131">
        <v>0.05</v>
      </c>
    </row>
    <row r="10" spans="1:12" x14ac:dyDescent="0.25">
      <c r="A10" s="131" t="s">
        <v>48</v>
      </c>
      <c r="B10" s="131" t="s">
        <v>1232</v>
      </c>
      <c r="C10" s="131">
        <v>427</v>
      </c>
      <c r="D10" s="131" t="s">
        <v>1233</v>
      </c>
      <c r="E10" s="131">
        <v>466</v>
      </c>
      <c r="F10" s="131">
        <v>431</v>
      </c>
      <c r="G10" s="131">
        <v>184582600</v>
      </c>
      <c r="H10" s="131">
        <v>8.1285585599463595</v>
      </c>
      <c r="I10" s="131" t="s">
        <v>1264</v>
      </c>
      <c r="J10" s="131">
        <v>3452585.9968500356</v>
      </c>
      <c r="K10" s="131" t="s">
        <v>1265</v>
      </c>
      <c r="L10" s="131">
        <v>13.66</v>
      </c>
    </row>
    <row r="11" spans="1:12" x14ac:dyDescent="0.25">
      <c r="A11" s="131" t="s">
        <v>45</v>
      </c>
      <c r="B11" s="131" t="s">
        <v>273</v>
      </c>
      <c r="C11" s="131" t="s">
        <v>614</v>
      </c>
      <c r="D11" s="131" t="s">
        <v>1160</v>
      </c>
      <c r="E11" s="131">
        <v>5060</v>
      </c>
      <c r="F11" s="131" t="s">
        <v>616</v>
      </c>
      <c r="G11" s="131">
        <v>75159975</v>
      </c>
      <c r="H11" s="131">
        <v>8.0596965485460661</v>
      </c>
      <c r="I11" s="131" t="s">
        <v>1266</v>
      </c>
      <c r="J11" s="131">
        <v>15200564.693318179</v>
      </c>
      <c r="K11" s="131" t="s">
        <v>1267</v>
      </c>
      <c r="L11" s="131">
        <v>5.56</v>
      </c>
    </row>
    <row r="12" spans="1:12" x14ac:dyDescent="0.25">
      <c r="A12" s="131" t="s">
        <v>51</v>
      </c>
      <c r="B12" s="131" t="s">
        <v>186</v>
      </c>
      <c r="C12" s="131">
        <v>413</v>
      </c>
      <c r="D12" s="131" t="s">
        <v>1268</v>
      </c>
      <c r="E12" s="131">
        <v>449</v>
      </c>
      <c r="F12" s="131">
        <v>417</v>
      </c>
      <c r="G12" s="131">
        <v>88924450</v>
      </c>
      <c r="H12" s="131">
        <v>7.5846698958258614</v>
      </c>
      <c r="I12" s="131" t="s">
        <v>1269</v>
      </c>
      <c r="J12" s="131">
        <v>286116.05038036988</v>
      </c>
      <c r="K12" s="131" t="s">
        <v>1270</v>
      </c>
      <c r="L12" s="131">
        <v>6.58</v>
      </c>
    </row>
    <row r="13" spans="1:12" x14ac:dyDescent="0.25">
      <c r="A13" s="131" t="s">
        <v>78</v>
      </c>
      <c r="B13" s="131" t="s">
        <v>368</v>
      </c>
      <c r="C13" s="131" t="s">
        <v>1028</v>
      </c>
      <c r="D13" s="131" t="s">
        <v>1029</v>
      </c>
      <c r="E13" s="131">
        <v>4630</v>
      </c>
      <c r="F13" s="131" t="s">
        <v>1030</v>
      </c>
      <c r="G13" s="131">
        <v>229242875</v>
      </c>
      <c r="H13" s="131">
        <v>2.8685821477242968</v>
      </c>
      <c r="I13" s="131" t="s">
        <v>1271</v>
      </c>
      <c r="J13" s="131">
        <v>6265494</v>
      </c>
      <c r="K13" s="131" t="s">
        <v>1272</v>
      </c>
      <c r="L13" s="131">
        <v>16.97</v>
      </c>
    </row>
    <row r="14" spans="1:12" x14ac:dyDescent="0.25">
      <c r="A14" s="131" t="s">
        <v>88</v>
      </c>
      <c r="B14" s="131" t="s">
        <v>752</v>
      </c>
      <c r="C14" s="131" t="s">
        <v>753</v>
      </c>
      <c r="D14" s="131" t="s">
        <v>754</v>
      </c>
      <c r="E14" s="131">
        <v>1758</v>
      </c>
      <c r="F14" s="131" t="s">
        <v>755</v>
      </c>
      <c r="G14" s="131">
        <v>104451570</v>
      </c>
      <c r="H14" s="131">
        <v>2.3188832866482336</v>
      </c>
      <c r="I14" s="131" t="s">
        <v>1273</v>
      </c>
      <c r="J14" s="131">
        <v>0</v>
      </c>
      <c r="K14" s="131" t="s">
        <v>1273</v>
      </c>
      <c r="L14" s="131">
        <v>7.73</v>
      </c>
    </row>
    <row r="15" spans="1:12" x14ac:dyDescent="0.25">
      <c r="A15" s="131" t="s">
        <v>38</v>
      </c>
      <c r="B15" s="131" t="s">
        <v>156</v>
      </c>
      <c r="C15" s="131" t="s">
        <v>706</v>
      </c>
      <c r="D15" s="131" t="s">
        <v>707</v>
      </c>
      <c r="E15" s="131">
        <v>1451</v>
      </c>
      <c r="F15" s="131" t="s">
        <v>708</v>
      </c>
      <c r="G15" s="131">
        <v>28737055</v>
      </c>
      <c r="H15" s="131">
        <v>1.8159833673384886</v>
      </c>
      <c r="I15" s="131" t="s">
        <v>1274</v>
      </c>
      <c r="J15" s="131">
        <v>44325165.725000001</v>
      </c>
      <c r="K15" s="131" t="s">
        <v>1275</v>
      </c>
      <c r="L15" s="131">
        <v>2.13</v>
      </c>
    </row>
    <row r="16" spans="1:12" x14ac:dyDescent="0.25">
      <c r="A16" s="131" t="s">
        <v>82</v>
      </c>
      <c r="B16" s="131" t="s">
        <v>161</v>
      </c>
      <c r="C16" s="131" t="s">
        <v>162</v>
      </c>
      <c r="D16" s="131" t="s">
        <v>580</v>
      </c>
      <c r="E16" s="131">
        <v>4209</v>
      </c>
      <c r="F16" s="131" t="s">
        <v>164</v>
      </c>
      <c r="G16" s="131">
        <v>104203224</v>
      </c>
      <c r="H16" s="131">
        <v>-0.87963488741699458</v>
      </c>
      <c r="I16" s="131" t="s">
        <v>581</v>
      </c>
      <c r="J16" s="131">
        <v>4403173.2677228628</v>
      </c>
      <c r="K16" s="131" t="s">
        <v>582</v>
      </c>
      <c r="L16" s="131">
        <v>7.71</v>
      </c>
    </row>
    <row r="17" spans="1:12" x14ac:dyDescent="0.25">
      <c r="A17" s="131" t="s">
        <v>983</v>
      </c>
      <c r="B17" s="131" t="s">
        <v>470</v>
      </c>
      <c r="C17" s="131">
        <v>502</v>
      </c>
      <c r="D17" s="131" t="s">
        <v>1021</v>
      </c>
      <c r="E17" s="131">
        <v>500</v>
      </c>
      <c r="F17" s="131">
        <v>507</v>
      </c>
      <c r="G17" s="131">
        <v>49512500</v>
      </c>
      <c r="H17" s="131">
        <v>-1.422541660859697</v>
      </c>
      <c r="I17" s="131" t="s">
        <v>1022</v>
      </c>
      <c r="J17" s="131">
        <v>0</v>
      </c>
      <c r="K17" s="131" t="s">
        <v>1022</v>
      </c>
      <c r="L17" s="131">
        <v>3.67</v>
      </c>
    </row>
    <row r="18" spans="1:12" x14ac:dyDescent="0.25">
      <c r="A18" s="131" t="s">
        <v>730</v>
      </c>
      <c r="B18" s="131" t="s">
        <v>1105</v>
      </c>
      <c r="C18" s="131">
        <v>754</v>
      </c>
      <c r="D18" s="131" t="s">
        <v>1106</v>
      </c>
      <c r="E18" s="131">
        <v>735</v>
      </c>
      <c r="F18" s="131">
        <v>761</v>
      </c>
      <c r="G18" s="131">
        <v>58226700</v>
      </c>
      <c r="H18" s="131">
        <v>-3.4808276570018775</v>
      </c>
      <c r="I18" s="131" t="s">
        <v>1276</v>
      </c>
      <c r="J18" s="131">
        <v>847739.71428571432</v>
      </c>
      <c r="K18" s="131" t="s">
        <v>1277</v>
      </c>
      <c r="L18" s="131">
        <v>4.3099999999999996</v>
      </c>
    </row>
    <row r="19" spans="1:12" x14ac:dyDescent="0.25">
      <c r="A19" s="131" t="s">
        <v>15</v>
      </c>
      <c r="B19" s="131" t="s">
        <v>1278</v>
      </c>
      <c r="C19" s="131" t="s">
        <v>896</v>
      </c>
      <c r="D19" s="131" t="s">
        <v>1279</v>
      </c>
      <c r="E19" s="131">
        <v>11200</v>
      </c>
      <c r="F19" s="131" t="s">
        <v>898</v>
      </c>
      <c r="G19" s="131">
        <v>44363200</v>
      </c>
      <c r="H19" s="131">
        <v>-5.8203879957492033</v>
      </c>
      <c r="I19" s="131" t="s">
        <v>1280</v>
      </c>
      <c r="J19" s="131">
        <v>-1687358.7999999998</v>
      </c>
      <c r="K19" s="131" t="s">
        <v>1281</v>
      </c>
      <c r="L19" s="131">
        <v>3.28</v>
      </c>
    </row>
    <row r="20" spans="1:12" x14ac:dyDescent="0.25">
      <c r="A20" s="131" t="s">
        <v>772</v>
      </c>
      <c r="B20" s="131" t="s">
        <v>156</v>
      </c>
      <c r="C20" s="131">
        <v>905</v>
      </c>
      <c r="D20" s="131" t="s">
        <v>773</v>
      </c>
      <c r="E20" s="131">
        <v>851</v>
      </c>
      <c r="F20" s="131">
        <v>914</v>
      </c>
      <c r="G20" s="131">
        <v>16854055</v>
      </c>
      <c r="H20" s="131">
        <v>-6.892953873547631</v>
      </c>
      <c r="I20" s="131" t="s">
        <v>1104</v>
      </c>
      <c r="J20" s="131">
        <v>0</v>
      </c>
      <c r="K20" s="131" t="s">
        <v>1104</v>
      </c>
      <c r="L20" s="131">
        <v>1.25</v>
      </c>
    </row>
    <row r="21" spans="1:12" x14ac:dyDescent="0.25">
      <c r="A21" s="20" t="s">
        <v>54</v>
      </c>
      <c r="B21" s="20" t="s">
        <v>1282</v>
      </c>
      <c r="C21" s="20"/>
      <c r="D21" s="20" t="s">
        <v>1283</v>
      </c>
      <c r="E21" s="20"/>
      <c r="F21" s="20"/>
      <c r="G21" s="20" t="s">
        <v>1284</v>
      </c>
      <c r="H21" s="20"/>
      <c r="I21" s="20" t="s">
        <v>1285</v>
      </c>
      <c r="J21" s="20" t="s">
        <v>1286</v>
      </c>
      <c r="K21" s="20" t="s">
        <v>1287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26" t="s">
        <v>59</v>
      </c>
      <c r="B23" s="22">
        <v>280910480</v>
      </c>
      <c r="G23" s="32">
        <f>B23+G21</f>
        <v>1606716170</v>
      </c>
      <c r="I23" s="28">
        <f>G23-B25</f>
        <v>226716170</v>
      </c>
      <c r="J23" s="33">
        <f>I23/B25</f>
        <v>0.16428707971014492</v>
      </c>
      <c r="K23" s="28">
        <f>I23+4000000</f>
        <v>230716170</v>
      </c>
      <c r="L23" s="33">
        <f>K23/B25</f>
        <v>0.1671856304347826</v>
      </c>
    </row>
    <row r="24" spans="1:12" x14ac:dyDescent="0.25">
      <c r="A24" s="23" t="s">
        <v>60</v>
      </c>
      <c r="B24" s="24">
        <v>100000000</v>
      </c>
      <c r="G24" s="35">
        <f>G23+B24</f>
        <v>1706716170</v>
      </c>
      <c r="H24" s="34"/>
      <c r="I24" s="36">
        <f>G24-B25</f>
        <v>326716170</v>
      </c>
      <c r="J24" s="37">
        <f>I24/B25</f>
        <v>0.23675084782608696</v>
      </c>
      <c r="K24" s="36">
        <f>I24+4000000</f>
        <v>330716170</v>
      </c>
      <c r="L24" s="37">
        <f>K24/B25</f>
        <v>0.23964939855072465</v>
      </c>
    </row>
    <row r="25" spans="1:12" x14ac:dyDescent="0.25">
      <c r="A25" s="126" t="s">
        <v>61</v>
      </c>
      <c r="B25" s="126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3.840932634586823E-2</v>
      </c>
      <c r="K25" s="370" t="s">
        <v>69</v>
      </c>
      <c r="L25" s="51">
        <f ca="1">K23/VLOOKUP(MID(CELL("filename",A$1),FIND("]",CELL("filename",A$1))+1,255),base!A:H,8,TRUE)*30</f>
        <v>3.90869899875197E-2</v>
      </c>
    </row>
    <row r="26" spans="1:12" x14ac:dyDescent="0.25">
      <c r="I26" s="369"/>
      <c r="J26" s="51">
        <f ca="1">I24/VLOOKUP(MID(CELL("filename",A$1),FIND("]",CELL("filename",A$1))+1,255),base!A:H,8,TRUE)*30</f>
        <v>5.5350917387154884E-2</v>
      </c>
      <c r="K26" s="371"/>
      <c r="L26" s="51">
        <f ca="1">K24/VLOOKUP(MID(CELL("filename",A$1),FIND("]",CELL("filename",A$1))+1,255),base!A:H,8,TRUE)*30</f>
        <v>5.6028581028806354E-2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I25" sqref="I25:L26"/>
    </sheetView>
  </sheetViews>
  <sheetFormatPr defaultRowHeight="15" x14ac:dyDescent="0.25"/>
  <cols>
    <col min="1" max="1" width="10.5703125" style="130" bestFit="1" customWidth="1"/>
    <col min="2" max="2" width="12.28515625" style="130" bestFit="1" customWidth="1"/>
    <col min="3" max="3" width="15.28515625" style="130" bestFit="1" customWidth="1"/>
    <col min="4" max="4" width="14.140625" style="130" bestFit="1" customWidth="1"/>
    <col min="5" max="5" width="14.85546875" style="130" bestFit="1" customWidth="1"/>
    <col min="6" max="6" width="12.85546875" style="130" bestFit="1" customWidth="1"/>
    <col min="7" max="7" width="14.140625" style="130" bestFit="1" customWidth="1"/>
    <col min="8" max="8" width="18.7109375" style="130" bestFit="1" customWidth="1"/>
    <col min="9" max="9" width="21.7109375" style="130" bestFit="1" customWidth="1"/>
    <col min="10" max="10" width="20" style="130" bestFit="1" customWidth="1"/>
    <col min="11" max="11" width="21" style="130" bestFit="1" customWidth="1"/>
    <col min="12" max="12" width="12" style="130" bestFit="1" customWidth="1"/>
    <col min="13" max="16384" width="9.140625" style="130"/>
  </cols>
  <sheetData>
    <row r="1" spans="1:12" x14ac:dyDescent="0.25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</row>
    <row r="2" spans="1:12" x14ac:dyDescent="0.25">
      <c r="A2" s="134" t="s">
        <v>845</v>
      </c>
      <c r="B2" s="134" t="s">
        <v>120</v>
      </c>
      <c r="C2" s="134" t="s">
        <v>846</v>
      </c>
      <c r="D2" s="134" t="s">
        <v>847</v>
      </c>
      <c r="E2" s="134">
        <v>6416</v>
      </c>
      <c r="F2" s="134" t="s">
        <v>848</v>
      </c>
      <c r="G2" s="134">
        <v>63534440</v>
      </c>
      <c r="H2" s="134">
        <v>76.355282234919514</v>
      </c>
      <c r="I2" s="134" t="s">
        <v>1288</v>
      </c>
      <c r="J2" s="134">
        <v>0</v>
      </c>
      <c r="K2" s="134" t="s">
        <v>1288</v>
      </c>
      <c r="L2" s="134">
        <v>4.5999999999999996</v>
      </c>
    </row>
    <row r="3" spans="1:12" x14ac:dyDescent="0.25">
      <c r="A3" s="134" t="s">
        <v>1090</v>
      </c>
      <c r="B3" s="134">
        <v>139</v>
      </c>
      <c r="C3" s="134" t="s">
        <v>1091</v>
      </c>
      <c r="D3" s="134" t="s">
        <v>1092</v>
      </c>
      <c r="E3" s="134">
        <v>6202</v>
      </c>
      <c r="F3" s="134" t="s">
        <v>1093</v>
      </c>
      <c r="G3" s="134">
        <v>853673</v>
      </c>
      <c r="H3" s="134">
        <v>45.566699860857199</v>
      </c>
      <c r="I3" s="134" t="s">
        <v>1289</v>
      </c>
      <c r="J3" s="134">
        <v>0</v>
      </c>
      <c r="K3" s="134" t="s">
        <v>1289</v>
      </c>
      <c r="L3" s="134">
        <v>0.06</v>
      </c>
    </row>
    <row r="4" spans="1:12" x14ac:dyDescent="0.25">
      <c r="A4" s="134" t="s">
        <v>570</v>
      </c>
      <c r="B4" s="134" t="s">
        <v>156</v>
      </c>
      <c r="C4" s="134" t="s">
        <v>537</v>
      </c>
      <c r="D4" s="134" t="s">
        <v>571</v>
      </c>
      <c r="E4" s="134">
        <v>7424</v>
      </c>
      <c r="F4" s="134" t="s">
        <v>539</v>
      </c>
      <c r="G4" s="134">
        <v>147032320</v>
      </c>
      <c r="H4" s="134">
        <v>40.724270155708282</v>
      </c>
      <c r="I4" s="134" t="s">
        <v>1290</v>
      </c>
      <c r="J4" s="134">
        <v>0</v>
      </c>
      <c r="K4" s="134" t="s">
        <v>1290</v>
      </c>
      <c r="L4" s="134">
        <v>10.66</v>
      </c>
    </row>
    <row r="5" spans="1:12" x14ac:dyDescent="0.25">
      <c r="A5" s="134" t="s">
        <v>57</v>
      </c>
      <c r="B5" s="134">
        <v>224</v>
      </c>
      <c r="C5" s="134" t="s">
        <v>546</v>
      </c>
      <c r="D5" s="134" t="s">
        <v>547</v>
      </c>
      <c r="E5" s="134">
        <v>7200</v>
      </c>
      <c r="F5" s="134" t="s">
        <v>548</v>
      </c>
      <c r="G5" s="134">
        <v>1597075</v>
      </c>
      <c r="H5" s="134">
        <v>38.120684901101285</v>
      </c>
      <c r="I5" s="134" t="s">
        <v>936</v>
      </c>
      <c r="J5" s="134">
        <v>459414.5167682927</v>
      </c>
      <c r="K5" s="134" t="s">
        <v>937</v>
      </c>
      <c r="L5" s="134">
        <v>0.12</v>
      </c>
    </row>
    <row r="6" spans="1:12" x14ac:dyDescent="0.25">
      <c r="A6" s="134" t="s">
        <v>100</v>
      </c>
      <c r="B6" s="134">
        <v>100</v>
      </c>
      <c r="C6" s="134" t="s">
        <v>850</v>
      </c>
      <c r="D6" s="134" t="s">
        <v>1220</v>
      </c>
      <c r="E6" s="134">
        <v>2256</v>
      </c>
      <c r="F6" s="134" t="s">
        <v>852</v>
      </c>
      <c r="G6" s="134">
        <v>223400</v>
      </c>
      <c r="H6" s="134">
        <v>33.247662760543832</v>
      </c>
      <c r="I6" s="134" t="s">
        <v>1291</v>
      </c>
      <c r="J6" s="134">
        <v>3511595.7250000001</v>
      </c>
      <c r="K6" s="134" t="s">
        <v>1292</v>
      </c>
      <c r="L6" s="134">
        <v>0.02</v>
      </c>
    </row>
    <row r="7" spans="1:12" x14ac:dyDescent="0.25">
      <c r="A7" s="134" t="s">
        <v>25</v>
      </c>
      <c r="B7" s="134" t="s">
        <v>352</v>
      </c>
      <c r="C7" s="134" t="s">
        <v>222</v>
      </c>
      <c r="D7" s="134" t="s">
        <v>1152</v>
      </c>
      <c r="E7" s="134">
        <v>6791</v>
      </c>
      <c r="F7" s="134" t="s">
        <v>224</v>
      </c>
      <c r="G7" s="134">
        <v>40348726</v>
      </c>
      <c r="H7" s="134">
        <v>26.871019889600991</v>
      </c>
      <c r="I7" s="134" t="s">
        <v>1293</v>
      </c>
      <c r="J7" s="134">
        <v>5950995.1960497703</v>
      </c>
      <c r="K7" s="134" t="s">
        <v>1294</v>
      </c>
      <c r="L7" s="134">
        <v>2.92</v>
      </c>
    </row>
    <row r="8" spans="1:12" x14ac:dyDescent="0.25">
      <c r="A8" s="134" t="s">
        <v>12</v>
      </c>
      <c r="B8" s="134" t="s">
        <v>141</v>
      </c>
      <c r="C8" s="134" t="s">
        <v>796</v>
      </c>
      <c r="D8" s="134" t="s">
        <v>797</v>
      </c>
      <c r="E8" s="134">
        <v>3305</v>
      </c>
      <c r="F8" s="134" t="s">
        <v>798</v>
      </c>
      <c r="G8" s="134">
        <v>98183288</v>
      </c>
      <c r="H8" s="134">
        <v>18.304256124293147</v>
      </c>
      <c r="I8" s="134" t="s">
        <v>1295</v>
      </c>
      <c r="J8" s="134">
        <v>19521623.756061383</v>
      </c>
      <c r="K8" s="134" t="s">
        <v>1296</v>
      </c>
      <c r="L8" s="134">
        <v>7.12</v>
      </c>
    </row>
    <row r="9" spans="1:12" x14ac:dyDescent="0.25">
      <c r="A9" s="134" t="s">
        <v>1147</v>
      </c>
      <c r="B9" s="134">
        <v>106</v>
      </c>
      <c r="C9" s="134" t="s">
        <v>1165</v>
      </c>
      <c r="D9" s="134" t="s">
        <v>1166</v>
      </c>
      <c r="E9" s="134">
        <v>6598</v>
      </c>
      <c r="F9" s="134" t="s">
        <v>1167</v>
      </c>
      <c r="G9" s="134">
        <v>692569</v>
      </c>
      <c r="H9" s="134">
        <v>14.10831383662306</v>
      </c>
      <c r="I9" s="134" t="s">
        <v>1225</v>
      </c>
      <c r="J9" s="134">
        <v>0</v>
      </c>
      <c r="K9" s="134" t="s">
        <v>1225</v>
      </c>
      <c r="L9" s="134">
        <v>0.05</v>
      </c>
    </row>
    <row r="10" spans="1:12" x14ac:dyDescent="0.25">
      <c r="A10" s="134" t="s">
        <v>48</v>
      </c>
      <c r="B10" s="134" t="s">
        <v>1232</v>
      </c>
      <c r="C10" s="134">
        <v>427</v>
      </c>
      <c r="D10" s="134" t="s">
        <v>1233</v>
      </c>
      <c r="E10" s="134">
        <v>468</v>
      </c>
      <c r="F10" s="134">
        <v>431</v>
      </c>
      <c r="G10" s="134">
        <v>185374800</v>
      </c>
      <c r="H10" s="134">
        <v>8.5926296267272448</v>
      </c>
      <c r="I10" s="134" t="s">
        <v>1297</v>
      </c>
      <c r="J10" s="134">
        <v>3452585.9968500356</v>
      </c>
      <c r="K10" s="134" t="s">
        <v>1298</v>
      </c>
      <c r="L10" s="134">
        <v>13.44</v>
      </c>
    </row>
    <row r="11" spans="1:12" x14ac:dyDescent="0.25">
      <c r="A11" s="134" t="s">
        <v>51</v>
      </c>
      <c r="B11" s="134" t="s">
        <v>1299</v>
      </c>
      <c r="C11" s="134">
        <v>413</v>
      </c>
      <c r="D11" s="134" t="s">
        <v>1300</v>
      </c>
      <c r="E11" s="134">
        <v>442</v>
      </c>
      <c r="F11" s="134">
        <v>417</v>
      </c>
      <c r="G11" s="134">
        <v>65653575</v>
      </c>
      <c r="H11" s="134">
        <v>5.9074033272940678</v>
      </c>
      <c r="I11" s="134" t="s">
        <v>1301</v>
      </c>
      <c r="J11" s="134">
        <v>2348525.7877852772</v>
      </c>
      <c r="K11" s="134" t="s">
        <v>1302</v>
      </c>
      <c r="L11" s="134">
        <v>4.76</v>
      </c>
    </row>
    <row r="12" spans="1:12" x14ac:dyDescent="0.25">
      <c r="A12" s="134" t="s">
        <v>45</v>
      </c>
      <c r="B12" s="134" t="s">
        <v>156</v>
      </c>
      <c r="C12" s="134" t="s">
        <v>1303</v>
      </c>
      <c r="D12" s="134" t="s">
        <v>1304</v>
      </c>
      <c r="E12" s="134">
        <v>5048</v>
      </c>
      <c r="F12" s="134" t="s">
        <v>1305</v>
      </c>
      <c r="G12" s="134">
        <v>99975640</v>
      </c>
      <c r="H12" s="134">
        <v>5.4302459487973307</v>
      </c>
      <c r="I12" s="134" t="s">
        <v>1306</v>
      </c>
      <c r="J12" s="134">
        <v>15200564.693318179</v>
      </c>
      <c r="K12" s="134" t="s">
        <v>1307</v>
      </c>
      <c r="L12" s="134">
        <v>7.25</v>
      </c>
    </row>
    <row r="13" spans="1:12" x14ac:dyDescent="0.25">
      <c r="A13" s="134" t="s">
        <v>88</v>
      </c>
      <c r="B13" s="134" t="s">
        <v>752</v>
      </c>
      <c r="C13" s="134" t="s">
        <v>753</v>
      </c>
      <c r="D13" s="134" t="s">
        <v>754</v>
      </c>
      <c r="E13" s="134">
        <v>1810</v>
      </c>
      <c r="F13" s="134" t="s">
        <v>755</v>
      </c>
      <c r="G13" s="134">
        <v>107541150</v>
      </c>
      <c r="H13" s="134">
        <v>5.3453804032043823</v>
      </c>
      <c r="I13" s="134" t="s">
        <v>1308</v>
      </c>
      <c r="J13" s="134">
        <v>0</v>
      </c>
      <c r="K13" s="134" t="s">
        <v>1308</v>
      </c>
      <c r="L13" s="134">
        <v>7.79</v>
      </c>
    </row>
    <row r="14" spans="1:12" x14ac:dyDescent="0.25">
      <c r="A14" s="134" t="s">
        <v>78</v>
      </c>
      <c r="B14" s="134" t="s">
        <v>1309</v>
      </c>
      <c r="C14" s="134" t="s">
        <v>1310</v>
      </c>
      <c r="D14" s="134" t="s">
        <v>1311</v>
      </c>
      <c r="E14" s="134">
        <v>4720</v>
      </c>
      <c r="F14" s="134" t="s">
        <v>1312</v>
      </c>
      <c r="G14" s="134">
        <v>257068900</v>
      </c>
      <c r="H14" s="134">
        <v>4.3048216794995922</v>
      </c>
      <c r="I14" s="134" t="s">
        <v>1313</v>
      </c>
      <c r="J14" s="134">
        <v>6265494</v>
      </c>
      <c r="K14" s="134" t="s">
        <v>1314</v>
      </c>
      <c r="L14" s="134">
        <v>18.63</v>
      </c>
    </row>
    <row r="15" spans="1:12" x14ac:dyDescent="0.25">
      <c r="A15" s="134" t="s">
        <v>730</v>
      </c>
      <c r="B15" s="134" t="s">
        <v>1105</v>
      </c>
      <c r="C15" s="134">
        <v>754</v>
      </c>
      <c r="D15" s="134" t="s">
        <v>1106</v>
      </c>
      <c r="E15" s="134">
        <v>771</v>
      </c>
      <c r="F15" s="134">
        <v>761</v>
      </c>
      <c r="G15" s="134">
        <v>61078620</v>
      </c>
      <c r="H15" s="134">
        <v>1.2466420087776222</v>
      </c>
      <c r="I15" s="134" t="s">
        <v>1315</v>
      </c>
      <c r="J15" s="134">
        <v>847739.71428571432</v>
      </c>
      <c r="K15" s="134" t="s">
        <v>1316</v>
      </c>
      <c r="L15" s="134">
        <v>4.43</v>
      </c>
    </row>
    <row r="16" spans="1:12" x14ac:dyDescent="0.25">
      <c r="A16" s="134" t="s">
        <v>82</v>
      </c>
      <c r="B16" s="134" t="s">
        <v>161</v>
      </c>
      <c r="C16" s="134" t="s">
        <v>162</v>
      </c>
      <c r="D16" s="134" t="s">
        <v>580</v>
      </c>
      <c r="E16" s="134">
        <v>4209</v>
      </c>
      <c r="F16" s="134" t="s">
        <v>164</v>
      </c>
      <c r="G16" s="134">
        <v>104203224</v>
      </c>
      <c r="H16" s="134">
        <v>-0.87963488741699458</v>
      </c>
      <c r="I16" s="134" t="s">
        <v>581</v>
      </c>
      <c r="J16" s="134">
        <v>4403173.2677228628</v>
      </c>
      <c r="K16" s="134" t="s">
        <v>582</v>
      </c>
      <c r="L16" s="134">
        <v>7.55</v>
      </c>
    </row>
    <row r="17" spans="1:12" x14ac:dyDescent="0.25">
      <c r="A17" s="134" t="s">
        <v>38</v>
      </c>
      <c r="B17" s="134" t="s">
        <v>156</v>
      </c>
      <c r="C17" s="134" t="s">
        <v>706</v>
      </c>
      <c r="D17" s="134" t="s">
        <v>707</v>
      </c>
      <c r="E17" s="134">
        <v>1410</v>
      </c>
      <c r="F17" s="134" t="s">
        <v>708</v>
      </c>
      <c r="G17" s="134">
        <v>27925050</v>
      </c>
      <c r="H17" s="134">
        <v>-1.0609672309115996</v>
      </c>
      <c r="I17" s="134" t="s">
        <v>1317</v>
      </c>
      <c r="J17" s="134">
        <v>44325165.725000001</v>
      </c>
      <c r="K17" s="134" t="s">
        <v>1318</v>
      </c>
      <c r="L17" s="134">
        <v>2.02</v>
      </c>
    </row>
    <row r="18" spans="1:12" x14ac:dyDescent="0.25">
      <c r="A18" s="134" t="s">
        <v>983</v>
      </c>
      <c r="B18" s="134" t="s">
        <v>470</v>
      </c>
      <c r="C18" s="134">
        <v>502</v>
      </c>
      <c r="D18" s="134" t="s">
        <v>1021</v>
      </c>
      <c r="E18" s="134">
        <v>500</v>
      </c>
      <c r="F18" s="134">
        <v>507</v>
      </c>
      <c r="G18" s="134">
        <v>49512500</v>
      </c>
      <c r="H18" s="134">
        <v>-1.422541660859697</v>
      </c>
      <c r="I18" s="134" t="s">
        <v>1022</v>
      </c>
      <c r="J18" s="134">
        <v>0</v>
      </c>
      <c r="K18" s="134" t="s">
        <v>1022</v>
      </c>
      <c r="L18" s="134">
        <v>3.59</v>
      </c>
    </row>
    <row r="19" spans="1:12" x14ac:dyDescent="0.25">
      <c r="A19" s="134" t="s">
        <v>15</v>
      </c>
      <c r="B19" s="134" t="s">
        <v>106</v>
      </c>
      <c r="C19" s="134" t="s">
        <v>1319</v>
      </c>
      <c r="D19" s="134" t="s">
        <v>1320</v>
      </c>
      <c r="E19" s="134">
        <v>10720</v>
      </c>
      <c r="F19" s="134" t="s">
        <v>1321</v>
      </c>
      <c r="G19" s="134">
        <v>53077400</v>
      </c>
      <c r="H19" s="134">
        <v>-8.3350335991182192</v>
      </c>
      <c r="I19" s="134" t="s">
        <v>1322</v>
      </c>
      <c r="J19" s="134">
        <v>-1687358.7999999998</v>
      </c>
      <c r="K19" s="134" t="s">
        <v>1323</v>
      </c>
      <c r="L19" s="134">
        <v>3.85</v>
      </c>
    </row>
    <row r="20" spans="1:12" x14ac:dyDescent="0.25">
      <c r="A20" s="134" t="s">
        <v>772</v>
      </c>
      <c r="B20" s="134" t="s">
        <v>156</v>
      </c>
      <c r="C20" s="134">
        <v>905</v>
      </c>
      <c r="D20" s="134" t="s">
        <v>773</v>
      </c>
      <c r="E20" s="134">
        <v>803</v>
      </c>
      <c r="F20" s="134">
        <v>914</v>
      </c>
      <c r="G20" s="134">
        <v>15903415</v>
      </c>
      <c r="H20" s="134">
        <v>-12.144585147425085</v>
      </c>
      <c r="I20" s="134" t="s">
        <v>1324</v>
      </c>
      <c r="J20" s="134">
        <v>0</v>
      </c>
      <c r="K20" s="134" t="s">
        <v>1324</v>
      </c>
      <c r="L20" s="134">
        <v>1.1499999999999999</v>
      </c>
    </row>
    <row r="21" spans="1:12" x14ac:dyDescent="0.25">
      <c r="A21" s="20" t="s">
        <v>54</v>
      </c>
      <c r="B21" s="20" t="s">
        <v>1325</v>
      </c>
      <c r="C21" s="20"/>
      <c r="D21" s="20" t="s">
        <v>1326</v>
      </c>
      <c r="E21" s="20"/>
      <c r="F21" s="20"/>
      <c r="G21" s="20" t="s">
        <v>1327</v>
      </c>
      <c r="H21" s="20"/>
      <c r="I21" s="20" t="s">
        <v>1328</v>
      </c>
      <c r="J21" s="20" t="s">
        <v>1329</v>
      </c>
      <c r="K21" s="20" t="s">
        <v>1330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29" t="s">
        <v>59</v>
      </c>
      <c r="B23" s="22">
        <v>243956668</v>
      </c>
      <c r="G23" s="32">
        <f>B23+G21</f>
        <v>1623736433</v>
      </c>
      <c r="I23" s="28">
        <f>G23-B25</f>
        <v>243736433</v>
      </c>
      <c r="J23" s="33">
        <f>I23/B25</f>
        <v>0.1766206036231884</v>
      </c>
      <c r="K23" s="28">
        <f>I23+30000000</f>
        <v>273736433</v>
      </c>
      <c r="L23" s="33">
        <f>K23/B25</f>
        <v>0.19835973405797103</v>
      </c>
    </row>
    <row r="24" spans="1:12" x14ac:dyDescent="0.25">
      <c r="A24" s="23" t="s">
        <v>60</v>
      </c>
      <c r="B24" s="24">
        <v>100000000</v>
      </c>
      <c r="G24" s="35">
        <f>G23+B24</f>
        <v>1723736433</v>
      </c>
      <c r="H24" s="34"/>
      <c r="I24" s="36">
        <f>G24-B25</f>
        <v>343736433</v>
      </c>
      <c r="J24" s="37">
        <f>I24/B25</f>
        <v>0.24908437173913042</v>
      </c>
      <c r="K24" s="36">
        <f>I24+30000000</f>
        <v>373736433</v>
      </c>
      <c r="L24" s="37">
        <f>K24/B25</f>
        <v>0.27082350217391304</v>
      </c>
    </row>
    <row r="25" spans="1:12" x14ac:dyDescent="0.25">
      <c r="A25" s="129" t="s">
        <v>61</v>
      </c>
      <c r="B25" s="129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4.0993502287354516E-2</v>
      </c>
      <c r="K25" s="370" t="s">
        <v>69</v>
      </c>
      <c r="L25" s="51">
        <f ca="1">K23/VLOOKUP(MID(CELL("filename",A$1),FIND("]",CELL("filename",A$1))+1,255),base!A:H,8,TRUE)*30</f>
        <v>4.6039137252483577E-2</v>
      </c>
    </row>
    <row r="26" spans="1:12" x14ac:dyDescent="0.25">
      <c r="I26" s="369"/>
      <c r="J26" s="51">
        <f ca="1">I24/VLOOKUP(MID(CELL("filename",A$1),FIND("]",CELL("filename",A$1))+1,255),base!A:H,8,TRUE)*30</f>
        <v>5.7812285504451374E-2</v>
      </c>
      <c r="K26" s="371"/>
      <c r="L26" s="51">
        <f ca="1">K24/VLOOKUP(MID(CELL("filename",A$1),FIND("]",CELL("filename",A$1))+1,255),base!A:H,8,TRUE)*30</f>
        <v>6.2857920469580428E-2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topLeftCell="A6" zoomScale="115" zoomScaleNormal="115" workbookViewId="0">
      <selection activeCell="I25" sqref="I25:L26"/>
    </sheetView>
  </sheetViews>
  <sheetFormatPr defaultRowHeight="15" x14ac:dyDescent="0.25"/>
  <cols>
    <col min="1" max="1" width="10.5703125" style="133" bestFit="1" customWidth="1"/>
    <col min="2" max="2" width="12.28515625" style="133" bestFit="1" customWidth="1"/>
    <col min="3" max="3" width="15.28515625" style="133" bestFit="1" customWidth="1"/>
    <col min="4" max="4" width="14.140625" style="133" bestFit="1" customWidth="1"/>
    <col min="5" max="5" width="14.85546875" style="133" bestFit="1" customWidth="1"/>
    <col min="6" max="6" width="12.85546875" style="133" bestFit="1" customWidth="1"/>
    <col min="7" max="7" width="14.140625" style="133" bestFit="1" customWidth="1"/>
    <col min="8" max="8" width="18.7109375" style="133" bestFit="1" customWidth="1"/>
    <col min="9" max="9" width="21.7109375" style="133" bestFit="1" customWidth="1"/>
    <col min="10" max="10" width="20" style="133" bestFit="1" customWidth="1"/>
    <col min="11" max="11" width="21" style="133" bestFit="1" customWidth="1"/>
    <col min="12" max="12" width="12" style="133" bestFit="1" customWidth="1"/>
    <col min="13" max="14" width="9.140625" style="133"/>
    <col min="15" max="15" width="15.5703125" style="133" customWidth="1"/>
    <col min="16" max="16384" width="9.140625" style="133"/>
  </cols>
  <sheetData>
    <row r="1" spans="1:12" x14ac:dyDescent="0.25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</row>
    <row r="2" spans="1:12" x14ac:dyDescent="0.25">
      <c r="A2" s="137" t="s">
        <v>845</v>
      </c>
      <c r="B2" s="137" t="s">
        <v>120</v>
      </c>
      <c r="C2" s="137" t="s">
        <v>846</v>
      </c>
      <c r="D2" s="137" t="s">
        <v>847</v>
      </c>
      <c r="E2" s="137">
        <v>6497</v>
      </c>
      <c r="F2" s="137" t="s">
        <v>848</v>
      </c>
      <c r="G2" s="137">
        <v>64336542</v>
      </c>
      <c r="H2" s="137">
        <v>78.581711311672123</v>
      </c>
      <c r="I2" s="137" t="s">
        <v>1331</v>
      </c>
      <c r="J2" s="137">
        <v>0</v>
      </c>
      <c r="K2" s="137" t="s">
        <v>1331</v>
      </c>
      <c r="L2" s="137">
        <v>4.6399999999999997</v>
      </c>
    </row>
    <row r="3" spans="1:12" x14ac:dyDescent="0.25">
      <c r="A3" s="137" t="s">
        <v>1090</v>
      </c>
      <c r="B3" s="137">
        <v>139</v>
      </c>
      <c r="C3" s="137" t="s">
        <v>1091</v>
      </c>
      <c r="D3" s="137" t="s">
        <v>1092</v>
      </c>
      <c r="E3" s="137">
        <v>6512</v>
      </c>
      <c r="F3" s="137" t="s">
        <v>1093</v>
      </c>
      <c r="G3" s="137">
        <v>896343</v>
      </c>
      <c r="H3" s="137">
        <v>52.842707281805005</v>
      </c>
      <c r="I3" s="137" t="s">
        <v>1332</v>
      </c>
      <c r="J3" s="137">
        <v>0</v>
      </c>
      <c r="K3" s="137" t="s">
        <v>1332</v>
      </c>
      <c r="L3" s="137">
        <v>0.06</v>
      </c>
    </row>
    <row r="4" spans="1:12" x14ac:dyDescent="0.25">
      <c r="A4" s="137" t="s">
        <v>570</v>
      </c>
      <c r="B4" s="137" t="s">
        <v>156</v>
      </c>
      <c r="C4" s="137" t="s">
        <v>537</v>
      </c>
      <c r="D4" s="137" t="s">
        <v>571</v>
      </c>
      <c r="E4" s="137">
        <v>7424</v>
      </c>
      <c r="F4" s="137" t="s">
        <v>539</v>
      </c>
      <c r="G4" s="137">
        <v>147032320</v>
      </c>
      <c r="H4" s="137">
        <v>40.724270155708282</v>
      </c>
      <c r="I4" s="137" t="s">
        <v>1290</v>
      </c>
      <c r="J4" s="137">
        <v>0</v>
      </c>
      <c r="K4" s="137" t="s">
        <v>1290</v>
      </c>
      <c r="L4" s="137">
        <v>10.6</v>
      </c>
    </row>
    <row r="5" spans="1:12" x14ac:dyDescent="0.25">
      <c r="A5" s="137" t="s">
        <v>100</v>
      </c>
      <c r="B5" s="137">
        <v>100</v>
      </c>
      <c r="C5" s="137" t="s">
        <v>850</v>
      </c>
      <c r="D5" s="137" t="s">
        <v>1220</v>
      </c>
      <c r="E5" s="137">
        <v>2300</v>
      </c>
      <c r="F5" s="137" t="s">
        <v>852</v>
      </c>
      <c r="G5" s="137">
        <v>227757</v>
      </c>
      <c r="H5" s="137">
        <v>35.846409701670467</v>
      </c>
      <c r="I5" s="137" t="s">
        <v>1333</v>
      </c>
      <c r="J5" s="137">
        <v>3511595.7250000001</v>
      </c>
      <c r="K5" s="137" t="s">
        <v>1334</v>
      </c>
      <c r="L5" s="137">
        <v>0.02</v>
      </c>
    </row>
    <row r="6" spans="1:12" x14ac:dyDescent="0.25">
      <c r="A6" s="137" t="s">
        <v>57</v>
      </c>
      <c r="B6" s="137">
        <v>224</v>
      </c>
      <c r="C6" s="137" t="s">
        <v>546</v>
      </c>
      <c r="D6" s="137" t="s">
        <v>547</v>
      </c>
      <c r="E6" s="137">
        <v>6799</v>
      </c>
      <c r="F6" s="137" t="s">
        <v>548</v>
      </c>
      <c r="G6" s="137">
        <v>1508127</v>
      </c>
      <c r="H6" s="137">
        <v>30.428147806360489</v>
      </c>
      <c r="I6" s="137" t="s">
        <v>1335</v>
      </c>
      <c r="J6" s="137">
        <v>459414.5167682927</v>
      </c>
      <c r="K6" s="137" t="s">
        <v>1336</v>
      </c>
      <c r="L6" s="137">
        <v>0.11</v>
      </c>
    </row>
    <row r="7" spans="1:12" x14ac:dyDescent="0.25">
      <c r="A7" s="137" t="s">
        <v>25</v>
      </c>
      <c r="B7" s="137" t="s">
        <v>352</v>
      </c>
      <c r="C7" s="137" t="s">
        <v>222</v>
      </c>
      <c r="D7" s="137" t="s">
        <v>1152</v>
      </c>
      <c r="E7" s="137">
        <v>6730</v>
      </c>
      <c r="F7" s="137" t="s">
        <v>224</v>
      </c>
      <c r="G7" s="137">
        <v>39986295</v>
      </c>
      <c r="H7" s="137">
        <v>25.731405453952934</v>
      </c>
      <c r="I7" s="137" t="s">
        <v>1337</v>
      </c>
      <c r="J7" s="137">
        <v>5950995.1960497703</v>
      </c>
      <c r="K7" s="137" t="s">
        <v>1338</v>
      </c>
      <c r="L7" s="137">
        <v>2.88</v>
      </c>
    </row>
    <row r="8" spans="1:12" x14ac:dyDescent="0.25">
      <c r="A8" s="137" t="s">
        <v>12</v>
      </c>
      <c r="B8" s="137" t="s">
        <v>141</v>
      </c>
      <c r="C8" s="137" t="s">
        <v>796</v>
      </c>
      <c r="D8" s="137" t="s">
        <v>797</v>
      </c>
      <c r="E8" s="137">
        <v>3502</v>
      </c>
      <c r="F8" s="137" t="s">
        <v>798</v>
      </c>
      <c r="G8" s="137">
        <v>104035665</v>
      </c>
      <c r="H8" s="137">
        <v>25.355976652779852</v>
      </c>
      <c r="I8" s="137" t="s">
        <v>1339</v>
      </c>
      <c r="J8" s="137">
        <v>19521623.756061383</v>
      </c>
      <c r="K8" s="137" t="s">
        <v>1340</v>
      </c>
      <c r="L8" s="137">
        <v>7.5</v>
      </c>
    </row>
    <row r="9" spans="1:12" x14ac:dyDescent="0.25">
      <c r="A9" s="137" t="s">
        <v>1147</v>
      </c>
      <c r="B9" s="137">
        <v>106</v>
      </c>
      <c r="C9" s="137" t="s">
        <v>1165</v>
      </c>
      <c r="D9" s="137" t="s">
        <v>1166</v>
      </c>
      <c r="E9" s="137">
        <v>6598</v>
      </c>
      <c r="F9" s="137" t="s">
        <v>1167</v>
      </c>
      <c r="G9" s="137">
        <v>692569</v>
      </c>
      <c r="H9" s="137">
        <v>14.10831383662306</v>
      </c>
      <c r="I9" s="137" t="s">
        <v>1225</v>
      </c>
      <c r="J9" s="137">
        <v>0</v>
      </c>
      <c r="K9" s="137" t="s">
        <v>1225</v>
      </c>
      <c r="L9" s="137">
        <v>0.05</v>
      </c>
    </row>
    <row r="10" spans="1:12" x14ac:dyDescent="0.25">
      <c r="A10" s="137" t="s">
        <v>48</v>
      </c>
      <c r="B10" s="137" t="s">
        <v>1232</v>
      </c>
      <c r="C10" s="137">
        <v>427</v>
      </c>
      <c r="D10" s="137" t="s">
        <v>1233</v>
      </c>
      <c r="E10" s="137">
        <v>457</v>
      </c>
      <c r="F10" s="137">
        <v>431</v>
      </c>
      <c r="G10" s="137">
        <v>181017700</v>
      </c>
      <c r="H10" s="137">
        <v>6.0402387594323725</v>
      </c>
      <c r="I10" s="137" t="s">
        <v>1341</v>
      </c>
      <c r="J10" s="137">
        <v>3452585.9968500356</v>
      </c>
      <c r="K10" s="137" t="s">
        <v>1342</v>
      </c>
      <c r="L10" s="137">
        <v>13.05</v>
      </c>
    </row>
    <row r="11" spans="1:12" x14ac:dyDescent="0.25">
      <c r="A11" s="137" t="s">
        <v>730</v>
      </c>
      <c r="B11" s="137" t="s">
        <v>1105</v>
      </c>
      <c r="C11" s="137">
        <v>754</v>
      </c>
      <c r="D11" s="137" t="s">
        <v>1106</v>
      </c>
      <c r="E11" s="137">
        <v>804</v>
      </c>
      <c r="F11" s="137">
        <v>761</v>
      </c>
      <c r="G11" s="137">
        <v>63692880</v>
      </c>
      <c r="H11" s="137">
        <v>5.5801558690754973</v>
      </c>
      <c r="I11" s="137" t="s">
        <v>1343</v>
      </c>
      <c r="J11" s="137">
        <v>847739.71428571432</v>
      </c>
      <c r="K11" s="137" t="s">
        <v>1344</v>
      </c>
      <c r="L11" s="137">
        <v>4.59</v>
      </c>
    </row>
    <row r="12" spans="1:12" x14ac:dyDescent="0.25">
      <c r="A12" s="137" t="s">
        <v>78</v>
      </c>
      <c r="B12" s="137" t="s">
        <v>1309</v>
      </c>
      <c r="C12" s="137" t="s">
        <v>1310</v>
      </c>
      <c r="D12" s="137" t="s">
        <v>1311</v>
      </c>
      <c r="E12" s="137">
        <v>4750</v>
      </c>
      <c r="F12" s="137" t="s">
        <v>1312</v>
      </c>
      <c r="G12" s="137">
        <v>258702812</v>
      </c>
      <c r="H12" s="137">
        <v>4.9677758517078772</v>
      </c>
      <c r="I12" s="137" t="s">
        <v>1345</v>
      </c>
      <c r="J12" s="137">
        <v>6265494</v>
      </c>
      <c r="K12" s="137" t="s">
        <v>1346</v>
      </c>
      <c r="L12" s="137">
        <v>18.649999999999999</v>
      </c>
    </row>
    <row r="13" spans="1:12" x14ac:dyDescent="0.25">
      <c r="A13" s="137" t="s">
        <v>51</v>
      </c>
      <c r="B13" s="137" t="s">
        <v>1299</v>
      </c>
      <c r="C13" s="137">
        <v>413</v>
      </c>
      <c r="D13" s="137" t="s">
        <v>1300</v>
      </c>
      <c r="E13" s="137">
        <v>437</v>
      </c>
      <c r="F13" s="137">
        <v>417</v>
      </c>
      <c r="G13" s="137">
        <v>64910888</v>
      </c>
      <c r="H13" s="137">
        <v>4.7093565849051267</v>
      </c>
      <c r="I13" s="137" t="s">
        <v>1347</v>
      </c>
      <c r="J13" s="137">
        <v>2348525.7877852772</v>
      </c>
      <c r="K13" s="137" t="s">
        <v>1348</v>
      </c>
      <c r="L13" s="137">
        <v>4.68</v>
      </c>
    </row>
    <row r="14" spans="1:12" x14ac:dyDescent="0.25">
      <c r="A14" s="137" t="s">
        <v>45</v>
      </c>
      <c r="B14" s="137" t="s">
        <v>156</v>
      </c>
      <c r="C14" s="137" t="s">
        <v>1303</v>
      </c>
      <c r="D14" s="137" t="s">
        <v>1304</v>
      </c>
      <c r="E14" s="137">
        <v>5000</v>
      </c>
      <c r="F14" s="137" t="s">
        <v>1305</v>
      </c>
      <c r="G14" s="137">
        <v>99025000</v>
      </c>
      <c r="H14" s="137">
        <v>4.4277396481748523</v>
      </c>
      <c r="I14" s="137" t="s">
        <v>1349</v>
      </c>
      <c r="J14" s="137">
        <v>15200564.693318179</v>
      </c>
      <c r="K14" s="137" t="s">
        <v>1350</v>
      </c>
      <c r="L14" s="137">
        <v>7.14</v>
      </c>
    </row>
    <row r="15" spans="1:12" x14ac:dyDescent="0.25">
      <c r="A15" s="137" t="s">
        <v>88</v>
      </c>
      <c r="B15" s="137" t="s">
        <v>752</v>
      </c>
      <c r="C15" s="137" t="s">
        <v>753</v>
      </c>
      <c r="D15" s="137" t="s">
        <v>754</v>
      </c>
      <c r="E15" s="137">
        <v>1793</v>
      </c>
      <c r="F15" s="137" t="s">
        <v>755</v>
      </c>
      <c r="G15" s="137">
        <v>106531095</v>
      </c>
      <c r="H15" s="137">
        <v>4.3559486535610255</v>
      </c>
      <c r="I15" s="137" t="s">
        <v>1351</v>
      </c>
      <c r="J15" s="137">
        <v>0</v>
      </c>
      <c r="K15" s="137" t="s">
        <v>1351</v>
      </c>
      <c r="L15" s="137">
        <v>7.68</v>
      </c>
    </row>
    <row r="16" spans="1:12" x14ac:dyDescent="0.25">
      <c r="A16" s="137" t="s">
        <v>82</v>
      </c>
      <c r="B16" s="137" t="s">
        <v>161</v>
      </c>
      <c r="C16" s="137" t="s">
        <v>162</v>
      </c>
      <c r="D16" s="137" t="s">
        <v>580</v>
      </c>
      <c r="E16" s="137">
        <v>4209</v>
      </c>
      <c r="F16" s="137" t="s">
        <v>164</v>
      </c>
      <c r="G16" s="137">
        <v>104203224</v>
      </c>
      <c r="H16" s="137">
        <v>-0.87963488741699458</v>
      </c>
      <c r="I16" s="137" t="s">
        <v>581</v>
      </c>
      <c r="J16" s="137">
        <v>4403173.2677228628</v>
      </c>
      <c r="K16" s="137" t="s">
        <v>582</v>
      </c>
      <c r="L16" s="137">
        <v>7.51</v>
      </c>
    </row>
    <row r="17" spans="1:12" x14ac:dyDescent="0.25">
      <c r="A17" s="137" t="s">
        <v>983</v>
      </c>
      <c r="B17" s="137" t="s">
        <v>470</v>
      </c>
      <c r="C17" s="137">
        <v>502</v>
      </c>
      <c r="D17" s="137" t="s">
        <v>1021</v>
      </c>
      <c r="E17" s="137">
        <v>500</v>
      </c>
      <c r="F17" s="137">
        <v>507</v>
      </c>
      <c r="G17" s="137">
        <v>49512500</v>
      </c>
      <c r="H17" s="137">
        <v>-1.422541660859697</v>
      </c>
      <c r="I17" s="137" t="s">
        <v>1022</v>
      </c>
      <c r="J17" s="137">
        <v>0</v>
      </c>
      <c r="K17" s="137" t="s">
        <v>1022</v>
      </c>
      <c r="L17" s="137">
        <v>3.57</v>
      </c>
    </row>
    <row r="18" spans="1:12" x14ac:dyDescent="0.25">
      <c r="A18" s="137" t="s">
        <v>15</v>
      </c>
      <c r="B18" s="137" t="s">
        <v>1278</v>
      </c>
      <c r="C18" s="137" t="s">
        <v>1319</v>
      </c>
      <c r="D18" s="137" t="s">
        <v>1352</v>
      </c>
      <c r="E18" s="137">
        <v>11350</v>
      </c>
      <c r="F18" s="137" t="s">
        <v>1321</v>
      </c>
      <c r="G18" s="137">
        <v>44957350</v>
      </c>
      <c r="H18" s="137">
        <v>-2.94800665578282</v>
      </c>
      <c r="I18" s="137" t="s">
        <v>1353</v>
      </c>
      <c r="J18" s="137">
        <v>-1781195.24</v>
      </c>
      <c r="K18" s="137" t="s">
        <v>1354</v>
      </c>
      <c r="L18" s="137">
        <v>3.24</v>
      </c>
    </row>
    <row r="19" spans="1:12" x14ac:dyDescent="0.25">
      <c r="A19" s="137" t="s">
        <v>38</v>
      </c>
      <c r="B19" s="137" t="s">
        <v>141</v>
      </c>
      <c r="C19" s="137" t="s">
        <v>1355</v>
      </c>
      <c r="D19" s="137" t="s">
        <v>1356</v>
      </c>
      <c r="E19" s="137">
        <v>1350</v>
      </c>
      <c r="F19" s="137" t="s">
        <v>1357</v>
      </c>
      <c r="G19" s="137">
        <v>40105125</v>
      </c>
      <c r="H19" s="137">
        <v>-4.3898492663111099</v>
      </c>
      <c r="I19" s="137" t="s">
        <v>1358</v>
      </c>
      <c r="J19" s="137">
        <v>44325165.725000001</v>
      </c>
      <c r="K19" s="137" t="s">
        <v>1359</v>
      </c>
      <c r="L19" s="137">
        <v>2.89</v>
      </c>
    </row>
    <row r="20" spans="1:12" x14ac:dyDescent="0.25">
      <c r="A20" s="137" t="s">
        <v>772</v>
      </c>
      <c r="B20" s="137" t="s">
        <v>156</v>
      </c>
      <c r="C20" s="137">
        <v>905</v>
      </c>
      <c r="D20" s="137" t="s">
        <v>773</v>
      </c>
      <c r="E20" s="137">
        <v>805</v>
      </c>
      <c r="F20" s="137">
        <v>914</v>
      </c>
      <c r="G20" s="137">
        <v>15943025</v>
      </c>
      <c r="H20" s="137">
        <v>-11.925767177680191</v>
      </c>
      <c r="I20" s="137" t="s">
        <v>1360</v>
      </c>
      <c r="J20" s="137">
        <v>0</v>
      </c>
      <c r="K20" s="137" t="s">
        <v>1360</v>
      </c>
      <c r="L20" s="137">
        <v>1.1499999999999999</v>
      </c>
    </row>
    <row r="21" spans="1:12" x14ac:dyDescent="0.25">
      <c r="A21" s="20" t="s">
        <v>54</v>
      </c>
      <c r="B21" s="20" t="s">
        <v>1361</v>
      </c>
      <c r="C21" s="20"/>
      <c r="D21" s="20" t="s">
        <v>1362</v>
      </c>
      <c r="E21" s="20"/>
      <c r="F21" s="20"/>
      <c r="G21" s="20" t="s">
        <v>1363</v>
      </c>
      <c r="H21" s="20"/>
      <c r="I21" s="20" t="s">
        <v>1364</v>
      </c>
      <c r="J21" s="20" t="s">
        <v>1365</v>
      </c>
      <c r="K21" s="20" t="s">
        <v>1366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132" t="s">
        <v>59</v>
      </c>
      <c r="B23" s="22">
        <v>241721561</v>
      </c>
      <c r="G23" s="32">
        <f>B23+G21</f>
        <v>1629038778</v>
      </c>
      <c r="I23" s="28">
        <f>G23-B25</f>
        <v>249038778</v>
      </c>
      <c r="J23" s="33">
        <f>I23/B25</f>
        <v>0.18046288260869564</v>
      </c>
      <c r="K23" s="28">
        <f>I23+30000000</f>
        <v>279038778</v>
      </c>
      <c r="L23" s="33">
        <f>K23/B25</f>
        <v>0.20220201304347826</v>
      </c>
    </row>
    <row r="24" spans="1:12" x14ac:dyDescent="0.25">
      <c r="A24" s="23" t="s">
        <v>60</v>
      </c>
      <c r="B24" s="24">
        <v>100000000</v>
      </c>
      <c r="G24" s="35">
        <f>G23+B24</f>
        <v>1729038778</v>
      </c>
      <c r="H24" s="34"/>
      <c r="I24" s="36">
        <f>G24-B25</f>
        <v>349038778</v>
      </c>
      <c r="J24" s="37">
        <f>I24/B25</f>
        <v>0.25292665072463766</v>
      </c>
      <c r="K24" s="36">
        <f>I24+30000000</f>
        <v>379038778</v>
      </c>
      <c r="L24" s="37">
        <f>K24/B25</f>
        <v>0.27466578115942031</v>
      </c>
    </row>
    <row r="25" spans="1:12" x14ac:dyDescent="0.25">
      <c r="A25" s="132" t="s">
        <v>61</v>
      </c>
      <c r="B25" s="132">
        <v>1380000000</v>
      </c>
      <c r="G25" s="32"/>
      <c r="H25" s="38"/>
      <c r="I25" s="369" t="s">
        <v>69</v>
      </c>
      <c r="J25" s="51">
        <f ca="1">I23/VLOOKUP(MID(CELL("filename",A$1),FIND("]",CELL("filename",A$1))+1,255),base!A:H,8,TRUE)*30</f>
        <v>4.0420280246920265E-2</v>
      </c>
      <c r="K25" s="370" t="s">
        <v>69</v>
      </c>
      <c r="L25" s="51">
        <f ca="1">K23/VLOOKUP(MID(CELL("filename",A$1),FIND("]",CELL("filename",A$1))+1,255),base!A:H,8,TRUE)*30</f>
        <v>4.5289435232123434E-2</v>
      </c>
    </row>
    <row r="26" spans="1:12" x14ac:dyDescent="0.25">
      <c r="I26" s="369"/>
      <c r="J26" s="51">
        <f ca="1">I24/VLOOKUP(MID(CELL("filename",A$1),FIND("]",CELL("filename",A$1))+1,255),base!A:H,8,TRUE)*30</f>
        <v>5.6650796864264184E-2</v>
      </c>
      <c r="K26" s="371"/>
      <c r="L26" s="51">
        <f ca="1">K24/VLOOKUP(MID(CELL("filename",A$1),FIND("]",CELL("filename",A$1))+1,255),base!A:H,8,TRUE)*30</f>
        <v>6.1519951849467368E-2</v>
      </c>
    </row>
  </sheetData>
  <mergeCells count="4">
    <mergeCell ref="I22:J22"/>
    <mergeCell ref="K22:L22"/>
    <mergeCell ref="I25:I26"/>
    <mergeCell ref="K25:K2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6" zoomScale="115" zoomScaleNormal="115" workbookViewId="0">
      <selection activeCell="J43" sqref="J43"/>
    </sheetView>
  </sheetViews>
  <sheetFormatPr defaultRowHeight="15" x14ac:dyDescent="0.25"/>
  <cols>
    <col min="1" max="1" width="10.5703125" style="136" bestFit="1" customWidth="1"/>
    <col min="2" max="2" width="12.28515625" style="136" bestFit="1" customWidth="1"/>
    <col min="3" max="3" width="15.28515625" style="136" bestFit="1" customWidth="1"/>
    <col min="4" max="4" width="14.140625" style="136" bestFit="1" customWidth="1"/>
    <col min="5" max="5" width="14.85546875" style="136" bestFit="1" customWidth="1"/>
    <col min="6" max="6" width="12.85546875" style="136" bestFit="1" customWidth="1"/>
    <col min="7" max="7" width="14.140625" style="136" bestFit="1" customWidth="1"/>
    <col min="8" max="8" width="18.7109375" style="136" bestFit="1" customWidth="1"/>
    <col min="9" max="9" width="21.7109375" style="136" bestFit="1" customWidth="1"/>
    <col min="10" max="10" width="20" style="136" bestFit="1" customWidth="1"/>
    <col min="11" max="11" width="21.7109375" style="136" bestFit="1" customWidth="1"/>
    <col min="12" max="12" width="12" style="136" bestFit="1" customWidth="1"/>
    <col min="13" max="16384" width="9.140625" style="136"/>
  </cols>
  <sheetData>
    <row r="1" spans="1:12" x14ac:dyDescent="0.25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  <c r="K1" s="136" t="s">
        <v>10</v>
      </c>
      <c r="L1" s="136" t="s">
        <v>11</v>
      </c>
    </row>
    <row r="2" spans="1:12" x14ac:dyDescent="0.25">
      <c r="A2" s="140" t="s">
        <v>1147</v>
      </c>
      <c r="B2" s="140">
        <v>106</v>
      </c>
      <c r="C2" s="140" t="s">
        <v>1165</v>
      </c>
      <c r="D2" s="140" t="s">
        <v>1166</v>
      </c>
      <c r="E2" s="140">
        <v>13910</v>
      </c>
      <c r="F2" s="140" t="s">
        <v>1167</v>
      </c>
      <c r="G2" s="140">
        <v>1460084</v>
      </c>
      <c r="H2" s="140">
        <v>140.56480047451149</v>
      </c>
      <c r="I2" s="140" t="s">
        <v>1367</v>
      </c>
      <c r="J2" s="140">
        <v>0</v>
      </c>
      <c r="K2" s="140" t="s">
        <v>1367</v>
      </c>
      <c r="L2" s="140">
        <v>0.1</v>
      </c>
    </row>
    <row r="3" spans="1:12" x14ac:dyDescent="0.25">
      <c r="A3" s="140" t="s">
        <v>845</v>
      </c>
      <c r="B3" s="140" t="s">
        <v>120</v>
      </c>
      <c r="C3" s="140" t="s">
        <v>846</v>
      </c>
      <c r="D3" s="140" t="s">
        <v>847</v>
      </c>
      <c r="E3" s="140">
        <v>6813</v>
      </c>
      <c r="F3" s="140" t="s">
        <v>848</v>
      </c>
      <c r="G3" s="140">
        <v>67465732</v>
      </c>
      <c r="H3" s="140">
        <v>87.267538803292226</v>
      </c>
      <c r="I3" s="140" t="s">
        <v>1368</v>
      </c>
      <c r="J3" s="140">
        <v>0</v>
      </c>
      <c r="K3" s="140" t="s">
        <v>1368</v>
      </c>
      <c r="L3" s="140">
        <v>4.83</v>
      </c>
    </row>
    <row r="4" spans="1:12" x14ac:dyDescent="0.25">
      <c r="A4" s="140" t="s">
        <v>1090</v>
      </c>
      <c r="B4" s="140">
        <v>139</v>
      </c>
      <c r="C4" s="140" t="s">
        <v>1091</v>
      </c>
      <c r="D4" s="140" t="s">
        <v>1092</v>
      </c>
      <c r="E4" s="140">
        <v>6512</v>
      </c>
      <c r="F4" s="140" t="s">
        <v>1093</v>
      </c>
      <c r="G4" s="140">
        <v>896343</v>
      </c>
      <c r="H4" s="140">
        <v>52.842707281805005</v>
      </c>
      <c r="I4" s="140" t="s">
        <v>1332</v>
      </c>
      <c r="J4" s="140">
        <v>0</v>
      </c>
      <c r="K4" s="140" t="s">
        <v>1332</v>
      </c>
      <c r="L4" s="140">
        <v>0.06</v>
      </c>
    </row>
    <row r="5" spans="1:12" x14ac:dyDescent="0.25">
      <c r="A5" s="140" t="s">
        <v>570</v>
      </c>
      <c r="B5" s="140" t="s">
        <v>156</v>
      </c>
      <c r="C5" s="140" t="s">
        <v>537</v>
      </c>
      <c r="D5" s="140" t="s">
        <v>571</v>
      </c>
      <c r="E5" s="140">
        <v>7424</v>
      </c>
      <c r="F5" s="140" t="s">
        <v>539</v>
      </c>
      <c r="G5" s="140">
        <v>147032320</v>
      </c>
      <c r="H5" s="140">
        <v>40.724270155708282</v>
      </c>
      <c r="I5" s="140" t="s">
        <v>1290</v>
      </c>
      <c r="J5" s="140">
        <v>0</v>
      </c>
      <c r="K5" s="140" t="s">
        <v>1290</v>
      </c>
      <c r="L5" s="140">
        <v>10.53</v>
      </c>
    </row>
    <row r="6" spans="1:12" x14ac:dyDescent="0.25">
      <c r="A6" s="140" t="s">
        <v>100</v>
      </c>
      <c r="B6" s="140">
        <v>100</v>
      </c>
      <c r="C6" s="140" t="s">
        <v>850</v>
      </c>
      <c r="D6" s="140" t="s">
        <v>1220</v>
      </c>
      <c r="E6" s="140">
        <v>2297</v>
      </c>
      <c r="F6" s="140" t="s">
        <v>852</v>
      </c>
      <c r="G6" s="140">
        <v>227460</v>
      </c>
      <c r="H6" s="140">
        <v>35.669263077499103</v>
      </c>
      <c r="I6" s="140" t="s">
        <v>1369</v>
      </c>
      <c r="J6" s="140">
        <v>3511595.7250000001</v>
      </c>
      <c r="K6" s="140" t="s">
        <v>1370</v>
      </c>
      <c r="L6" s="140">
        <v>0.02</v>
      </c>
    </row>
    <row r="7" spans="1:12" x14ac:dyDescent="0.25">
      <c r="A7" s="140" t="s">
        <v>57</v>
      </c>
      <c r="B7" s="140">
        <v>224</v>
      </c>
      <c r="C7" s="140" t="s">
        <v>546</v>
      </c>
      <c r="D7" s="140" t="s">
        <v>547</v>
      </c>
      <c r="E7" s="140">
        <v>6970</v>
      </c>
      <c r="F7" s="140" t="s">
        <v>548</v>
      </c>
      <c r="G7" s="140">
        <v>1546058</v>
      </c>
      <c r="H7" s="140">
        <v>33.708554611916696</v>
      </c>
      <c r="I7" s="140" t="s">
        <v>1371</v>
      </c>
      <c r="J7" s="140">
        <v>459414.5167682927</v>
      </c>
      <c r="K7" s="140" t="s">
        <v>1372</v>
      </c>
      <c r="L7" s="140">
        <v>0.11</v>
      </c>
    </row>
    <row r="8" spans="1:12" x14ac:dyDescent="0.25">
      <c r="A8" s="140" t="s">
        <v>12</v>
      </c>
      <c r="B8" s="140" t="s">
        <v>247</v>
      </c>
      <c r="C8" s="140" t="s">
        <v>796</v>
      </c>
      <c r="D8" s="140" t="s">
        <v>1373</v>
      </c>
      <c r="E8" s="140">
        <v>3670</v>
      </c>
      <c r="F8" s="140" t="s">
        <v>798</v>
      </c>
      <c r="G8" s="140">
        <v>90855438</v>
      </c>
      <c r="H8" s="140">
        <v>31.369627883354276</v>
      </c>
      <c r="I8" s="140" t="s">
        <v>1374</v>
      </c>
      <c r="J8" s="140">
        <v>23860681.796717823</v>
      </c>
      <c r="K8" s="140" t="s">
        <v>1375</v>
      </c>
      <c r="L8" s="140">
        <v>6.51</v>
      </c>
    </row>
    <row r="9" spans="1:12" x14ac:dyDescent="0.25">
      <c r="A9" s="140" t="s">
        <v>25</v>
      </c>
      <c r="B9" s="140" t="s">
        <v>352</v>
      </c>
      <c r="C9" s="140" t="s">
        <v>222</v>
      </c>
      <c r="D9" s="140" t="s">
        <v>1152</v>
      </c>
      <c r="E9" s="140">
        <v>6949</v>
      </c>
      <c r="F9" s="140" t="s">
        <v>224</v>
      </c>
      <c r="G9" s="140">
        <v>41287484</v>
      </c>
      <c r="H9" s="140">
        <v>29.822815316537692</v>
      </c>
      <c r="I9" s="140" t="s">
        <v>1376</v>
      </c>
      <c r="J9" s="140">
        <v>5950995.1960497703</v>
      </c>
      <c r="K9" s="140" t="s">
        <v>1377</v>
      </c>
      <c r="L9" s="140">
        <v>2.96</v>
      </c>
    </row>
    <row r="10" spans="1:12" x14ac:dyDescent="0.25">
      <c r="A10" s="140" t="s">
        <v>78</v>
      </c>
      <c r="B10" s="140" t="s">
        <v>1309</v>
      </c>
      <c r="C10" s="140" t="s">
        <v>1310</v>
      </c>
      <c r="D10" s="140" t="s">
        <v>1311</v>
      </c>
      <c r="E10" s="140">
        <v>4930</v>
      </c>
      <c r="F10" s="140" t="s">
        <v>1312</v>
      </c>
      <c r="G10" s="140">
        <v>268506288</v>
      </c>
      <c r="H10" s="140">
        <v>8.9455025079438286</v>
      </c>
      <c r="I10" s="140" t="s">
        <v>1378</v>
      </c>
      <c r="J10" s="140">
        <v>6265494</v>
      </c>
      <c r="K10" s="140" t="s">
        <v>1379</v>
      </c>
      <c r="L10" s="140">
        <v>19.239999999999998</v>
      </c>
    </row>
    <row r="11" spans="1:12" x14ac:dyDescent="0.25">
      <c r="A11" s="140" t="s">
        <v>730</v>
      </c>
      <c r="B11" s="140" t="s">
        <v>1105</v>
      </c>
      <c r="C11" s="140">
        <v>754</v>
      </c>
      <c r="D11" s="140" t="s">
        <v>1106</v>
      </c>
      <c r="E11" s="140">
        <v>823</v>
      </c>
      <c r="F11" s="140">
        <v>761</v>
      </c>
      <c r="G11" s="140">
        <v>65198060</v>
      </c>
      <c r="H11" s="140">
        <v>8.0752093037924553</v>
      </c>
      <c r="I11" s="140" t="s">
        <v>1380</v>
      </c>
      <c r="J11" s="140">
        <v>847739.71428571432</v>
      </c>
      <c r="K11" s="140" t="s">
        <v>1381</v>
      </c>
      <c r="L11" s="140">
        <v>4.67</v>
      </c>
    </row>
    <row r="12" spans="1:12" x14ac:dyDescent="0.25">
      <c r="A12" s="140" t="s">
        <v>48</v>
      </c>
      <c r="B12" s="140" t="s">
        <v>1382</v>
      </c>
      <c r="C12" s="140">
        <v>427</v>
      </c>
      <c r="D12" s="140" t="s">
        <v>1383</v>
      </c>
      <c r="E12" s="140">
        <v>461</v>
      </c>
      <c r="F12" s="140">
        <v>431</v>
      </c>
      <c r="G12" s="140">
        <v>159776838</v>
      </c>
      <c r="H12" s="140">
        <v>6.9683812277372201</v>
      </c>
      <c r="I12" s="140" t="s">
        <v>1384</v>
      </c>
      <c r="J12" s="140">
        <v>5533673.3722437816</v>
      </c>
      <c r="K12" s="140" t="s">
        <v>1385</v>
      </c>
      <c r="L12" s="140">
        <v>11.45</v>
      </c>
    </row>
    <row r="13" spans="1:12" x14ac:dyDescent="0.25">
      <c r="A13" s="140" t="s">
        <v>45</v>
      </c>
      <c r="B13" s="140" t="s">
        <v>156</v>
      </c>
      <c r="C13" s="140" t="s">
        <v>1303</v>
      </c>
      <c r="D13" s="140" t="s">
        <v>1304</v>
      </c>
      <c r="E13" s="140">
        <v>5100</v>
      </c>
      <c r="F13" s="140" t="s">
        <v>1305</v>
      </c>
      <c r="G13" s="140">
        <v>101005500</v>
      </c>
      <c r="H13" s="140">
        <v>6.5162944411383483</v>
      </c>
      <c r="I13" s="140" t="s">
        <v>1386</v>
      </c>
      <c r="J13" s="140">
        <v>15200564.693318179</v>
      </c>
      <c r="K13" s="140" t="s">
        <v>1387</v>
      </c>
      <c r="L13" s="140">
        <v>7.24</v>
      </c>
    </row>
    <row r="14" spans="1:12" x14ac:dyDescent="0.25">
      <c r="A14" s="140" t="s">
        <v>88</v>
      </c>
      <c r="B14" s="140" t="s">
        <v>752</v>
      </c>
      <c r="C14" s="140" t="s">
        <v>753</v>
      </c>
      <c r="D14" s="140" t="s">
        <v>754</v>
      </c>
      <c r="E14" s="140">
        <v>1825</v>
      </c>
      <c r="F14" s="140" t="s">
        <v>755</v>
      </c>
      <c r="G14" s="140">
        <v>108432375</v>
      </c>
      <c r="H14" s="140">
        <v>6.2184084175955787</v>
      </c>
      <c r="I14" s="140" t="s">
        <v>1388</v>
      </c>
      <c r="J14" s="140">
        <v>0</v>
      </c>
      <c r="K14" s="140" t="s">
        <v>1388</v>
      </c>
      <c r="L14" s="140">
        <v>7.77</v>
      </c>
    </row>
    <row r="15" spans="1:12" x14ac:dyDescent="0.25">
      <c r="A15" s="140" t="s">
        <v>38</v>
      </c>
      <c r="B15" s="140" t="s">
        <v>141</v>
      </c>
      <c r="C15" s="140" t="s">
        <v>1355</v>
      </c>
      <c r="D15" s="140" t="s">
        <v>1356</v>
      </c>
      <c r="E15" s="140">
        <v>1491</v>
      </c>
      <c r="F15" s="140" t="s">
        <v>1357</v>
      </c>
      <c r="G15" s="140">
        <v>44293882</v>
      </c>
      <c r="H15" s="140">
        <v>5.5960986183244446</v>
      </c>
      <c r="I15" s="140" t="s">
        <v>1389</v>
      </c>
      <c r="J15" s="140">
        <v>44325165.725000001</v>
      </c>
      <c r="K15" s="140" t="s">
        <v>1390</v>
      </c>
      <c r="L15" s="140">
        <v>3.17</v>
      </c>
    </row>
    <row r="16" spans="1:12" x14ac:dyDescent="0.25">
      <c r="A16" s="140" t="s">
        <v>51</v>
      </c>
      <c r="B16" s="140" t="s">
        <v>1299</v>
      </c>
      <c r="C16" s="140">
        <v>413</v>
      </c>
      <c r="D16" s="140" t="s">
        <v>1300</v>
      </c>
      <c r="E16" s="140">
        <v>438</v>
      </c>
      <c r="F16" s="140">
        <v>417</v>
      </c>
      <c r="G16" s="140">
        <v>65059425</v>
      </c>
      <c r="H16" s="140">
        <v>4.9489652881330359</v>
      </c>
      <c r="I16" s="140" t="s">
        <v>1391</v>
      </c>
      <c r="J16" s="140">
        <v>2348525.7877852772</v>
      </c>
      <c r="K16" s="140" t="s">
        <v>1392</v>
      </c>
      <c r="L16" s="140">
        <v>4.66</v>
      </c>
    </row>
    <row r="17" spans="1:12" x14ac:dyDescent="0.25">
      <c r="A17" s="140" t="s">
        <v>82</v>
      </c>
      <c r="B17" s="140" t="s">
        <v>161</v>
      </c>
      <c r="C17" s="140" t="s">
        <v>162</v>
      </c>
      <c r="D17" s="140" t="s">
        <v>580</v>
      </c>
      <c r="E17" s="140">
        <v>4209</v>
      </c>
      <c r="F17" s="140" t="s">
        <v>164</v>
      </c>
      <c r="G17" s="140">
        <v>104203224</v>
      </c>
      <c r="H17" s="140">
        <v>-0.87963488741699458</v>
      </c>
      <c r="I17" s="140" t="s">
        <v>581</v>
      </c>
      <c r="J17" s="140">
        <v>4403173.2677228628</v>
      </c>
      <c r="K17" s="140" t="s">
        <v>582</v>
      </c>
      <c r="L17" s="140">
        <v>7.47</v>
      </c>
    </row>
    <row r="18" spans="1:12" x14ac:dyDescent="0.25">
      <c r="A18" s="140" t="s">
        <v>1393</v>
      </c>
      <c r="B18" s="140" t="s">
        <v>131</v>
      </c>
      <c r="C18" s="140" t="s">
        <v>1394</v>
      </c>
      <c r="D18" s="140" t="s">
        <v>1395</v>
      </c>
      <c r="E18" s="140">
        <v>10518</v>
      </c>
      <c r="F18" s="140" t="s">
        <v>1396</v>
      </c>
      <c r="G18" s="140">
        <v>10415450</v>
      </c>
      <c r="H18" s="140">
        <v>-1.3103505193087457</v>
      </c>
      <c r="I18" s="140" t="s">
        <v>1397</v>
      </c>
      <c r="J18" s="140">
        <v>0</v>
      </c>
      <c r="K18" s="140" t="s">
        <v>1397</v>
      </c>
      <c r="L18" s="140">
        <v>0.75</v>
      </c>
    </row>
    <row r="19" spans="1:12" x14ac:dyDescent="0.25">
      <c r="A19" s="140" t="s">
        <v>983</v>
      </c>
      <c r="B19" s="140" t="s">
        <v>470</v>
      </c>
      <c r="C19" s="140">
        <v>502</v>
      </c>
      <c r="D19" s="140" t="s">
        <v>1021</v>
      </c>
      <c r="E19" s="140">
        <v>500</v>
      </c>
      <c r="F19" s="140">
        <v>507</v>
      </c>
      <c r="G19" s="140">
        <v>49512500</v>
      </c>
      <c r="H19" s="140">
        <v>-1.422541660859697</v>
      </c>
      <c r="I19" s="140" t="s">
        <v>1022</v>
      </c>
      <c r="J19" s="140">
        <v>0</v>
      </c>
      <c r="K19" s="140" t="s">
        <v>1022</v>
      </c>
      <c r="L19" s="140">
        <v>3.55</v>
      </c>
    </row>
    <row r="20" spans="1:12" x14ac:dyDescent="0.25">
      <c r="A20" s="140" t="s">
        <v>15</v>
      </c>
      <c r="B20" s="140" t="s">
        <v>1278</v>
      </c>
      <c r="C20" s="140" t="s">
        <v>1319</v>
      </c>
      <c r="D20" s="140" t="s">
        <v>1352</v>
      </c>
      <c r="E20" s="140">
        <v>11460</v>
      </c>
      <c r="F20" s="140" t="s">
        <v>1321</v>
      </c>
      <c r="G20" s="140">
        <v>45393060</v>
      </c>
      <c r="H20" s="140">
        <v>-2.0074146498036223</v>
      </c>
      <c r="I20" s="140" t="s">
        <v>1398</v>
      </c>
      <c r="J20" s="140">
        <v>-1781195.24</v>
      </c>
      <c r="K20" s="140" t="s">
        <v>1399</v>
      </c>
      <c r="L20" s="140">
        <v>3.25</v>
      </c>
    </row>
    <row r="21" spans="1:12" x14ac:dyDescent="0.25">
      <c r="A21" s="140" t="s">
        <v>772</v>
      </c>
      <c r="B21" s="140" t="s">
        <v>156</v>
      </c>
      <c r="C21" s="140">
        <v>905</v>
      </c>
      <c r="D21" s="140" t="s">
        <v>773</v>
      </c>
      <c r="E21" s="140">
        <v>805</v>
      </c>
      <c r="F21" s="140">
        <v>914</v>
      </c>
      <c r="G21" s="140">
        <v>15943025</v>
      </c>
      <c r="H21" s="140">
        <v>-11.925767177680191</v>
      </c>
      <c r="I21" s="140" t="s">
        <v>1360</v>
      </c>
      <c r="J21" s="140">
        <v>0</v>
      </c>
      <c r="K21" s="140" t="s">
        <v>1360</v>
      </c>
      <c r="L21" s="140">
        <v>1.1399999999999999</v>
      </c>
    </row>
    <row r="22" spans="1:12" x14ac:dyDescent="0.25">
      <c r="A22" s="20" t="s">
        <v>54</v>
      </c>
      <c r="B22" s="20" t="s">
        <v>1400</v>
      </c>
      <c r="C22" s="20"/>
      <c r="D22" s="20" t="s">
        <v>1401</v>
      </c>
      <c r="E22" s="20"/>
      <c r="F22" s="20"/>
      <c r="G22" s="20" t="s">
        <v>1402</v>
      </c>
      <c r="H22" s="20"/>
      <c r="I22" s="20" t="s">
        <v>1403</v>
      </c>
      <c r="J22" s="20" t="s">
        <v>1404</v>
      </c>
      <c r="K22" s="20" t="s">
        <v>1405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35" t="s">
        <v>59</v>
      </c>
      <c r="B41" s="14">
        <v>272758322</v>
      </c>
      <c r="G41" s="32">
        <f>B41+G22</f>
        <v>1661268868</v>
      </c>
      <c r="I41" s="28">
        <f>G41-B43</f>
        <v>281268868</v>
      </c>
      <c r="J41" s="33">
        <f>I41/B43</f>
        <v>0.20381802028985507</v>
      </c>
      <c r="K41" s="28">
        <f>I41+30000000</f>
        <v>311268868</v>
      </c>
      <c r="L41" s="33">
        <f>K41/B43</f>
        <v>0.22555715072463769</v>
      </c>
    </row>
    <row r="42" spans="1:12" x14ac:dyDescent="0.25">
      <c r="A42" s="23" t="s">
        <v>60</v>
      </c>
      <c r="B42" s="24">
        <v>100000000</v>
      </c>
      <c r="G42" s="35">
        <f>G41+B42</f>
        <v>1761268868</v>
      </c>
      <c r="H42" s="34"/>
      <c r="I42" s="36">
        <f>G42-B43</f>
        <v>381268868</v>
      </c>
      <c r="J42" s="37">
        <f>I42/B43</f>
        <v>0.27628178840579709</v>
      </c>
      <c r="K42" s="36">
        <f>I42+30000000</f>
        <v>411268868</v>
      </c>
      <c r="L42" s="37">
        <f>K42/B43</f>
        <v>0.29802091884057968</v>
      </c>
    </row>
    <row r="43" spans="1:12" x14ac:dyDescent="0.25">
      <c r="A43" s="135" t="s">
        <v>61</v>
      </c>
      <c r="B43" s="135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4.5334261215279642E-2</v>
      </c>
      <c r="K43" s="370" t="s">
        <v>69</v>
      </c>
      <c r="L43" s="51">
        <f ca="1">K41/VLOOKUP(MID(CELL("filename",A1),FIND("]",CELL("filename",A1))+1,255),base!A:H,8,TRUE)*30</f>
        <v>5.0169591360876807E-2</v>
      </c>
    </row>
    <row r="44" spans="1:12" x14ac:dyDescent="0.25">
      <c r="I44" s="369"/>
      <c r="J44" s="51">
        <f ca="1">I42/VLOOKUP(MID(CELL("filename",A1),FIND("]",CELL("filename",A1))+1,255),base!A:H,8,TRUE)*30</f>
        <v>6.1452028367270192E-2</v>
      </c>
      <c r="K44" s="371"/>
      <c r="L44" s="51">
        <f ca="1">K42/VLOOKUP(MID(CELL("filename",A1),FIND("]",CELL("filename",A1))+1,255),base!A:H,8,TRUE)*30</f>
        <v>6.628735851286735E-2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J24" sqref="J24"/>
    </sheetView>
  </sheetViews>
  <sheetFormatPr defaultRowHeight="15" x14ac:dyDescent="0.25"/>
  <cols>
    <col min="1" max="1" width="10.7109375" style="16" customWidth="1"/>
    <col min="2" max="2" width="11.140625" style="16" bestFit="1" customWidth="1"/>
    <col min="3" max="3" width="15.7109375" style="16" bestFit="1" customWidth="1"/>
    <col min="4" max="4" width="14.140625" style="16" bestFit="1" customWidth="1"/>
    <col min="5" max="5" width="16" style="16" bestFit="1" customWidth="1"/>
    <col min="6" max="6" width="12.7109375" style="16" bestFit="1" customWidth="1"/>
    <col min="7" max="7" width="14.140625" style="16" bestFit="1" customWidth="1"/>
    <col min="8" max="8" width="17.85546875" style="16" bestFit="1" customWidth="1"/>
    <col min="9" max="9" width="16.85546875" style="16" bestFit="1" customWidth="1"/>
    <col min="10" max="10" width="18.5703125" style="16" bestFit="1" customWidth="1"/>
    <col min="11" max="11" width="15.42578125" style="16" bestFit="1" customWidth="1"/>
    <col min="12" max="12" width="11.28515625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20" t="s">
        <v>23</v>
      </c>
      <c r="B2" s="22">
        <v>1000</v>
      </c>
      <c r="C2" s="22">
        <v>1658</v>
      </c>
      <c r="D2" s="22">
        <v>1657655</v>
      </c>
      <c r="E2" s="43">
        <v>1773</v>
      </c>
      <c r="F2" s="22">
        <v>1674</v>
      </c>
      <c r="G2" s="43">
        <v>1755713</v>
      </c>
      <c r="H2" s="43">
        <v>5.9154649189999997</v>
      </c>
      <c r="I2" s="43">
        <v>98058</v>
      </c>
      <c r="J2" s="43">
        <v>0</v>
      </c>
      <c r="K2" s="43">
        <v>98058</v>
      </c>
      <c r="L2" s="43">
        <v>0.18</v>
      </c>
    </row>
    <row r="3" spans="1:12" x14ac:dyDescent="0.25">
      <c r="A3" s="20" t="s">
        <v>12</v>
      </c>
      <c r="B3" s="22">
        <v>20000</v>
      </c>
      <c r="C3" s="22">
        <v>2419</v>
      </c>
      <c r="D3" s="22">
        <v>48370187</v>
      </c>
      <c r="E3" s="43">
        <v>2603</v>
      </c>
      <c r="F3" s="22">
        <v>2443</v>
      </c>
      <c r="G3" s="43">
        <v>51552415</v>
      </c>
      <c r="H3" s="43">
        <v>6.5789033860000004</v>
      </c>
      <c r="I3" s="43">
        <v>3182227.87817901</v>
      </c>
      <c r="J3" s="43">
        <v>14110904.119999999</v>
      </c>
      <c r="K3" s="43">
        <v>17293132</v>
      </c>
      <c r="L3" s="43">
        <v>5.39</v>
      </c>
    </row>
    <row r="4" spans="1:12" x14ac:dyDescent="0.25">
      <c r="A4" s="20" t="s">
        <v>45</v>
      </c>
      <c r="B4" s="22">
        <v>13005</v>
      </c>
      <c r="C4" s="22">
        <v>3880</v>
      </c>
      <c r="D4" s="22">
        <v>50462289</v>
      </c>
      <c r="E4" s="43">
        <v>4360</v>
      </c>
      <c r="F4" s="22">
        <v>3918</v>
      </c>
      <c r="G4" s="43">
        <v>56148957</v>
      </c>
      <c r="H4" s="43">
        <v>11.26914389</v>
      </c>
      <c r="I4" s="43">
        <v>5686667.9623010298</v>
      </c>
      <c r="J4" s="43">
        <v>6096259.0379999997</v>
      </c>
      <c r="K4" s="43">
        <v>11782926.999999899</v>
      </c>
      <c r="L4" s="43">
        <v>5.87</v>
      </c>
    </row>
    <row r="5" spans="1:12" x14ac:dyDescent="0.25">
      <c r="A5" s="20" t="s">
        <v>28</v>
      </c>
      <c r="B5" s="22">
        <v>10000</v>
      </c>
      <c r="C5" s="22">
        <v>1171</v>
      </c>
      <c r="D5" s="22">
        <v>11714095</v>
      </c>
      <c r="E5" s="43">
        <v>1290</v>
      </c>
      <c r="F5" s="22">
        <v>1182</v>
      </c>
      <c r="G5" s="43">
        <v>12774225</v>
      </c>
      <c r="H5" s="43">
        <v>9.0500375829999999</v>
      </c>
      <c r="I5" s="43">
        <v>1060130</v>
      </c>
      <c r="J5" s="43">
        <v>0</v>
      </c>
      <c r="K5" s="43">
        <v>1060130</v>
      </c>
      <c r="L5" s="43">
        <v>1.34</v>
      </c>
    </row>
    <row r="6" spans="1:12" x14ac:dyDescent="0.25">
      <c r="A6" s="20" t="s">
        <v>30</v>
      </c>
      <c r="B6" s="22">
        <v>11000</v>
      </c>
      <c r="C6" s="22">
        <v>1451</v>
      </c>
      <c r="D6" s="22">
        <v>15962722</v>
      </c>
      <c r="E6" s="43">
        <v>1470</v>
      </c>
      <c r="F6" s="22">
        <v>1465</v>
      </c>
      <c r="G6" s="43">
        <v>16012342</v>
      </c>
      <c r="H6" s="43">
        <v>0.31084924000000003</v>
      </c>
      <c r="I6" s="43">
        <v>49620</v>
      </c>
      <c r="J6" s="43">
        <v>0</v>
      </c>
      <c r="K6" s="43">
        <v>49620</v>
      </c>
      <c r="L6" s="43">
        <v>1.67</v>
      </c>
    </row>
    <row r="7" spans="1:12" x14ac:dyDescent="0.25">
      <c r="A7" s="20" t="s">
        <v>32</v>
      </c>
      <c r="B7" s="22">
        <v>2000</v>
      </c>
      <c r="C7" s="22">
        <v>3907</v>
      </c>
      <c r="D7" s="22">
        <v>7814086</v>
      </c>
      <c r="E7" s="43">
        <v>4379</v>
      </c>
      <c r="F7" s="22">
        <v>3945</v>
      </c>
      <c r="G7" s="43">
        <v>8672610</v>
      </c>
      <c r="H7" s="43">
        <v>10.986876779999999</v>
      </c>
      <c r="I7" s="43">
        <v>858524</v>
      </c>
      <c r="J7" s="43">
        <v>0</v>
      </c>
      <c r="K7" s="43">
        <v>858524</v>
      </c>
      <c r="L7" s="43">
        <v>0.91</v>
      </c>
    </row>
    <row r="8" spans="1:12" x14ac:dyDescent="0.25">
      <c r="A8" s="20" t="s">
        <v>78</v>
      </c>
      <c r="B8" s="22">
        <v>10000</v>
      </c>
      <c r="C8" s="22">
        <v>3767</v>
      </c>
      <c r="D8" s="22">
        <v>37667969</v>
      </c>
      <c r="E8" s="43">
        <v>3810</v>
      </c>
      <c r="F8" s="22">
        <v>3804</v>
      </c>
      <c r="G8" s="43">
        <v>37728525</v>
      </c>
      <c r="H8" s="43">
        <v>0.16076258299999999</v>
      </c>
      <c r="I8" s="43">
        <v>60556</v>
      </c>
      <c r="J8" s="43">
        <v>174313</v>
      </c>
      <c r="K8" s="43">
        <v>234869</v>
      </c>
      <c r="L8" s="43">
        <v>3.94</v>
      </c>
    </row>
    <row r="9" spans="1:12" x14ac:dyDescent="0.25">
      <c r="A9" s="20" t="s">
        <v>94</v>
      </c>
      <c r="B9" s="22">
        <v>5000</v>
      </c>
      <c r="C9" s="22">
        <v>4190</v>
      </c>
      <c r="D9" s="22">
        <v>20951767</v>
      </c>
      <c r="E9" s="43">
        <v>5550</v>
      </c>
      <c r="F9" s="22">
        <v>4231</v>
      </c>
      <c r="G9" s="43">
        <v>27479438</v>
      </c>
      <c r="H9" s="43">
        <v>31.155706339999998</v>
      </c>
      <c r="I9" s="43">
        <v>6527671</v>
      </c>
      <c r="J9" s="43">
        <v>0</v>
      </c>
      <c r="K9" s="43">
        <v>6527671</v>
      </c>
      <c r="L9" s="43">
        <v>2.87</v>
      </c>
    </row>
    <row r="10" spans="1:12" x14ac:dyDescent="0.25">
      <c r="A10" s="20" t="s">
        <v>88</v>
      </c>
      <c r="B10" s="22">
        <v>20000</v>
      </c>
      <c r="C10" s="22">
        <v>1724</v>
      </c>
      <c r="D10" s="22">
        <v>34475807</v>
      </c>
      <c r="E10" s="43">
        <v>1710</v>
      </c>
      <c r="F10" s="22">
        <v>1741</v>
      </c>
      <c r="G10" s="43">
        <v>33866550</v>
      </c>
      <c r="H10" s="43">
        <v>-1.767201563</v>
      </c>
      <c r="I10" s="43">
        <v>-609257</v>
      </c>
      <c r="J10" s="43">
        <v>0</v>
      </c>
      <c r="K10" s="43">
        <v>-609257</v>
      </c>
      <c r="L10" s="43">
        <v>3.54</v>
      </c>
    </row>
    <row r="11" spans="1:12" x14ac:dyDescent="0.25">
      <c r="A11" s="20" t="s">
        <v>25</v>
      </c>
      <c r="B11" s="22">
        <v>15000</v>
      </c>
      <c r="C11" s="22">
        <v>5506</v>
      </c>
      <c r="D11" s="22">
        <v>82593275</v>
      </c>
      <c r="E11" s="43">
        <v>5300</v>
      </c>
      <c r="F11" s="22">
        <v>5560</v>
      </c>
      <c r="G11" s="43">
        <v>78724875</v>
      </c>
      <c r="H11" s="43">
        <v>-4.6836743060000003</v>
      </c>
      <c r="I11" s="43">
        <v>-3868400</v>
      </c>
      <c r="J11" s="43">
        <v>3268824</v>
      </c>
      <c r="K11" s="43">
        <v>-599576</v>
      </c>
      <c r="L11" s="43">
        <v>8.23</v>
      </c>
    </row>
    <row r="12" spans="1:12" x14ac:dyDescent="0.25">
      <c r="A12" s="20" t="s">
        <v>15</v>
      </c>
      <c r="B12" s="22">
        <v>1000</v>
      </c>
      <c r="C12" s="22">
        <v>10161</v>
      </c>
      <c r="D12" s="22">
        <v>10160920</v>
      </c>
      <c r="E12" s="43">
        <v>12104</v>
      </c>
      <c r="F12" s="22">
        <v>10260</v>
      </c>
      <c r="G12" s="43">
        <v>11985986</v>
      </c>
      <c r="H12" s="43">
        <v>17.96162159</v>
      </c>
      <c r="I12" s="43">
        <v>1825066</v>
      </c>
      <c r="J12" s="43">
        <v>0</v>
      </c>
      <c r="K12" s="43">
        <v>1825066</v>
      </c>
      <c r="L12" s="43">
        <v>1.25</v>
      </c>
    </row>
    <row r="13" spans="1:12" x14ac:dyDescent="0.25">
      <c r="A13" s="20" t="s">
        <v>38</v>
      </c>
      <c r="B13" s="22">
        <v>200000</v>
      </c>
      <c r="C13" s="22">
        <v>1252</v>
      </c>
      <c r="D13" s="22">
        <v>250470875</v>
      </c>
      <c r="E13" s="43">
        <v>1202</v>
      </c>
      <c r="F13" s="22">
        <v>1264</v>
      </c>
      <c r="G13" s="43">
        <v>238056100</v>
      </c>
      <c r="H13" s="43">
        <v>-4.9565741030000003</v>
      </c>
      <c r="I13" s="43">
        <v>-12414774.5</v>
      </c>
      <c r="J13" s="43">
        <v>1591055.5</v>
      </c>
      <c r="K13" s="43">
        <v>-10823719</v>
      </c>
      <c r="L13" s="43">
        <v>24.89</v>
      </c>
    </row>
    <row r="14" spans="1:12" x14ac:dyDescent="0.25">
      <c r="A14" s="20" t="s">
        <v>36</v>
      </c>
      <c r="B14" s="22">
        <v>1000</v>
      </c>
      <c r="C14" s="22">
        <v>3416</v>
      </c>
      <c r="D14" s="22">
        <v>3415771</v>
      </c>
      <c r="E14" s="43">
        <v>3473</v>
      </c>
      <c r="F14" s="22">
        <v>3449</v>
      </c>
      <c r="G14" s="43">
        <v>3439138</v>
      </c>
      <c r="H14" s="43">
        <v>0.68409152699999998</v>
      </c>
      <c r="I14" s="43">
        <v>23367</v>
      </c>
      <c r="J14" s="43">
        <v>0</v>
      </c>
      <c r="K14" s="43">
        <v>23367</v>
      </c>
      <c r="L14" s="43">
        <v>0.36</v>
      </c>
    </row>
    <row r="15" spans="1:12" x14ac:dyDescent="0.25">
      <c r="A15" s="20" t="s">
        <v>41</v>
      </c>
      <c r="B15" s="22">
        <v>1500</v>
      </c>
      <c r="C15" s="22">
        <v>22322</v>
      </c>
      <c r="D15" s="22">
        <v>33483138</v>
      </c>
      <c r="E15" s="43">
        <v>23000</v>
      </c>
      <c r="F15" s="22">
        <v>22540</v>
      </c>
      <c r="G15" s="43">
        <v>34163625</v>
      </c>
      <c r="H15" s="43">
        <v>2.0323274360000001</v>
      </c>
      <c r="I15" s="43">
        <v>680487</v>
      </c>
      <c r="J15" s="43">
        <v>420428</v>
      </c>
      <c r="K15" s="43">
        <v>1100915</v>
      </c>
      <c r="L15" s="43">
        <v>3.57</v>
      </c>
    </row>
    <row r="16" spans="1:12" x14ac:dyDescent="0.25">
      <c r="A16" s="20" t="s">
        <v>48</v>
      </c>
      <c r="B16" s="22">
        <v>242704</v>
      </c>
      <c r="C16" s="43">
        <v>393</v>
      </c>
      <c r="D16" s="22">
        <v>95489461</v>
      </c>
      <c r="E16" s="43">
        <v>393</v>
      </c>
      <c r="F16" s="43">
        <v>397</v>
      </c>
      <c r="G16" s="43">
        <v>94452691</v>
      </c>
      <c r="H16" s="43">
        <v>-1.0857424659999999</v>
      </c>
      <c r="I16" s="43">
        <v>-1036769.625</v>
      </c>
      <c r="J16" s="43">
        <v>1521882.625</v>
      </c>
      <c r="K16" s="43">
        <v>485113</v>
      </c>
      <c r="L16" s="43">
        <v>9.8699999999999992</v>
      </c>
    </row>
    <row r="17" spans="1:12" x14ac:dyDescent="0.25">
      <c r="A17" s="20" t="s">
        <v>51</v>
      </c>
      <c r="B17" s="22">
        <v>544995</v>
      </c>
      <c r="C17" s="43">
        <v>409</v>
      </c>
      <c r="D17" s="22">
        <v>222974816</v>
      </c>
      <c r="E17" s="43">
        <v>454</v>
      </c>
      <c r="F17" s="43">
        <v>413</v>
      </c>
      <c r="G17" s="43">
        <v>245015310</v>
      </c>
      <c r="H17" s="43">
        <v>9.8847459079999993</v>
      </c>
      <c r="I17" s="43">
        <v>22040494</v>
      </c>
      <c r="J17" s="43">
        <v>975935</v>
      </c>
      <c r="K17" s="43">
        <v>23016429</v>
      </c>
      <c r="L17" s="43">
        <v>25.61</v>
      </c>
    </row>
    <row r="18" spans="1:12" x14ac:dyDescent="0.25">
      <c r="A18" s="20" t="s">
        <v>57</v>
      </c>
      <c r="B18" s="43">
        <v>124</v>
      </c>
      <c r="C18" s="22">
        <v>4545</v>
      </c>
      <c r="D18" s="22">
        <v>563601</v>
      </c>
      <c r="E18" s="43">
        <v>6713</v>
      </c>
      <c r="F18" s="22">
        <v>4589</v>
      </c>
      <c r="G18" s="43">
        <v>824296</v>
      </c>
      <c r="H18" s="43">
        <v>46.255319180000001</v>
      </c>
      <c r="I18" s="43">
        <v>260695.30182926799</v>
      </c>
      <c r="J18" s="43">
        <v>-824359.30180000002</v>
      </c>
      <c r="K18" s="43">
        <v>-563664</v>
      </c>
      <c r="L18" s="43">
        <v>0.09</v>
      </c>
    </row>
    <row r="19" spans="1:12" x14ac:dyDescent="0.25">
      <c r="A19" s="20" t="s">
        <v>82</v>
      </c>
      <c r="B19" s="22">
        <v>25001</v>
      </c>
      <c r="C19" s="22">
        <v>4205</v>
      </c>
      <c r="D19" s="22">
        <v>105127952</v>
      </c>
      <c r="E19" s="43">
        <v>4209</v>
      </c>
      <c r="F19" s="22">
        <v>4246</v>
      </c>
      <c r="G19" s="43">
        <v>104203224</v>
      </c>
      <c r="H19" s="43">
        <v>-0.87962167700000005</v>
      </c>
      <c r="I19" s="43">
        <v>-924728.25612811698</v>
      </c>
      <c r="J19" s="43">
        <v>5483401.2560000001</v>
      </c>
      <c r="K19" s="43">
        <v>4558672.9999999898</v>
      </c>
      <c r="L19" s="43">
        <v>10.89</v>
      </c>
    </row>
    <row r="20" spans="1:12" x14ac:dyDescent="0.25">
      <c r="A20" s="20" t="s">
        <v>100</v>
      </c>
      <c r="B20" s="22">
        <v>20000</v>
      </c>
      <c r="C20" s="22">
        <v>2316</v>
      </c>
      <c r="D20" s="22">
        <v>46329384</v>
      </c>
      <c r="E20" s="43">
        <v>2325</v>
      </c>
      <c r="F20" s="22">
        <v>2339</v>
      </c>
      <c r="G20" s="43">
        <v>46046625</v>
      </c>
      <c r="H20" s="43">
        <v>-0.61032324500000001</v>
      </c>
      <c r="I20" s="43">
        <v>-282758.99999999901</v>
      </c>
      <c r="J20" s="43">
        <v>0</v>
      </c>
      <c r="K20" s="43">
        <v>-282758.99999999901</v>
      </c>
      <c r="L20" s="43">
        <v>4.8099999999999996</v>
      </c>
    </row>
    <row r="21" spans="1:12" x14ac:dyDescent="0.25">
      <c r="A21" s="20" t="s">
        <v>54</v>
      </c>
      <c r="B21" s="32">
        <v>1143329</v>
      </c>
      <c r="D21" s="32">
        <v>1079685769</v>
      </c>
      <c r="G21" s="32">
        <v>1102902645</v>
      </c>
      <c r="I21" s="32">
        <v>23216876</v>
      </c>
      <c r="J21" s="32">
        <v>32818643</v>
      </c>
      <c r="K21" s="32">
        <v>56035519</v>
      </c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21" t="s">
        <v>59</v>
      </c>
      <c r="B23" s="31">
        <v>353948379</v>
      </c>
      <c r="G23" s="32">
        <f>B23+G21</f>
        <v>1456851024</v>
      </c>
      <c r="I23" s="28">
        <f>G23-B25</f>
        <v>76851024</v>
      </c>
      <c r="J23" s="33">
        <f>I23/B25</f>
        <v>5.5689147826086957E-2</v>
      </c>
      <c r="K23" s="28">
        <f>I23+32000000</f>
        <v>108851024</v>
      </c>
      <c r="L23" s="33">
        <f>K23/B25</f>
        <v>7.8877553623188407E-2</v>
      </c>
    </row>
    <row r="24" spans="1:12" x14ac:dyDescent="0.25">
      <c r="A24" s="23" t="s">
        <v>60</v>
      </c>
      <c r="B24" s="24">
        <v>57000000</v>
      </c>
      <c r="G24" s="35">
        <f>G23+B24</f>
        <v>1513851024</v>
      </c>
      <c r="H24" s="34"/>
      <c r="I24" s="36">
        <f>G24-B25</f>
        <v>133851024</v>
      </c>
      <c r="J24" s="37">
        <f>I24/B25</f>
        <v>9.6993495652173911E-2</v>
      </c>
      <c r="K24" s="36">
        <f>I24+32000000</f>
        <v>165851024</v>
      </c>
      <c r="L24" s="37">
        <f>K24/B25</f>
        <v>0.12018190144927536</v>
      </c>
    </row>
    <row r="25" spans="1:12" x14ac:dyDescent="0.25">
      <c r="A25" s="21" t="s">
        <v>61</v>
      </c>
      <c r="B25" s="21">
        <v>1380000000</v>
      </c>
      <c r="G25" s="32"/>
      <c r="H25" s="38"/>
      <c r="I25" s="39" t="s">
        <v>69</v>
      </c>
      <c r="J25" s="40">
        <f>I24/base!H14*30</f>
        <v>3.5219319563215362E-2</v>
      </c>
      <c r="K25" s="39" t="s">
        <v>69</v>
      </c>
      <c r="L25" s="40">
        <f>K24/base!H14*30</f>
        <v>4.363926430732798E-2</v>
      </c>
    </row>
  </sheetData>
  <mergeCells count="2">
    <mergeCell ref="I22:J22"/>
    <mergeCell ref="K22:L2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2" zoomScale="115" zoomScaleNormal="115" workbookViewId="0">
      <selection activeCell="I43" sqref="I43:L44"/>
    </sheetView>
  </sheetViews>
  <sheetFormatPr defaultRowHeight="15" x14ac:dyDescent="0.25"/>
  <cols>
    <col min="1" max="1" width="10.5703125" style="139" bestFit="1" customWidth="1"/>
    <col min="2" max="2" width="12.28515625" style="139" bestFit="1" customWidth="1"/>
    <col min="3" max="3" width="15.28515625" style="139" bestFit="1" customWidth="1"/>
    <col min="4" max="4" width="14.140625" style="139" bestFit="1" customWidth="1"/>
    <col min="5" max="5" width="14.85546875" style="139" bestFit="1" customWidth="1"/>
    <col min="6" max="6" width="12.85546875" style="139" bestFit="1" customWidth="1"/>
    <col min="7" max="7" width="14.140625" style="139" bestFit="1" customWidth="1"/>
    <col min="8" max="8" width="18.7109375" style="139" bestFit="1" customWidth="1"/>
    <col min="9" max="9" width="21" style="139" bestFit="1" customWidth="1"/>
    <col min="10" max="10" width="20" style="139" bestFit="1" customWidth="1"/>
    <col min="11" max="11" width="21" style="139" bestFit="1" customWidth="1"/>
    <col min="12" max="12" width="12" style="139" bestFit="1" customWidth="1"/>
    <col min="13" max="16384" width="9.140625" style="139"/>
  </cols>
  <sheetData>
    <row r="1" spans="1:12" x14ac:dyDescent="0.25">
      <c r="A1" s="139" t="s">
        <v>0</v>
      </c>
      <c r="B1" s="139" t="s">
        <v>1</v>
      </c>
      <c r="C1" s="139" t="s">
        <v>2</v>
      </c>
      <c r="D1" s="139" t="s">
        <v>3</v>
      </c>
      <c r="E1" s="139" t="s">
        <v>4</v>
      </c>
      <c r="F1" s="139" t="s">
        <v>5</v>
      </c>
      <c r="G1" s="139" t="s">
        <v>6</v>
      </c>
      <c r="H1" s="139" t="s">
        <v>7</v>
      </c>
      <c r="I1" s="139" t="s">
        <v>8</v>
      </c>
      <c r="J1" s="139" t="s">
        <v>9</v>
      </c>
      <c r="K1" s="139" t="s">
        <v>10</v>
      </c>
      <c r="L1" s="139" t="s">
        <v>11</v>
      </c>
    </row>
    <row r="2" spans="1:12" x14ac:dyDescent="0.25">
      <c r="A2" s="143" t="s">
        <v>1147</v>
      </c>
      <c r="B2" s="143">
        <v>106</v>
      </c>
      <c r="C2" s="143" t="s">
        <v>1165</v>
      </c>
      <c r="D2" s="143" t="s">
        <v>1166</v>
      </c>
      <c r="E2" s="143">
        <v>13910</v>
      </c>
      <c r="F2" s="143" t="s">
        <v>1167</v>
      </c>
      <c r="G2" s="143">
        <v>1460084</v>
      </c>
      <c r="H2" s="143">
        <v>140.56480047451149</v>
      </c>
      <c r="I2" s="143" t="s">
        <v>1367</v>
      </c>
      <c r="J2" s="143">
        <v>0</v>
      </c>
      <c r="K2" s="143" t="s">
        <v>1367</v>
      </c>
      <c r="L2" s="143">
        <v>0.1</v>
      </c>
    </row>
    <row r="3" spans="1:12" x14ac:dyDescent="0.25">
      <c r="A3" s="143" t="s">
        <v>845</v>
      </c>
      <c r="B3" s="143" t="s">
        <v>120</v>
      </c>
      <c r="C3" s="143" t="s">
        <v>846</v>
      </c>
      <c r="D3" s="143" t="s">
        <v>847</v>
      </c>
      <c r="E3" s="143">
        <v>6639</v>
      </c>
      <c r="F3" s="143" t="s">
        <v>848</v>
      </c>
      <c r="G3" s="143">
        <v>65742698</v>
      </c>
      <c r="H3" s="143">
        <v>82.484839099472339</v>
      </c>
      <c r="I3" s="143" t="s">
        <v>1406</v>
      </c>
      <c r="J3" s="143">
        <v>0</v>
      </c>
      <c r="K3" s="143" t="s">
        <v>1406</v>
      </c>
      <c r="L3" s="143">
        <v>4.6399999999999997</v>
      </c>
    </row>
    <row r="4" spans="1:12" x14ac:dyDescent="0.25">
      <c r="A4" s="143" t="s">
        <v>1090</v>
      </c>
      <c r="B4" s="143">
        <v>139</v>
      </c>
      <c r="C4" s="143" t="s">
        <v>1091</v>
      </c>
      <c r="D4" s="143" t="s">
        <v>1092</v>
      </c>
      <c r="E4" s="143">
        <v>6512</v>
      </c>
      <c r="F4" s="143" t="s">
        <v>1093</v>
      </c>
      <c r="G4" s="143">
        <v>896343</v>
      </c>
      <c r="H4" s="143">
        <v>52.842707281805005</v>
      </c>
      <c r="I4" s="143" t="s">
        <v>1332</v>
      </c>
      <c r="J4" s="143">
        <v>0</v>
      </c>
      <c r="K4" s="143" t="s">
        <v>1332</v>
      </c>
      <c r="L4" s="143">
        <v>0.06</v>
      </c>
    </row>
    <row r="5" spans="1:12" x14ac:dyDescent="0.25">
      <c r="A5" s="143" t="s">
        <v>570</v>
      </c>
      <c r="B5" s="143" t="s">
        <v>156</v>
      </c>
      <c r="C5" s="143" t="s">
        <v>537</v>
      </c>
      <c r="D5" s="143" t="s">
        <v>571</v>
      </c>
      <c r="E5" s="143">
        <v>7915</v>
      </c>
      <c r="F5" s="143" t="s">
        <v>539</v>
      </c>
      <c r="G5" s="143">
        <v>156756575</v>
      </c>
      <c r="H5" s="143">
        <v>50.03133058761194</v>
      </c>
      <c r="I5" s="143" t="s">
        <v>1407</v>
      </c>
      <c r="J5" s="143">
        <v>0</v>
      </c>
      <c r="K5" s="143" t="s">
        <v>1407</v>
      </c>
      <c r="L5" s="143">
        <v>11.07</v>
      </c>
    </row>
    <row r="6" spans="1:12" x14ac:dyDescent="0.25">
      <c r="A6" s="143" t="s">
        <v>57</v>
      </c>
      <c r="B6" s="143">
        <v>224</v>
      </c>
      <c r="C6" s="143" t="s">
        <v>546</v>
      </c>
      <c r="D6" s="143" t="s">
        <v>547</v>
      </c>
      <c r="E6" s="143">
        <v>7200</v>
      </c>
      <c r="F6" s="143" t="s">
        <v>548</v>
      </c>
      <c r="G6" s="143">
        <v>1597075</v>
      </c>
      <c r="H6" s="143">
        <v>38.120684901101285</v>
      </c>
      <c r="I6" s="143" t="s">
        <v>936</v>
      </c>
      <c r="J6" s="143">
        <v>459414.5167682927</v>
      </c>
      <c r="K6" s="143" t="s">
        <v>937</v>
      </c>
      <c r="L6" s="143">
        <v>0.11</v>
      </c>
    </row>
    <row r="7" spans="1:12" x14ac:dyDescent="0.25">
      <c r="A7" s="143" t="s">
        <v>25</v>
      </c>
      <c r="B7" s="143" t="s">
        <v>352</v>
      </c>
      <c r="C7" s="143" t="s">
        <v>222</v>
      </c>
      <c r="D7" s="143" t="s">
        <v>1152</v>
      </c>
      <c r="E7" s="143">
        <v>7130</v>
      </c>
      <c r="F7" s="143" t="s">
        <v>224</v>
      </c>
      <c r="G7" s="143">
        <v>42362895</v>
      </c>
      <c r="H7" s="143">
        <v>33.204297308571235</v>
      </c>
      <c r="I7" s="143" t="s">
        <v>1408</v>
      </c>
      <c r="J7" s="143">
        <v>5950995.1960497703</v>
      </c>
      <c r="K7" s="143" t="s">
        <v>1409</v>
      </c>
      <c r="L7" s="143">
        <v>2.99</v>
      </c>
    </row>
    <row r="8" spans="1:12" x14ac:dyDescent="0.25">
      <c r="A8" s="143" t="s">
        <v>100</v>
      </c>
      <c r="B8" s="143">
        <v>100</v>
      </c>
      <c r="C8" s="143" t="s">
        <v>850</v>
      </c>
      <c r="D8" s="143" t="s">
        <v>1220</v>
      </c>
      <c r="E8" s="143">
        <v>2225</v>
      </c>
      <c r="F8" s="143" t="s">
        <v>852</v>
      </c>
      <c r="G8" s="143">
        <v>220331</v>
      </c>
      <c r="H8" s="143">
        <v>31.417147644106461</v>
      </c>
      <c r="I8" s="143" t="s">
        <v>1410</v>
      </c>
      <c r="J8" s="143">
        <v>3511595.7250000001</v>
      </c>
      <c r="K8" s="143" t="s">
        <v>1411</v>
      </c>
      <c r="L8" s="143">
        <v>0.02</v>
      </c>
    </row>
    <row r="9" spans="1:12" x14ac:dyDescent="0.25">
      <c r="A9" s="143" t="s">
        <v>12</v>
      </c>
      <c r="B9" s="143" t="s">
        <v>181</v>
      </c>
      <c r="C9" s="143" t="s">
        <v>1412</v>
      </c>
      <c r="D9" s="143" t="s">
        <v>1413</v>
      </c>
      <c r="E9" s="143">
        <v>3503</v>
      </c>
      <c r="F9" s="143" t="s">
        <v>1414</v>
      </c>
      <c r="G9" s="143">
        <v>121409601</v>
      </c>
      <c r="H9" s="143">
        <v>16.310355210211586</v>
      </c>
      <c r="I9" s="143" t="s">
        <v>1415</v>
      </c>
      <c r="J9" s="143">
        <v>23860681.796717823</v>
      </c>
      <c r="K9" s="143" t="s">
        <v>1416</v>
      </c>
      <c r="L9" s="143">
        <v>8.57</v>
      </c>
    </row>
    <row r="10" spans="1:12" x14ac:dyDescent="0.25">
      <c r="A10" s="143" t="s">
        <v>38</v>
      </c>
      <c r="B10" s="143" t="s">
        <v>141</v>
      </c>
      <c r="C10" s="143" t="s">
        <v>1355</v>
      </c>
      <c r="D10" s="143" t="s">
        <v>1356</v>
      </c>
      <c r="E10" s="143">
        <v>1550</v>
      </c>
      <c r="F10" s="143" t="s">
        <v>1357</v>
      </c>
      <c r="G10" s="143">
        <v>46046625</v>
      </c>
      <c r="H10" s="143">
        <v>9.7746175090502074</v>
      </c>
      <c r="I10" s="143" t="s">
        <v>1417</v>
      </c>
      <c r="J10" s="143">
        <v>44325165.725000001</v>
      </c>
      <c r="K10" s="143" t="s">
        <v>1418</v>
      </c>
      <c r="L10" s="143">
        <v>3.25</v>
      </c>
    </row>
    <row r="11" spans="1:12" x14ac:dyDescent="0.25">
      <c r="A11" s="143" t="s">
        <v>78</v>
      </c>
      <c r="B11" s="143" t="s">
        <v>1309</v>
      </c>
      <c r="C11" s="143" t="s">
        <v>1310</v>
      </c>
      <c r="D11" s="143" t="s">
        <v>1311</v>
      </c>
      <c r="E11" s="143">
        <v>4860</v>
      </c>
      <c r="F11" s="143" t="s">
        <v>1312</v>
      </c>
      <c r="G11" s="143">
        <v>264693825</v>
      </c>
      <c r="H11" s="143">
        <v>7.3986087632135629</v>
      </c>
      <c r="I11" s="143" t="s">
        <v>1419</v>
      </c>
      <c r="J11" s="143">
        <v>6265494</v>
      </c>
      <c r="K11" s="143" t="s">
        <v>1420</v>
      </c>
      <c r="L11" s="143">
        <v>18.690000000000001</v>
      </c>
    </row>
    <row r="12" spans="1:12" x14ac:dyDescent="0.25">
      <c r="A12" s="143" t="s">
        <v>15</v>
      </c>
      <c r="B12" s="143" t="s">
        <v>1278</v>
      </c>
      <c r="C12" s="143" t="s">
        <v>1319</v>
      </c>
      <c r="D12" s="143" t="s">
        <v>1352</v>
      </c>
      <c r="E12" s="143">
        <v>12360</v>
      </c>
      <c r="F12" s="143" t="s">
        <v>1321</v>
      </c>
      <c r="G12" s="143">
        <v>48957960</v>
      </c>
      <c r="H12" s="143">
        <v>5.6883381263898105</v>
      </c>
      <c r="I12" s="143" t="s">
        <v>1421</v>
      </c>
      <c r="J12" s="143">
        <v>-1781195.24</v>
      </c>
      <c r="K12" s="143" t="s">
        <v>1422</v>
      </c>
      <c r="L12" s="143">
        <v>3.46</v>
      </c>
    </row>
    <row r="13" spans="1:12" x14ac:dyDescent="0.25">
      <c r="A13" s="143" t="s">
        <v>88</v>
      </c>
      <c r="B13" s="143" t="s">
        <v>752</v>
      </c>
      <c r="C13" s="143" t="s">
        <v>753</v>
      </c>
      <c r="D13" s="143" t="s">
        <v>754</v>
      </c>
      <c r="E13" s="143">
        <v>1811</v>
      </c>
      <c r="F13" s="143" t="s">
        <v>755</v>
      </c>
      <c r="G13" s="143">
        <v>107600565</v>
      </c>
      <c r="H13" s="143">
        <v>5.4035822708304622</v>
      </c>
      <c r="I13" s="143" t="s">
        <v>1423</v>
      </c>
      <c r="J13" s="143">
        <v>0</v>
      </c>
      <c r="K13" s="143" t="s">
        <v>1423</v>
      </c>
      <c r="L13" s="143">
        <v>7.6</v>
      </c>
    </row>
    <row r="14" spans="1:12" x14ac:dyDescent="0.25">
      <c r="A14" s="143" t="s">
        <v>730</v>
      </c>
      <c r="B14" s="143" t="s">
        <v>1105</v>
      </c>
      <c r="C14" s="143">
        <v>754</v>
      </c>
      <c r="D14" s="143" t="s">
        <v>1106</v>
      </c>
      <c r="E14" s="143">
        <v>789</v>
      </c>
      <c r="F14" s="143">
        <v>761</v>
      </c>
      <c r="G14" s="143">
        <v>62504580</v>
      </c>
      <c r="H14" s="143">
        <v>3.6103768416673723</v>
      </c>
      <c r="I14" s="143" t="s">
        <v>1424</v>
      </c>
      <c r="J14" s="143">
        <v>847739.71428571432</v>
      </c>
      <c r="K14" s="143" t="s">
        <v>1425</v>
      </c>
      <c r="L14" s="143">
        <v>4.41</v>
      </c>
    </row>
    <row r="15" spans="1:12" x14ac:dyDescent="0.25">
      <c r="A15" s="143" t="s">
        <v>45</v>
      </c>
      <c r="B15" s="143" t="s">
        <v>156</v>
      </c>
      <c r="C15" s="143" t="s">
        <v>1303</v>
      </c>
      <c r="D15" s="143" t="s">
        <v>1304</v>
      </c>
      <c r="E15" s="143">
        <v>4950</v>
      </c>
      <c r="F15" s="143" t="s">
        <v>1305</v>
      </c>
      <c r="G15" s="143">
        <v>98034750</v>
      </c>
      <c r="H15" s="143">
        <v>3.3834622516931034</v>
      </c>
      <c r="I15" s="143" t="s">
        <v>1426</v>
      </c>
      <c r="J15" s="143">
        <v>15200564.693318179</v>
      </c>
      <c r="K15" s="143" t="s">
        <v>1427</v>
      </c>
      <c r="L15" s="143">
        <v>6.92</v>
      </c>
    </row>
    <row r="16" spans="1:12" x14ac:dyDescent="0.25">
      <c r="A16" s="143" t="s">
        <v>51</v>
      </c>
      <c r="B16" s="143" t="s">
        <v>1299</v>
      </c>
      <c r="C16" s="143">
        <v>413</v>
      </c>
      <c r="D16" s="143" t="s">
        <v>1300</v>
      </c>
      <c r="E16" s="143">
        <v>431</v>
      </c>
      <c r="F16" s="143">
        <v>417</v>
      </c>
      <c r="G16" s="143">
        <v>64019662</v>
      </c>
      <c r="H16" s="143">
        <v>3.2716979130388801</v>
      </c>
      <c r="I16" s="143" t="s">
        <v>1428</v>
      </c>
      <c r="J16" s="143">
        <v>2348525.7877852772</v>
      </c>
      <c r="K16" s="143" t="s">
        <v>1429</v>
      </c>
      <c r="L16" s="143">
        <v>4.5199999999999996</v>
      </c>
    </row>
    <row r="17" spans="1:12" x14ac:dyDescent="0.25">
      <c r="A17" s="143" t="s">
        <v>48</v>
      </c>
      <c r="B17" s="143" t="s">
        <v>1382</v>
      </c>
      <c r="C17" s="143">
        <v>427</v>
      </c>
      <c r="D17" s="143" t="s">
        <v>1383</v>
      </c>
      <c r="E17" s="143">
        <v>444</v>
      </c>
      <c r="F17" s="143">
        <v>431</v>
      </c>
      <c r="G17" s="143">
        <v>153884850</v>
      </c>
      <c r="H17" s="143">
        <v>3.0237768253566135</v>
      </c>
      <c r="I17" s="143" t="s">
        <v>1430</v>
      </c>
      <c r="J17" s="143">
        <v>5533673.3722437816</v>
      </c>
      <c r="K17" s="143" t="s">
        <v>1431</v>
      </c>
      <c r="L17" s="143">
        <v>10.86</v>
      </c>
    </row>
    <row r="18" spans="1:12" x14ac:dyDescent="0.25">
      <c r="A18" s="143" t="s">
        <v>82</v>
      </c>
      <c r="B18" s="143" t="s">
        <v>161</v>
      </c>
      <c r="C18" s="143" t="s">
        <v>162</v>
      </c>
      <c r="D18" s="143" t="s">
        <v>580</v>
      </c>
      <c r="E18" s="143">
        <v>4209</v>
      </c>
      <c r="F18" s="143" t="s">
        <v>164</v>
      </c>
      <c r="G18" s="143">
        <v>104203224</v>
      </c>
      <c r="H18" s="143">
        <v>-0.87963488741699458</v>
      </c>
      <c r="I18" s="143" t="s">
        <v>581</v>
      </c>
      <c r="J18" s="143">
        <v>4403173.2677228628</v>
      </c>
      <c r="K18" s="143" t="s">
        <v>582</v>
      </c>
      <c r="L18" s="143">
        <v>7.36</v>
      </c>
    </row>
    <row r="19" spans="1:12" x14ac:dyDescent="0.25">
      <c r="A19" s="143" t="s">
        <v>983</v>
      </c>
      <c r="B19" s="143" t="s">
        <v>470</v>
      </c>
      <c r="C19" s="143">
        <v>502</v>
      </c>
      <c r="D19" s="143" t="s">
        <v>1021</v>
      </c>
      <c r="E19" s="143">
        <v>500</v>
      </c>
      <c r="F19" s="143">
        <v>507</v>
      </c>
      <c r="G19" s="143">
        <v>49512500</v>
      </c>
      <c r="H19" s="143">
        <v>-1.422541660859697</v>
      </c>
      <c r="I19" s="143" t="s">
        <v>1022</v>
      </c>
      <c r="J19" s="143">
        <v>0</v>
      </c>
      <c r="K19" s="143" t="s">
        <v>1022</v>
      </c>
      <c r="L19" s="143">
        <v>3.5</v>
      </c>
    </row>
    <row r="20" spans="1:12" x14ac:dyDescent="0.25">
      <c r="A20" s="143" t="s">
        <v>1393</v>
      </c>
      <c r="B20" s="143" t="s">
        <v>131</v>
      </c>
      <c r="C20" s="143" t="s">
        <v>1394</v>
      </c>
      <c r="D20" s="143" t="s">
        <v>1395</v>
      </c>
      <c r="E20" s="143">
        <v>10401</v>
      </c>
      <c r="F20" s="143" t="s">
        <v>1396</v>
      </c>
      <c r="G20" s="143">
        <v>10299590</v>
      </c>
      <c r="H20" s="143">
        <v>-2.4081602912180617</v>
      </c>
      <c r="I20" s="143" t="s">
        <v>1432</v>
      </c>
      <c r="J20" s="143">
        <v>0</v>
      </c>
      <c r="K20" s="143" t="s">
        <v>1432</v>
      </c>
      <c r="L20" s="143">
        <v>0.73</v>
      </c>
    </row>
    <row r="21" spans="1:12" x14ac:dyDescent="0.25">
      <c r="A21" s="143" t="s">
        <v>772</v>
      </c>
      <c r="B21" s="143" t="s">
        <v>156</v>
      </c>
      <c r="C21" s="143">
        <v>905</v>
      </c>
      <c r="D21" s="143" t="s">
        <v>773</v>
      </c>
      <c r="E21" s="143">
        <v>816</v>
      </c>
      <c r="F21" s="143">
        <v>914</v>
      </c>
      <c r="G21" s="143">
        <v>16160880</v>
      </c>
      <c r="H21" s="143">
        <v>-10.722268344083275</v>
      </c>
      <c r="I21" s="143" t="s">
        <v>1433</v>
      </c>
      <c r="J21" s="143">
        <v>0</v>
      </c>
      <c r="K21" s="143" t="s">
        <v>1433</v>
      </c>
      <c r="L21" s="143">
        <v>1.1399999999999999</v>
      </c>
    </row>
    <row r="22" spans="1:12" x14ac:dyDescent="0.25">
      <c r="A22" s="20" t="s">
        <v>54</v>
      </c>
      <c r="B22" s="20" t="s">
        <v>1434</v>
      </c>
      <c r="C22" s="20"/>
      <c r="D22" s="20" t="s">
        <v>1435</v>
      </c>
      <c r="E22" s="20"/>
      <c r="F22" s="20"/>
      <c r="G22" s="20" t="s">
        <v>1436</v>
      </c>
      <c r="H22" s="20"/>
      <c r="I22" s="20" t="s">
        <v>1437</v>
      </c>
      <c r="J22" s="20" t="s">
        <v>1404</v>
      </c>
      <c r="K22" s="20" t="s">
        <v>1438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38" t="s">
        <v>59</v>
      </c>
      <c r="B41" s="14">
        <v>237534305</v>
      </c>
      <c r="G41" s="32">
        <f>B41+G22</f>
        <v>1653898918</v>
      </c>
      <c r="I41" s="28">
        <f>G41-B43</f>
        <v>273898918</v>
      </c>
      <c r="J41" s="33">
        <f>I41/B43</f>
        <v>0.19847747681159419</v>
      </c>
      <c r="K41" s="28">
        <f>I41+30000000</f>
        <v>303898918</v>
      </c>
      <c r="L41" s="33">
        <f>K41/B43</f>
        <v>0.22021660724637682</v>
      </c>
    </row>
    <row r="42" spans="1:12" x14ac:dyDescent="0.25">
      <c r="A42" s="23" t="s">
        <v>60</v>
      </c>
      <c r="B42" s="24">
        <v>100000000</v>
      </c>
      <c r="G42" s="35">
        <f>G41+B42</f>
        <v>1753898918</v>
      </c>
      <c r="H42" s="34"/>
      <c r="I42" s="36">
        <f>G42-B43</f>
        <v>373898918</v>
      </c>
      <c r="J42" s="37">
        <f>I42/B43</f>
        <v>0.27094124492753624</v>
      </c>
      <c r="K42" s="36">
        <f>I42+30000000</f>
        <v>403898918</v>
      </c>
      <c r="L42" s="37">
        <f>K42/B43</f>
        <v>0.29268037536231883</v>
      </c>
    </row>
    <row r="43" spans="1:12" x14ac:dyDescent="0.25">
      <c r="A43" s="138" t="s">
        <v>61</v>
      </c>
      <c r="B43" s="138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4.384183125870357E-2</v>
      </c>
      <c r="K43" s="370" t="s">
        <v>69</v>
      </c>
      <c r="L43" s="51">
        <f ca="1">K41/VLOOKUP(MID(CELL("filename",A1),FIND("]",CELL("filename",A1))+1,255),base!A:H,8,TRUE)*30</f>
        <v>4.8643803268542285E-2</v>
      </c>
    </row>
    <row r="44" spans="1:12" x14ac:dyDescent="0.25">
      <c r="I44" s="369"/>
      <c r="J44" s="51">
        <f ca="1">I42/VLOOKUP(MID(CELL("filename",A1),FIND("]",CELL("filename",A1))+1,255),base!A:H,8,TRUE)*30</f>
        <v>5.9848404624832603E-2</v>
      </c>
      <c r="K44" s="371"/>
      <c r="L44" s="51">
        <f ca="1">K42/VLOOKUP(MID(CELL("filename",A1),FIND("]",CELL("filename",A1))+1,255),base!A:H,8,TRUE)*30</f>
        <v>6.4650376634671311E-2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0" zoomScale="115" zoomScaleNormal="115" workbookViewId="0">
      <selection activeCell="I43" sqref="I43:L44"/>
    </sheetView>
  </sheetViews>
  <sheetFormatPr defaultRowHeight="15" x14ac:dyDescent="0.25"/>
  <cols>
    <col min="1" max="1" width="10.5703125" style="142" bestFit="1" customWidth="1"/>
    <col min="2" max="2" width="12.28515625" style="142" bestFit="1" customWidth="1"/>
    <col min="3" max="3" width="15.28515625" style="142" bestFit="1" customWidth="1"/>
    <col min="4" max="4" width="14.140625" style="142" bestFit="1" customWidth="1"/>
    <col min="5" max="5" width="14.85546875" style="142" bestFit="1" customWidth="1"/>
    <col min="6" max="6" width="12.85546875" style="142" bestFit="1" customWidth="1"/>
    <col min="7" max="7" width="14.140625" style="142" bestFit="1" customWidth="1"/>
    <col min="8" max="8" width="18.7109375" style="142" bestFit="1" customWidth="1"/>
    <col min="9" max="9" width="21" style="142" bestFit="1" customWidth="1"/>
    <col min="10" max="10" width="20" style="142" bestFit="1" customWidth="1"/>
    <col min="11" max="11" width="21" style="142" bestFit="1" customWidth="1"/>
    <col min="12" max="12" width="12" style="142" bestFit="1" customWidth="1"/>
    <col min="13" max="16384" width="9.140625" style="142"/>
  </cols>
  <sheetData>
    <row r="1" spans="1:12" x14ac:dyDescent="0.25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  <c r="H1" s="142" t="s">
        <v>7</v>
      </c>
      <c r="I1" s="142" t="s">
        <v>8</v>
      </c>
      <c r="J1" s="142" t="s">
        <v>9</v>
      </c>
      <c r="K1" s="142" t="s">
        <v>10</v>
      </c>
      <c r="L1" s="142" t="s">
        <v>11</v>
      </c>
    </row>
    <row r="2" spans="1:12" x14ac:dyDescent="0.25">
      <c r="A2" s="146" t="s">
        <v>845</v>
      </c>
      <c r="B2" s="146" t="s">
        <v>120</v>
      </c>
      <c r="C2" s="146" t="s">
        <v>846</v>
      </c>
      <c r="D2" s="146" t="s">
        <v>847</v>
      </c>
      <c r="E2" s="146">
        <v>6650</v>
      </c>
      <c r="F2" s="146" t="s">
        <v>848</v>
      </c>
      <c r="G2" s="146">
        <v>65851625</v>
      </c>
      <c r="H2" s="146">
        <v>82.787192466055927</v>
      </c>
      <c r="I2" s="146" t="s">
        <v>1439</v>
      </c>
      <c r="J2" s="146">
        <v>0</v>
      </c>
      <c r="K2" s="146" t="s">
        <v>1439</v>
      </c>
      <c r="L2" s="146">
        <v>4.46</v>
      </c>
    </row>
    <row r="3" spans="1:12" x14ac:dyDescent="0.25">
      <c r="A3" s="146" t="s">
        <v>1090</v>
      </c>
      <c r="B3" s="146">
        <v>139</v>
      </c>
      <c r="C3" s="146" t="s">
        <v>1091</v>
      </c>
      <c r="D3" s="146" t="s">
        <v>1092</v>
      </c>
      <c r="E3" s="146">
        <v>6837</v>
      </c>
      <c r="F3" s="146" t="s">
        <v>1093</v>
      </c>
      <c r="G3" s="146">
        <v>941077</v>
      </c>
      <c r="H3" s="146">
        <v>60.470664065697179</v>
      </c>
      <c r="I3" s="146" t="s">
        <v>1440</v>
      </c>
      <c r="J3" s="146">
        <v>0</v>
      </c>
      <c r="K3" s="146" t="s">
        <v>1440</v>
      </c>
      <c r="L3" s="146">
        <v>0.06</v>
      </c>
    </row>
    <row r="4" spans="1:12" x14ac:dyDescent="0.25">
      <c r="A4" s="146" t="s">
        <v>570</v>
      </c>
      <c r="B4" s="146" t="s">
        <v>156</v>
      </c>
      <c r="C4" s="146" t="s">
        <v>537</v>
      </c>
      <c r="D4" s="146" t="s">
        <v>571</v>
      </c>
      <c r="E4" s="146">
        <v>7665</v>
      </c>
      <c r="F4" s="146" t="s">
        <v>539</v>
      </c>
      <c r="G4" s="146">
        <v>151805325</v>
      </c>
      <c r="H4" s="146">
        <v>45.292501447131464</v>
      </c>
      <c r="I4" s="146" t="s">
        <v>1441</v>
      </c>
      <c r="J4" s="146">
        <v>0</v>
      </c>
      <c r="K4" s="146" t="s">
        <v>1441</v>
      </c>
      <c r="L4" s="146">
        <v>10.27</v>
      </c>
    </row>
    <row r="5" spans="1:12" x14ac:dyDescent="0.25">
      <c r="A5" s="146" t="s">
        <v>57</v>
      </c>
      <c r="B5" s="146">
        <v>224</v>
      </c>
      <c r="C5" s="146" t="s">
        <v>546</v>
      </c>
      <c r="D5" s="146" t="s">
        <v>547</v>
      </c>
      <c r="E5" s="146">
        <v>7393</v>
      </c>
      <c r="F5" s="146" t="s">
        <v>548</v>
      </c>
      <c r="G5" s="146">
        <v>1639886</v>
      </c>
      <c r="H5" s="146">
        <v>41.823131336804714</v>
      </c>
      <c r="I5" s="146" t="s">
        <v>1442</v>
      </c>
      <c r="J5" s="146">
        <v>459414.5167682927</v>
      </c>
      <c r="K5" s="146" t="s">
        <v>1443</v>
      </c>
      <c r="L5" s="146">
        <v>0.11</v>
      </c>
    </row>
    <row r="6" spans="1:12" x14ac:dyDescent="0.25">
      <c r="A6" s="146" t="s">
        <v>100</v>
      </c>
      <c r="B6" s="146">
        <v>100</v>
      </c>
      <c r="C6" s="146" t="s">
        <v>850</v>
      </c>
      <c r="D6" s="146" t="s">
        <v>1220</v>
      </c>
      <c r="E6" s="146">
        <v>2356</v>
      </c>
      <c r="F6" s="146" t="s">
        <v>852</v>
      </c>
      <c r="G6" s="146">
        <v>233303</v>
      </c>
      <c r="H6" s="146">
        <v>39.154339592762568</v>
      </c>
      <c r="I6" s="146" t="s">
        <v>1444</v>
      </c>
      <c r="J6" s="146">
        <v>3511595.7250000001</v>
      </c>
      <c r="K6" s="146" t="s">
        <v>1445</v>
      </c>
      <c r="L6" s="146">
        <v>0.02</v>
      </c>
    </row>
    <row r="7" spans="1:12" x14ac:dyDescent="0.25">
      <c r="A7" s="146" t="s">
        <v>25</v>
      </c>
      <c r="B7" s="146" t="s">
        <v>352</v>
      </c>
      <c r="C7" s="146" t="s">
        <v>222</v>
      </c>
      <c r="D7" s="146" t="s">
        <v>1152</v>
      </c>
      <c r="E7" s="146">
        <v>7200</v>
      </c>
      <c r="F7" s="146" t="s">
        <v>224</v>
      </c>
      <c r="G7" s="146">
        <v>42778800</v>
      </c>
      <c r="H7" s="146">
        <v>34.512053383129441</v>
      </c>
      <c r="I7" s="146" t="s">
        <v>1446</v>
      </c>
      <c r="J7" s="146">
        <v>5950995.1960497703</v>
      </c>
      <c r="K7" s="146" t="s">
        <v>1447</v>
      </c>
      <c r="L7" s="146">
        <v>2.89</v>
      </c>
    </row>
    <row r="8" spans="1:12" x14ac:dyDescent="0.25">
      <c r="A8" s="146" t="s">
        <v>78</v>
      </c>
      <c r="B8" s="146" t="s">
        <v>1309</v>
      </c>
      <c r="C8" s="146" t="s">
        <v>1310</v>
      </c>
      <c r="D8" s="146" t="s">
        <v>1311</v>
      </c>
      <c r="E8" s="146">
        <v>5296</v>
      </c>
      <c r="F8" s="146" t="s">
        <v>1312</v>
      </c>
      <c r="G8" s="146">
        <v>288440020</v>
      </c>
      <c r="H8" s="146">
        <v>17.033545681065643</v>
      </c>
      <c r="I8" s="146" t="s">
        <v>1448</v>
      </c>
      <c r="J8" s="146">
        <v>6265494</v>
      </c>
      <c r="K8" s="146" t="s">
        <v>1449</v>
      </c>
      <c r="L8" s="146">
        <v>19.510000000000002</v>
      </c>
    </row>
    <row r="9" spans="1:12" x14ac:dyDescent="0.25">
      <c r="A9" s="146" t="s">
        <v>12</v>
      </c>
      <c r="B9" s="146" t="s">
        <v>181</v>
      </c>
      <c r="C9" s="146" t="s">
        <v>1412</v>
      </c>
      <c r="D9" s="146" t="s">
        <v>1413</v>
      </c>
      <c r="E9" s="146">
        <v>3511</v>
      </c>
      <c r="F9" s="146" t="s">
        <v>1414</v>
      </c>
      <c r="G9" s="146">
        <v>121686871</v>
      </c>
      <c r="H9" s="146">
        <v>16.575979773042786</v>
      </c>
      <c r="I9" s="146" t="s">
        <v>1450</v>
      </c>
      <c r="J9" s="146">
        <v>23860681.796717823</v>
      </c>
      <c r="K9" s="146" t="s">
        <v>1451</v>
      </c>
      <c r="L9" s="146">
        <v>8.23</v>
      </c>
    </row>
    <row r="10" spans="1:12" x14ac:dyDescent="0.25">
      <c r="A10" s="146" t="s">
        <v>38</v>
      </c>
      <c r="B10" s="146" t="s">
        <v>141</v>
      </c>
      <c r="C10" s="146" t="s">
        <v>1355</v>
      </c>
      <c r="D10" s="146" t="s">
        <v>1356</v>
      </c>
      <c r="E10" s="146">
        <v>1600</v>
      </c>
      <c r="F10" s="146" t="s">
        <v>1357</v>
      </c>
      <c r="G10" s="146">
        <v>47532000</v>
      </c>
      <c r="H10" s="146">
        <v>13.315734202890537</v>
      </c>
      <c r="I10" s="146" t="s">
        <v>1452</v>
      </c>
      <c r="J10" s="146">
        <v>44325165.725000001</v>
      </c>
      <c r="K10" s="146" t="s">
        <v>1453</v>
      </c>
      <c r="L10" s="146">
        <v>3.22</v>
      </c>
    </row>
    <row r="11" spans="1:12" x14ac:dyDescent="0.25">
      <c r="A11" s="146" t="s">
        <v>730</v>
      </c>
      <c r="B11" s="146" t="s">
        <v>1105</v>
      </c>
      <c r="C11" s="146">
        <v>754</v>
      </c>
      <c r="D11" s="146" t="s">
        <v>1106</v>
      </c>
      <c r="E11" s="146">
        <v>844</v>
      </c>
      <c r="F11" s="146">
        <v>761</v>
      </c>
      <c r="G11" s="146">
        <v>66861680</v>
      </c>
      <c r="H11" s="146">
        <v>10.832899942163829</v>
      </c>
      <c r="I11" s="146" t="s">
        <v>1454</v>
      </c>
      <c r="J11" s="146">
        <v>847739.71428571432</v>
      </c>
      <c r="K11" s="146" t="s">
        <v>1455</v>
      </c>
      <c r="L11" s="146">
        <v>4.5199999999999996</v>
      </c>
    </row>
    <row r="12" spans="1:12" x14ac:dyDescent="0.25">
      <c r="A12" s="146" t="s">
        <v>1147</v>
      </c>
      <c r="B12" s="146">
        <v>106</v>
      </c>
      <c r="C12" s="146" t="s">
        <v>1165</v>
      </c>
      <c r="D12" s="146" t="s">
        <v>1166</v>
      </c>
      <c r="E12" s="146">
        <v>6192</v>
      </c>
      <c r="F12" s="146" t="s">
        <v>1167</v>
      </c>
      <c r="G12" s="146">
        <v>649953</v>
      </c>
      <c r="H12" s="146">
        <v>7.0868619632912644</v>
      </c>
      <c r="I12" s="146" t="s">
        <v>1456</v>
      </c>
      <c r="J12" s="146">
        <v>0</v>
      </c>
      <c r="K12" s="146" t="s">
        <v>1456</v>
      </c>
      <c r="L12" s="146">
        <v>0.04</v>
      </c>
    </row>
    <row r="13" spans="1:12" x14ac:dyDescent="0.25">
      <c r="A13" s="146" t="s">
        <v>15</v>
      </c>
      <c r="B13" s="146" t="s">
        <v>1278</v>
      </c>
      <c r="C13" s="146" t="s">
        <v>1319</v>
      </c>
      <c r="D13" s="146" t="s">
        <v>1352</v>
      </c>
      <c r="E13" s="146">
        <v>12262</v>
      </c>
      <c r="F13" s="146" t="s">
        <v>1321</v>
      </c>
      <c r="G13" s="146">
        <v>48569782</v>
      </c>
      <c r="H13" s="146">
        <v>4.8503561574265257</v>
      </c>
      <c r="I13" s="146" t="s">
        <v>1457</v>
      </c>
      <c r="J13" s="146">
        <v>-1781195.24</v>
      </c>
      <c r="K13" s="146" t="s">
        <v>1458</v>
      </c>
      <c r="L13" s="146">
        <v>3.29</v>
      </c>
    </row>
    <row r="14" spans="1:12" x14ac:dyDescent="0.25">
      <c r="A14" s="146" t="s">
        <v>48</v>
      </c>
      <c r="B14" s="146" t="s">
        <v>1382</v>
      </c>
      <c r="C14" s="146">
        <v>427</v>
      </c>
      <c r="D14" s="146" t="s">
        <v>1383</v>
      </c>
      <c r="E14" s="146">
        <v>449</v>
      </c>
      <c r="F14" s="146">
        <v>431</v>
      </c>
      <c r="G14" s="146">
        <v>155617788</v>
      </c>
      <c r="H14" s="146">
        <v>4.183954827051906</v>
      </c>
      <c r="I14" s="146" t="s">
        <v>1459</v>
      </c>
      <c r="J14" s="146">
        <v>5533673.3722437816</v>
      </c>
      <c r="K14" s="146" t="s">
        <v>1460</v>
      </c>
      <c r="L14" s="146">
        <v>10.53</v>
      </c>
    </row>
    <row r="15" spans="1:12" x14ac:dyDescent="0.25">
      <c r="A15" s="146" t="s">
        <v>88</v>
      </c>
      <c r="B15" s="146" t="s">
        <v>1105</v>
      </c>
      <c r="C15" s="146" t="s">
        <v>1461</v>
      </c>
      <c r="D15" s="146" t="s">
        <v>1462</v>
      </c>
      <c r="E15" s="146">
        <v>1817</v>
      </c>
      <c r="F15" s="146" t="s">
        <v>1463</v>
      </c>
      <c r="G15" s="146">
        <v>143942740</v>
      </c>
      <c r="H15" s="146">
        <v>3.9381204906984553</v>
      </c>
      <c r="I15" s="146" t="s">
        <v>1464</v>
      </c>
      <c r="J15" s="146">
        <v>0</v>
      </c>
      <c r="K15" s="146" t="s">
        <v>1464</v>
      </c>
      <c r="L15" s="146">
        <v>9.74</v>
      </c>
    </row>
    <row r="16" spans="1:12" x14ac:dyDescent="0.25">
      <c r="A16" s="146" t="s">
        <v>45</v>
      </c>
      <c r="B16" s="146" t="s">
        <v>156</v>
      </c>
      <c r="C16" s="146" t="s">
        <v>1303</v>
      </c>
      <c r="D16" s="146" t="s">
        <v>1304</v>
      </c>
      <c r="E16" s="146">
        <v>4935</v>
      </c>
      <c r="F16" s="146" t="s">
        <v>1305</v>
      </c>
      <c r="G16" s="146">
        <v>97737675</v>
      </c>
      <c r="H16" s="146">
        <v>3.070179032748579</v>
      </c>
      <c r="I16" s="146" t="s">
        <v>1465</v>
      </c>
      <c r="J16" s="146">
        <v>15200564.693318179</v>
      </c>
      <c r="K16" s="146" t="s">
        <v>1466</v>
      </c>
      <c r="L16" s="146">
        <v>6.61</v>
      </c>
    </row>
    <row r="17" spans="1:12" x14ac:dyDescent="0.25">
      <c r="A17" s="146" t="s">
        <v>51</v>
      </c>
      <c r="B17" s="146" t="s">
        <v>1299</v>
      </c>
      <c r="C17" s="146">
        <v>413</v>
      </c>
      <c r="D17" s="146" t="s">
        <v>1300</v>
      </c>
      <c r="E17" s="146">
        <v>428</v>
      </c>
      <c r="F17" s="146">
        <v>417</v>
      </c>
      <c r="G17" s="146">
        <v>63574050</v>
      </c>
      <c r="H17" s="146">
        <v>2.5528701902304549</v>
      </c>
      <c r="I17" s="146" t="s">
        <v>1467</v>
      </c>
      <c r="J17" s="146">
        <v>2348525.7877852772</v>
      </c>
      <c r="K17" s="146" t="s">
        <v>1468</v>
      </c>
      <c r="L17" s="146">
        <v>4.3</v>
      </c>
    </row>
    <row r="18" spans="1:12" x14ac:dyDescent="0.25">
      <c r="A18" s="146" t="s">
        <v>82</v>
      </c>
      <c r="B18" s="146" t="s">
        <v>161</v>
      </c>
      <c r="C18" s="146" t="s">
        <v>162</v>
      </c>
      <c r="D18" s="146" t="s">
        <v>580</v>
      </c>
      <c r="E18" s="146">
        <v>4209</v>
      </c>
      <c r="F18" s="146" t="s">
        <v>164</v>
      </c>
      <c r="G18" s="146">
        <v>104203224</v>
      </c>
      <c r="H18" s="146">
        <v>-0.87963488741699458</v>
      </c>
      <c r="I18" s="146" t="s">
        <v>581</v>
      </c>
      <c r="J18" s="146">
        <v>4403173.2677228628</v>
      </c>
      <c r="K18" s="146" t="s">
        <v>582</v>
      </c>
      <c r="L18" s="146">
        <v>7.05</v>
      </c>
    </row>
    <row r="19" spans="1:12" x14ac:dyDescent="0.25">
      <c r="A19" s="146" t="s">
        <v>983</v>
      </c>
      <c r="B19" s="146" t="s">
        <v>470</v>
      </c>
      <c r="C19" s="146">
        <v>502</v>
      </c>
      <c r="D19" s="146" t="s">
        <v>1021</v>
      </c>
      <c r="E19" s="146">
        <v>500</v>
      </c>
      <c r="F19" s="146">
        <v>507</v>
      </c>
      <c r="G19" s="146">
        <v>49512500</v>
      </c>
      <c r="H19" s="146">
        <v>-1.422541660859697</v>
      </c>
      <c r="I19" s="146" t="s">
        <v>1022</v>
      </c>
      <c r="J19" s="146">
        <v>0</v>
      </c>
      <c r="K19" s="146" t="s">
        <v>1022</v>
      </c>
      <c r="L19" s="146">
        <v>3.35</v>
      </c>
    </row>
    <row r="20" spans="1:12" x14ac:dyDescent="0.25">
      <c r="A20" s="146" t="s">
        <v>1393</v>
      </c>
      <c r="B20" s="146" t="s">
        <v>131</v>
      </c>
      <c r="C20" s="146" t="s">
        <v>1394</v>
      </c>
      <c r="D20" s="146" t="s">
        <v>1395</v>
      </c>
      <c r="E20" s="146">
        <v>10430</v>
      </c>
      <c r="F20" s="146" t="s">
        <v>1396</v>
      </c>
      <c r="G20" s="146">
        <v>10328308</v>
      </c>
      <c r="H20" s="146">
        <v>-2.1360482505682108</v>
      </c>
      <c r="I20" s="146" t="s">
        <v>1469</v>
      </c>
      <c r="J20" s="146">
        <v>0</v>
      </c>
      <c r="K20" s="146" t="s">
        <v>1469</v>
      </c>
      <c r="L20" s="146">
        <v>0.7</v>
      </c>
    </row>
    <row r="21" spans="1:12" x14ac:dyDescent="0.25">
      <c r="A21" s="146" t="s">
        <v>772</v>
      </c>
      <c r="B21" s="146" t="s">
        <v>156</v>
      </c>
      <c r="C21" s="146">
        <v>905</v>
      </c>
      <c r="D21" s="146" t="s">
        <v>773</v>
      </c>
      <c r="E21" s="146">
        <v>816</v>
      </c>
      <c r="F21" s="146">
        <v>914</v>
      </c>
      <c r="G21" s="146">
        <v>16160880</v>
      </c>
      <c r="H21" s="146">
        <v>-10.722268344083275</v>
      </c>
      <c r="I21" s="146" t="s">
        <v>1433</v>
      </c>
      <c r="J21" s="146">
        <v>0</v>
      </c>
      <c r="K21" s="146" t="s">
        <v>1433</v>
      </c>
      <c r="L21" s="146">
        <v>1.0900000000000001</v>
      </c>
    </row>
    <row r="22" spans="1:12" x14ac:dyDescent="0.25">
      <c r="A22" s="20" t="s">
        <v>54</v>
      </c>
      <c r="B22" s="20" t="s">
        <v>1470</v>
      </c>
      <c r="C22" s="20"/>
      <c r="D22" s="20" t="s">
        <v>1471</v>
      </c>
      <c r="E22" s="20"/>
      <c r="F22" s="20"/>
      <c r="G22" s="20" t="s">
        <v>1472</v>
      </c>
      <c r="H22" s="20"/>
      <c r="I22" s="20" t="s">
        <v>1473</v>
      </c>
      <c r="J22" s="20" t="s">
        <v>1404</v>
      </c>
      <c r="K22" s="20" t="s">
        <v>1474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41" t="s">
        <v>59</v>
      </c>
      <c r="B41" s="14">
        <v>201129777</v>
      </c>
      <c r="G41" s="32">
        <f>B41+G22</f>
        <v>1679197264</v>
      </c>
      <c r="I41" s="28">
        <f>G41-B43</f>
        <v>299197264</v>
      </c>
      <c r="J41" s="33">
        <f>I41/B43</f>
        <v>0.21680961159420289</v>
      </c>
      <c r="K41" s="28">
        <f>I41+30000000</f>
        <v>329197264</v>
      </c>
      <c r="L41" s="33">
        <f>K41/B43</f>
        <v>0.23854874202898552</v>
      </c>
    </row>
    <row r="42" spans="1:12" x14ac:dyDescent="0.25">
      <c r="A42" s="23" t="s">
        <v>60</v>
      </c>
      <c r="B42" s="24">
        <v>100000000</v>
      </c>
      <c r="G42" s="35">
        <f>G41+B42</f>
        <v>1779197264</v>
      </c>
      <c r="H42" s="34"/>
      <c r="I42" s="36">
        <f>G42-B43</f>
        <v>399197264</v>
      </c>
      <c r="J42" s="37">
        <f>I42/B43</f>
        <v>0.28927337971014494</v>
      </c>
      <c r="K42" s="36">
        <f>I42+30000000</f>
        <v>429197264</v>
      </c>
      <c r="L42" s="37">
        <f>K42/B43</f>
        <v>0.31101251014492753</v>
      </c>
    </row>
    <row r="43" spans="1:12" x14ac:dyDescent="0.25">
      <c r="A43" s="141" t="s">
        <v>61</v>
      </c>
      <c r="B43" s="141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4.7563099684181522E-2</v>
      </c>
      <c r="K43" s="370" t="s">
        <v>69</v>
      </c>
      <c r="L43" s="51">
        <f ca="1">K41/VLOOKUP(MID(CELL("filename",A1),FIND("]",CELL("filename",A1))+1,255),base!A:H,8,TRUE)*30</f>
        <v>5.2332170669153653E-2</v>
      </c>
    </row>
    <row r="44" spans="1:12" x14ac:dyDescent="0.25">
      <c r="I44" s="369"/>
      <c r="J44" s="51">
        <f ca="1">I42/VLOOKUP(MID(CELL("filename",A1),FIND("]",CELL("filename",A1))+1,255),base!A:H,8,TRUE)*30</f>
        <v>6.3460002967421936E-2</v>
      </c>
      <c r="K44" s="371"/>
      <c r="L44" s="51">
        <f ca="1">K42/VLOOKUP(MID(CELL("filename",A1),FIND("]",CELL("filename",A1))+1,255),base!A:H,8,TRUE)*30</f>
        <v>6.8229073952394081E-2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3" zoomScale="115" zoomScaleNormal="115" workbookViewId="0">
      <selection activeCell="I43" sqref="I43:L44"/>
    </sheetView>
  </sheetViews>
  <sheetFormatPr defaultRowHeight="15" x14ac:dyDescent="0.25"/>
  <cols>
    <col min="1" max="1" width="10.5703125" style="145" bestFit="1" customWidth="1"/>
    <col min="2" max="2" width="12.28515625" style="145" bestFit="1" customWidth="1"/>
    <col min="3" max="3" width="15.28515625" style="145" bestFit="1" customWidth="1"/>
    <col min="4" max="4" width="14.140625" style="145" bestFit="1" customWidth="1"/>
    <col min="5" max="5" width="14.85546875" style="145" bestFit="1" customWidth="1"/>
    <col min="6" max="6" width="12.85546875" style="145" bestFit="1" customWidth="1"/>
    <col min="7" max="7" width="14.140625" style="145" bestFit="1" customWidth="1"/>
    <col min="8" max="8" width="18.7109375" style="145" bestFit="1" customWidth="1"/>
    <col min="9" max="9" width="21.7109375" style="145" bestFit="1" customWidth="1"/>
    <col min="10" max="10" width="20" style="145" bestFit="1" customWidth="1"/>
    <col min="11" max="11" width="21.7109375" style="145" bestFit="1" customWidth="1"/>
    <col min="12" max="12" width="12" style="145" bestFit="1" customWidth="1"/>
    <col min="13" max="16384" width="9.140625" style="145"/>
  </cols>
  <sheetData>
    <row r="1" spans="1:12" x14ac:dyDescent="0.25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</row>
    <row r="2" spans="1:12" x14ac:dyDescent="0.25">
      <c r="A2" s="149" t="s">
        <v>845</v>
      </c>
      <c r="B2" s="149" t="s">
        <v>120</v>
      </c>
      <c r="C2" s="149" t="s">
        <v>846</v>
      </c>
      <c r="D2" s="149" t="s">
        <v>847</v>
      </c>
      <c r="E2" s="149">
        <v>6487</v>
      </c>
      <c r="F2" s="149" t="s">
        <v>848</v>
      </c>
      <c r="G2" s="149">
        <v>64237518</v>
      </c>
      <c r="H2" s="149">
        <v>78.306846128819629</v>
      </c>
      <c r="I2" s="149" t="s">
        <v>1475</v>
      </c>
      <c r="J2" s="149">
        <v>0</v>
      </c>
      <c r="K2" s="149" t="s">
        <v>1475</v>
      </c>
      <c r="L2" s="149">
        <v>4.29</v>
      </c>
    </row>
    <row r="3" spans="1:12" x14ac:dyDescent="0.25">
      <c r="A3" s="149" t="s">
        <v>1090</v>
      </c>
      <c r="B3" s="149">
        <v>139</v>
      </c>
      <c r="C3" s="149" t="s">
        <v>1091</v>
      </c>
      <c r="D3" s="149" t="s">
        <v>1092</v>
      </c>
      <c r="E3" s="149">
        <v>7178</v>
      </c>
      <c r="F3" s="149" t="s">
        <v>1093</v>
      </c>
      <c r="G3" s="149">
        <v>988014</v>
      </c>
      <c r="H3" s="149">
        <v>68.474272228739764</v>
      </c>
      <c r="I3" s="149" t="s">
        <v>1476</v>
      </c>
      <c r="J3" s="149">
        <v>0</v>
      </c>
      <c r="K3" s="149" t="s">
        <v>1476</v>
      </c>
      <c r="L3" s="149">
        <v>7.0000000000000007E-2</v>
      </c>
    </row>
    <row r="4" spans="1:12" x14ac:dyDescent="0.25">
      <c r="A4" s="149" t="s">
        <v>570</v>
      </c>
      <c r="B4" s="149" t="s">
        <v>156</v>
      </c>
      <c r="C4" s="149" t="s">
        <v>537</v>
      </c>
      <c r="D4" s="149" t="s">
        <v>571</v>
      </c>
      <c r="E4" s="149">
        <v>8060</v>
      </c>
      <c r="F4" s="149" t="s">
        <v>539</v>
      </c>
      <c r="G4" s="149">
        <v>159628300</v>
      </c>
      <c r="H4" s="149">
        <v>52.779851489090618</v>
      </c>
      <c r="I4" s="149" t="s">
        <v>1477</v>
      </c>
      <c r="J4" s="149">
        <v>0</v>
      </c>
      <c r="K4" s="149" t="s">
        <v>1477</v>
      </c>
      <c r="L4" s="149">
        <v>10.67</v>
      </c>
    </row>
    <row r="5" spans="1:12" x14ac:dyDescent="0.25">
      <c r="A5" s="149" t="s">
        <v>57</v>
      </c>
      <c r="B5" s="149">
        <v>224</v>
      </c>
      <c r="C5" s="149" t="s">
        <v>546</v>
      </c>
      <c r="D5" s="149" t="s">
        <v>547</v>
      </c>
      <c r="E5" s="149">
        <v>7690</v>
      </c>
      <c r="F5" s="149" t="s">
        <v>548</v>
      </c>
      <c r="G5" s="149">
        <v>1705765</v>
      </c>
      <c r="H5" s="149">
        <v>47.520579860261435</v>
      </c>
      <c r="I5" s="149" t="s">
        <v>1478</v>
      </c>
      <c r="J5" s="149">
        <v>459414.5167682927</v>
      </c>
      <c r="K5" s="149" t="s">
        <v>1479</v>
      </c>
      <c r="L5" s="149">
        <v>0.11</v>
      </c>
    </row>
    <row r="6" spans="1:12" x14ac:dyDescent="0.25">
      <c r="A6" s="149" t="s">
        <v>100</v>
      </c>
      <c r="B6" s="149">
        <v>100</v>
      </c>
      <c r="C6" s="149" t="s">
        <v>850</v>
      </c>
      <c r="D6" s="149" t="s">
        <v>1220</v>
      </c>
      <c r="E6" s="149">
        <v>2422</v>
      </c>
      <c r="F6" s="149" t="s">
        <v>852</v>
      </c>
      <c r="G6" s="149">
        <v>239839</v>
      </c>
      <c r="H6" s="149">
        <v>43.052758231092533</v>
      </c>
      <c r="I6" s="149" t="s">
        <v>1480</v>
      </c>
      <c r="J6" s="149">
        <v>3511595.7250000001</v>
      </c>
      <c r="K6" s="149" t="s">
        <v>1481</v>
      </c>
      <c r="L6" s="149">
        <v>0.02</v>
      </c>
    </row>
    <row r="7" spans="1:12" x14ac:dyDescent="0.25">
      <c r="A7" s="149" t="s">
        <v>25</v>
      </c>
      <c r="B7" s="149" t="s">
        <v>352</v>
      </c>
      <c r="C7" s="149" t="s">
        <v>222</v>
      </c>
      <c r="D7" s="149" t="s">
        <v>1152</v>
      </c>
      <c r="E7" s="149">
        <v>6857</v>
      </c>
      <c r="F7" s="149" t="s">
        <v>224</v>
      </c>
      <c r="G7" s="149">
        <v>40740866</v>
      </c>
      <c r="H7" s="149">
        <v>28.104050189975482</v>
      </c>
      <c r="I7" s="149" t="s">
        <v>1482</v>
      </c>
      <c r="J7" s="149">
        <v>5950995.1960497703</v>
      </c>
      <c r="K7" s="149" t="s">
        <v>1483</v>
      </c>
      <c r="L7" s="149">
        <v>2.72</v>
      </c>
    </row>
    <row r="8" spans="1:12" x14ac:dyDescent="0.25">
      <c r="A8" s="149" t="s">
        <v>78</v>
      </c>
      <c r="B8" s="149" t="s">
        <v>1309</v>
      </c>
      <c r="C8" s="149" t="s">
        <v>1310</v>
      </c>
      <c r="D8" s="149" t="s">
        <v>1311</v>
      </c>
      <c r="E8" s="149">
        <v>5359</v>
      </c>
      <c r="F8" s="149" t="s">
        <v>1312</v>
      </c>
      <c r="G8" s="149">
        <v>291871236</v>
      </c>
      <c r="H8" s="149">
        <v>18.425749767300292</v>
      </c>
      <c r="I8" s="149" t="s">
        <v>1484</v>
      </c>
      <c r="J8" s="149">
        <v>6265494</v>
      </c>
      <c r="K8" s="149" t="s">
        <v>1485</v>
      </c>
      <c r="L8" s="149">
        <v>19.510000000000002</v>
      </c>
    </row>
    <row r="9" spans="1:12" x14ac:dyDescent="0.25">
      <c r="A9" s="149" t="s">
        <v>730</v>
      </c>
      <c r="B9" s="149" t="s">
        <v>1105</v>
      </c>
      <c r="C9" s="149">
        <v>754</v>
      </c>
      <c r="D9" s="149" t="s">
        <v>1106</v>
      </c>
      <c r="E9" s="149">
        <v>866</v>
      </c>
      <c r="F9" s="149">
        <v>761</v>
      </c>
      <c r="G9" s="149">
        <v>68604520</v>
      </c>
      <c r="H9" s="149">
        <v>13.721909182362413</v>
      </c>
      <c r="I9" s="149" t="s">
        <v>1486</v>
      </c>
      <c r="J9" s="149">
        <v>847739.71428571432</v>
      </c>
      <c r="K9" s="149" t="s">
        <v>1487</v>
      </c>
      <c r="L9" s="149">
        <v>4.59</v>
      </c>
    </row>
    <row r="10" spans="1:12" x14ac:dyDescent="0.25">
      <c r="A10" s="149" t="s">
        <v>1147</v>
      </c>
      <c r="B10" s="149">
        <v>106</v>
      </c>
      <c r="C10" s="149" t="s">
        <v>1165</v>
      </c>
      <c r="D10" s="149" t="s">
        <v>1166</v>
      </c>
      <c r="E10" s="149">
        <v>6501</v>
      </c>
      <c r="F10" s="149" t="s">
        <v>1167</v>
      </c>
      <c r="G10" s="149">
        <v>682387</v>
      </c>
      <c r="H10" s="149">
        <v>12.430718028141166</v>
      </c>
      <c r="I10" s="149" t="s">
        <v>1488</v>
      </c>
      <c r="J10" s="149">
        <v>0</v>
      </c>
      <c r="K10" s="149" t="s">
        <v>1488</v>
      </c>
      <c r="L10" s="149">
        <v>0.05</v>
      </c>
    </row>
    <row r="11" spans="1:12" x14ac:dyDescent="0.25">
      <c r="A11" s="149" t="s">
        <v>38</v>
      </c>
      <c r="B11" s="149" t="s">
        <v>141</v>
      </c>
      <c r="C11" s="149" t="s">
        <v>1355</v>
      </c>
      <c r="D11" s="149" t="s">
        <v>1356</v>
      </c>
      <c r="E11" s="149">
        <v>1575</v>
      </c>
      <c r="F11" s="149" t="s">
        <v>1357</v>
      </c>
      <c r="G11" s="149">
        <v>46789312</v>
      </c>
      <c r="H11" s="149">
        <v>11.545174663976198</v>
      </c>
      <c r="I11" s="149" t="s">
        <v>1489</v>
      </c>
      <c r="J11" s="149">
        <v>44325165.725000001</v>
      </c>
      <c r="K11" s="149" t="s">
        <v>1490</v>
      </c>
      <c r="L11" s="149">
        <v>3.13</v>
      </c>
    </row>
    <row r="12" spans="1:12" x14ac:dyDescent="0.25">
      <c r="A12" s="149" t="s">
        <v>12</v>
      </c>
      <c r="B12" s="149" t="s">
        <v>227</v>
      </c>
      <c r="C12" s="149" t="s">
        <v>1491</v>
      </c>
      <c r="D12" s="149" t="s">
        <v>1492</v>
      </c>
      <c r="E12" s="149">
        <v>3419</v>
      </c>
      <c r="F12" s="149" t="s">
        <v>1493</v>
      </c>
      <c r="G12" s="149">
        <v>135426590</v>
      </c>
      <c r="H12" s="149">
        <v>11.483854892019005</v>
      </c>
      <c r="I12" s="149" t="s">
        <v>1494</v>
      </c>
      <c r="J12" s="149">
        <v>23860681.796717823</v>
      </c>
      <c r="K12" s="149" t="s">
        <v>1495</v>
      </c>
      <c r="L12" s="149">
        <v>9.0500000000000007</v>
      </c>
    </row>
    <row r="13" spans="1:12" x14ac:dyDescent="0.25">
      <c r="A13" s="149" t="s">
        <v>48</v>
      </c>
      <c r="B13" s="149" t="s">
        <v>1382</v>
      </c>
      <c r="C13" s="149">
        <v>427</v>
      </c>
      <c r="D13" s="149" t="s">
        <v>1383</v>
      </c>
      <c r="E13" s="149">
        <v>447</v>
      </c>
      <c r="F13" s="149">
        <v>431</v>
      </c>
      <c r="G13" s="149">
        <v>154924612</v>
      </c>
      <c r="H13" s="149">
        <v>3.7198830907848635</v>
      </c>
      <c r="I13" s="149" t="s">
        <v>1496</v>
      </c>
      <c r="J13" s="149">
        <v>5533673.3722437816</v>
      </c>
      <c r="K13" s="149" t="s">
        <v>1497</v>
      </c>
      <c r="L13" s="149">
        <v>10.36</v>
      </c>
    </row>
    <row r="14" spans="1:12" x14ac:dyDescent="0.25">
      <c r="A14" s="149" t="s">
        <v>45</v>
      </c>
      <c r="B14" s="149" t="s">
        <v>156</v>
      </c>
      <c r="C14" s="149" t="s">
        <v>1303</v>
      </c>
      <c r="D14" s="149" t="s">
        <v>1304</v>
      </c>
      <c r="E14" s="149">
        <v>4964</v>
      </c>
      <c r="F14" s="149" t="s">
        <v>1305</v>
      </c>
      <c r="G14" s="149">
        <v>98312020</v>
      </c>
      <c r="H14" s="149">
        <v>3.6758599227079931</v>
      </c>
      <c r="I14" s="149" t="s">
        <v>1498</v>
      </c>
      <c r="J14" s="149">
        <v>15200564.693318179</v>
      </c>
      <c r="K14" s="149" t="s">
        <v>1499</v>
      </c>
      <c r="L14" s="149">
        <v>6.57</v>
      </c>
    </row>
    <row r="15" spans="1:12" x14ac:dyDescent="0.25">
      <c r="A15" s="149" t="s">
        <v>88</v>
      </c>
      <c r="B15" s="149" t="s">
        <v>1105</v>
      </c>
      <c r="C15" s="149" t="s">
        <v>1461</v>
      </c>
      <c r="D15" s="149" t="s">
        <v>1462</v>
      </c>
      <c r="E15" s="149">
        <v>1775</v>
      </c>
      <c r="F15" s="149" t="s">
        <v>1463</v>
      </c>
      <c r="G15" s="149">
        <v>140615500</v>
      </c>
      <c r="H15" s="149">
        <v>1.5355882614142864</v>
      </c>
      <c r="I15" s="149" t="s">
        <v>1500</v>
      </c>
      <c r="J15" s="149">
        <v>0</v>
      </c>
      <c r="K15" s="149" t="s">
        <v>1500</v>
      </c>
      <c r="L15" s="149">
        <v>9.4</v>
      </c>
    </row>
    <row r="16" spans="1:12" x14ac:dyDescent="0.25">
      <c r="A16" s="149" t="s">
        <v>51</v>
      </c>
      <c r="B16" s="149" t="s">
        <v>1023</v>
      </c>
      <c r="C16" s="149">
        <v>424</v>
      </c>
      <c r="D16" s="149" t="s">
        <v>1501</v>
      </c>
      <c r="E16" s="149">
        <v>430</v>
      </c>
      <c r="F16" s="149">
        <v>428</v>
      </c>
      <c r="G16" s="149">
        <v>127742250</v>
      </c>
      <c r="H16" s="149">
        <v>0.43212587473571618</v>
      </c>
      <c r="I16" s="149" t="s">
        <v>1502</v>
      </c>
      <c r="J16" s="149">
        <v>2348525.7877852772</v>
      </c>
      <c r="K16" s="149" t="s">
        <v>1503</v>
      </c>
      <c r="L16" s="149">
        <v>8.5399999999999991</v>
      </c>
    </row>
    <row r="17" spans="1:12" x14ac:dyDescent="0.25">
      <c r="A17" s="149" t="s">
        <v>15</v>
      </c>
      <c r="B17" s="149" t="s">
        <v>1278</v>
      </c>
      <c r="C17" s="149" t="s">
        <v>1319</v>
      </c>
      <c r="D17" s="149" t="s">
        <v>1352</v>
      </c>
      <c r="E17" s="149">
        <v>11695</v>
      </c>
      <c r="F17" s="149" t="s">
        <v>1321</v>
      </c>
      <c r="G17" s="149">
        <v>46323895</v>
      </c>
      <c r="H17" s="149">
        <v>2.0319084246627848E-3</v>
      </c>
      <c r="I17" s="149" t="s">
        <v>1504</v>
      </c>
      <c r="J17" s="149">
        <v>-1781195.24</v>
      </c>
      <c r="K17" s="149" t="s">
        <v>1505</v>
      </c>
      <c r="L17" s="149">
        <v>3.1</v>
      </c>
    </row>
    <row r="18" spans="1:12" x14ac:dyDescent="0.25">
      <c r="A18" s="149" t="s">
        <v>82</v>
      </c>
      <c r="B18" s="149" t="s">
        <v>161</v>
      </c>
      <c r="C18" s="149" t="s">
        <v>162</v>
      </c>
      <c r="D18" s="149" t="s">
        <v>580</v>
      </c>
      <c r="E18" s="149">
        <v>4209</v>
      </c>
      <c r="F18" s="149" t="s">
        <v>164</v>
      </c>
      <c r="G18" s="149">
        <v>104203224</v>
      </c>
      <c r="H18" s="149">
        <v>-0.87963488741699458</v>
      </c>
      <c r="I18" s="149" t="s">
        <v>581</v>
      </c>
      <c r="J18" s="149">
        <v>4403173.2677228628</v>
      </c>
      <c r="K18" s="149" t="s">
        <v>582</v>
      </c>
      <c r="L18" s="149">
        <v>6.97</v>
      </c>
    </row>
    <row r="19" spans="1:12" x14ac:dyDescent="0.25">
      <c r="A19" s="149" t="s">
        <v>1393</v>
      </c>
      <c r="B19" s="149" t="s">
        <v>131</v>
      </c>
      <c r="C19" s="149" t="s">
        <v>1394</v>
      </c>
      <c r="D19" s="149" t="s">
        <v>1395</v>
      </c>
      <c r="E19" s="149">
        <v>10536</v>
      </c>
      <c r="F19" s="149" t="s">
        <v>1396</v>
      </c>
      <c r="G19" s="149">
        <v>10433274</v>
      </c>
      <c r="H19" s="149">
        <v>-1.1414625392076612</v>
      </c>
      <c r="I19" s="149" t="s">
        <v>1506</v>
      </c>
      <c r="J19" s="149">
        <v>0</v>
      </c>
      <c r="K19" s="149" t="s">
        <v>1506</v>
      </c>
      <c r="L19" s="149">
        <v>0.7</v>
      </c>
    </row>
    <row r="20" spans="1:12" x14ac:dyDescent="0.25">
      <c r="A20" s="149" t="s">
        <v>983</v>
      </c>
      <c r="B20" s="149" t="s">
        <v>470</v>
      </c>
      <c r="C20" s="149">
        <v>502</v>
      </c>
      <c r="D20" s="149" t="s">
        <v>1021</v>
      </c>
      <c r="E20" s="149">
        <v>500</v>
      </c>
      <c r="F20" s="149">
        <v>507</v>
      </c>
      <c r="G20" s="149">
        <v>49512500</v>
      </c>
      <c r="H20" s="149">
        <v>-1.422541660859697</v>
      </c>
      <c r="I20" s="149" t="s">
        <v>1022</v>
      </c>
      <c r="J20" s="149">
        <v>0</v>
      </c>
      <c r="K20" s="149" t="s">
        <v>1022</v>
      </c>
      <c r="L20" s="149">
        <v>3.31</v>
      </c>
    </row>
    <row r="21" spans="1:12" x14ac:dyDescent="0.25">
      <c r="A21" s="149" t="s">
        <v>772</v>
      </c>
      <c r="B21" s="149" t="s">
        <v>156</v>
      </c>
      <c r="C21" s="149">
        <v>905</v>
      </c>
      <c r="D21" s="149" t="s">
        <v>773</v>
      </c>
      <c r="E21" s="149">
        <v>850</v>
      </c>
      <c r="F21" s="149">
        <v>914</v>
      </c>
      <c r="G21" s="149">
        <v>16834250</v>
      </c>
      <c r="H21" s="149">
        <v>-7.0023628584200779</v>
      </c>
      <c r="I21" s="149" t="s">
        <v>774</v>
      </c>
      <c r="J21" s="149">
        <v>0</v>
      </c>
      <c r="K21" s="149" t="s">
        <v>774</v>
      </c>
      <c r="L21" s="149">
        <v>1.1299999999999999</v>
      </c>
    </row>
    <row r="22" spans="1:12" x14ac:dyDescent="0.25">
      <c r="A22" s="20" t="s">
        <v>54</v>
      </c>
      <c r="B22" s="20" t="s">
        <v>1507</v>
      </c>
      <c r="C22" s="20"/>
      <c r="D22" s="20" t="s">
        <v>1508</v>
      </c>
      <c r="E22" s="20"/>
      <c r="F22" s="20"/>
      <c r="G22" s="20" t="s">
        <v>1509</v>
      </c>
      <c r="H22" s="20"/>
      <c r="I22" s="20" t="s">
        <v>1510</v>
      </c>
      <c r="J22" s="20" t="s">
        <v>1404</v>
      </c>
      <c r="K22" s="20" t="s">
        <v>1511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44" t="s">
        <v>59</v>
      </c>
      <c r="B41" s="14">
        <v>88836404</v>
      </c>
      <c r="G41" s="32">
        <f>B41+G22</f>
        <v>1648652276</v>
      </c>
      <c r="I41" s="28">
        <f>G41-B43</f>
        <v>268652276</v>
      </c>
      <c r="J41" s="33">
        <f>I41/B43</f>
        <v>0.19467556231884059</v>
      </c>
      <c r="K41" s="28">
        <f>I41+30000000</f>
        <v>298652276</v>
      </c>
      <c r="L41" s="33">
        <f>K41/B43</f>
        <v>0.21641469275362318</v>
      </c>
    </row>
    <row r="42" spans="1:12" x14ac:dyDescent="0.25">
      <c r="A42" s="23" t="s">
        <v>60</v>
      </c>
      <c r="B42" s="24">
        <v>130000000</v>
      </c>
      <c r="G42" s="35">
        <f>G41+B42</f>
        <v>1778652276</v>
      </c>
      <c r="H42" s="34"/>
      <c r="I42" s="36">
        <f>G42-B43</f>
        <v>398652276</v>
      </c>
      <c r="J42" s="37">
        <f>I42/B43</f>
        <v>0.2888784608695652</v>
      </c>
      <c r="K42" s="36">
        <f>I42+30000000</f>
        <v>428652276</v>
      </c>
      <c r="L42" s="37">
        <f>K42/B43</f>
        <v>0.31061759130434785</v>
      </c>
    </row>
    <row r="43" spans="1:12" x14ac:dyDescent="0.25">
      <c r="A43" s="144" t="s">
        <v>61</v>
      </c>
      <c r="B43" s="144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4.2423469330820772E-2</v>
      </c>
      <c r="K43" s="370" t="s">
        <v>69</v>
      </c>
      <c r="L43" s="51">
        <f ca="1">K41/VLOOKUP(MID(CELL("filename",A1),FIND("]",CELL("filename",A1))+1,255),base!A:H,8,TRUE)*30</f>
        <v>4.7160835039662279E-2</v>
      </c>
    </row>
    <row r="44" spans="1:12" x14ac:dyDescent="0.25">
      <c r="I44" s="369"/>
      <c r="J44" s="51">
        <f ca="1">I42/VLOOKUP(MID(CELL("filename",A1),FIND("]",CELL("filename",A1))+1,255),base!A:H,8,TRUE)*30</f>
        <v>6.2952054069133956E-2</v>
      </c>
      <c r="K44" s="371"/>
      <c r="L44" s="51">
        <f ca="1">K42/VLOOKUP(MID(CELL("filename",A1),FIND("]",CELL("filename",A1))+1,255),base!A:H,8,TRUE)*30</f>
        <v>6.7689419777975462E-2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0" zoomScale="115" zoomScaleNormal="115" workbookViewId="0">
      <selection activeCell="I43" sqref="I43:L44"/>
    </sheetView>
  </sheetViews>
  <sheetFormatPr defaultRowHeight="15" x14ac:dyDescent="0.25"/>
  <cols>
    <col min="1" max="1" width="10.140625" style="148" bestFit="1" customWidth="1"/>
    <col min="2" max="2" width="12.28515625" style="148" bestFit="1" customWidth="1"/>
    <col min="3" max="3" width="14.85546875" style="148" bestFit="1" customWidth="1"/>
    <col min="4" max="4" width="13.85546875" style="148" bestFit="1" customWidth="1"/>
    <col min="5" max="5" width="14.5703125" style="148" bestFit="1" customWidth="1"/>
    <col min="6" max="6" width="12.140625" style="148" bestFit="1" customWidth="1"/>
    <col min="7" max="7" width="13.85546875" style="148" bestFit="1" customWidth="1"/>
    <col min="8" max="8" width="18" style="148" bestFit="1" customWidth="1"/>
    <col min="9" max="9" width="21.5703125" style="148" bestFit="1" customWidth="1"/>
    <col min="10" max="10" width="19.28515625" style="148" bestFit="1" customWidth="1"/>
    <col min="11" max="11" width="21.5703125" style="148" bestFit="1" customWidth="1"/>
    <col min="12" max="12" width="11.5703125" style="148" bestFit="1" customWidth="1"/>
    <col min="13" max="16384" width="9.140625" style="148"/>
  </cols>
  <sheetData>
    <row r="1" spans="1:12" x14ac:dyDescent="0.25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</row>
    <row r="2" spans="1:12" x14ac:dyDescent="0.25">
      <c r="A2" s="152" t="s">
        <v>1090</v>
      </c>
      <c r="B2" s="152">
        <v>139</v>
      </c>
      <c r="C2" s="152" t="s">
        <v>1091</v>
      </c>
      <c r="D2" s="152" t="s">
        <v>1092</v>
      </c>
      <c r="E2" s="152">
        <v>7536</v>
      </c>
      <c r="F2" s="152" t="s">
        <v>1093</v>
      </c>
      <c r="G2" s="152">
        <v>1037291</v>
      </c>
      <c r="H2" s="152">
        <v>76.876892750934402</v>
      </c>
      <c r="I2" s="152" t="s">
        <v>1512</v>
      </c>
      <c r="J2" s="152">
        <v>0</v>
      </c>
      <c r="K2" s="152" t="s">
        <v>1512</v>
      </c>
      <c r="L2" s="152">
        <v>0.06</v>
      </c>
    </row>
    <row r="3" spans="1:12" x14ac:dyDescent="0.25">
      <c r="A3" s="152" t="s">
        <v>845</v>
      </c>
      <c r="B3" s="152" t="s">
        <v>120</v>
      </c>
      <c r="C3" s="152" t="s">
        <v>846</v>
      </c>
      <c r="D3" s="152" t="s">
        <v>847</v>
      </c>
      <c r="E3" s="152">
        <v>6384</v>
      </c>
      <c r="F3" s="152" t="s">
        <v>848</v>
      </c>
      <c r="G3" s="152">
        <v>63217560</v>
      </c>
      <c r="H3" s="152">
        <v>75.475704767413689</v>
      </c>
      <c r="I3" s="152" t="s">
        <v>1513</v>
      </c>
      <c r="J3" s="152">
        <v>0</v>
      </c>
      <c r="K3" s="152" t="s">
        <v>1513</v>
      </c>
      <c r="L3" s="152">
        <v>3.92</v>
      </c>
    </row>
    <row r="4" spans="1:12" x14ac:dyDescent="0.25">
      <c r="A4" s="152" t="s">
        <v>570</v>
      </c>
      <c r="B4" s="152" t="s">
        <v>156</v>
      </c>
      <c r="C4" s="152" t="s">
        <v>537</v>
      </c>
      <c r="D4" s="152" t="s">
        <v>571</v>
      </c>
      <c r="E4" s="152">
        <v>8060</v>
      </c>
      <c r="F4" s="152" t="s">
        <v>539</v>
      </c>
      <c r="G4" s="152">
        <v>159628300</v>
      </c>
      <c r="H4" s="152">
        <v>52.779851489090618</v>
      </c>
      <c r="I4" s="152" t="s">
        <v>1477</v>
      </c>
      <c r="J4" s="152">
        <v>0</v>
      </c>
      <c r="K4" s="152" t="s">
        <v>1477</v>
      </c>
      <c r="L4" s="152">
        <v>9.9</v>
      </c>
    </row>
    <row r="5" spans="1:12" x14ac:dyDescent="0.25">
      <c r="A5" s="152" t="s">
        <v>100</v>
      </c>
      <c r="B5" s="152">
        <v>100</v>
      </c>
      <c r="C5" s="152" t="s">
        <v>850</v>
      </c>
      <c r="D5" s="152" t="s">
        <v>1220</v>
      </c>
      <c r="E5" s="152">
        <v>2542</v>
      </c>
      <c r="F5" s="152" t="s">
        <v>852</v>
      </c>
      <c r="G5" s="152">
        <v>251722</v>
      </c>
      <c r="H5" s="152">
        <v>50.140412557787002</v>
      </c>
      <c r="I5" s="152" t="s">
        <v>1514</v>
      </c>
      <c r="J5" s="152">
        <v>3511595.7250000001</v>
      </c>
      <c r="K5" s="152" t="s">
        <v>1515</v>
      </c>
      <c r="L5" s="152">
        <v>0.02</v>
      </c>
    </row>
    <row r="6" spans="1:12" x14ac:dyDescent="0.25">
      <c r="A6" s="152" t="s">
        <v>57</v>
      </c>
      <c r="B6" s="152">
        <v>224</v>
      </c>
      <c r="C6" s="152" t="s">
        <v>546</v>
      </c>
      <c r="D6" s="152" t="s">
        <v>547</v>
      </c>
      <c r="E6" s="152">
        <v>7351</v>
      </c>
      <c r="F6" s="152" t="s">
        <v>548</v>
      </c>
      <c r="G6" s="152">
        <v>1630569</v>
      </c>
      <c r="H6" s="152">
        <v>41.017364280640436</v>
      </c>
      <c r="I6" s="152" t="s">
        <v>1516</v>
      </c>
      <c r="J6" s="152">
        <v>459414.5167682927</v>
      </c>
      <c r="K6" s="152" t="s">
        <v>1517</v>
      </c>
      <c r="L6" s="152">
        <v>0.1</v>
      </c>
    </row>
    <row r="7" spans="1:12" x14ac:dyDescent="0.25">
      <c r="A7" s="152" t="s">
        <v>25</v>
      </c>
      <c r="B7" s="152" t="s">
        <v>352</v>
      </c>
      <c r="C7" s="152" t="s">
        <v>222</v>
      </c>
      <c r="D7" s="152" t="s">
        <v>1152</v>
      </c>
      <c r="E7" s="152">
        <v>6805</v>
      </c>
      <c r="F7" s="152" t="s">
        <v>224</v>
      </c>
      <c r="G7" s="152">
        <v>40431908</v>
      </c>
      <c r="H7" s="152">
        <v>27.132574248875102</v>
      </c>
      <c r="I7" s="152" t="s">
        <v>1518</v>
      </c>
      <c r="J7" s="152">
        <v>5950995.1960497703</v>
      </c>
      <c r="K7" s="152" t="s">
        <v>1519</v>
      </c>
      <c r="L7" s="152">
        <v>2.5099999999999998</v>
      </c>
    </row>
    <row r="8" spans="1:12" x14ac:dyDescent="0.25">
      <c r="A8" s="152" t="s">
        <v>78</v>
      </c>
      <c r="B8" s="152" t="s">
        <v>1309</v>
      </c>
      <c r="C8" s="152" t="s">
        <v>1310</v>
      </c>
      <c r="D8" s="152" t="s">
        <v>1311</v>
      </c>
      <c r="E8" s="152">
        <v>5687</v>
      </c>
      <c r="F8" s="152" t="s">
        <v>1312</v>
      </c>
      <c r="G8" s="152">
        <v>309735346</v>
      </c>
      <c r="H8" s="152">
        <v>25.674050934858737</v>
      </c>
      <c r="I8" s="152" t="s">
        <v>1520</v>
      </c>
      <c r="J8" s="152">
        <v>6265494</v>
      </c>
      <c r="K8" s="152" t="s">
        <v>1521</v>
      </c>
      <c r="L8" s="152">
        <v>19.2</v>
      </c>
    </row>
    <row r="9" spans="1:12" x14ac:dyDescent="0.25">
      <c r="A9" s="152" t="s">
        <v>730</v>
      </c>
      <c r="B9" s="152" t="s">
        <v>1105</v>
      </c>
      <c r="C9" s="152">
        <v>754</v>
      </c>
      <c r="D9" s="152" t="s">
        <v>1106</v>
      </c>
      <c r="E9" s="152">
        <v>909</v>
      </c>
      <c r="F9" s="152">
        <v>761</v>
      </c>
      <c r="G9" s="152">
        <v>72010980</v>
      </c>
      <c r="H9" s="152">
        <v>19.368609060932371</v>
      </c>
      <c r="I9" s="152" t="s">
        <v>1522</v>
      </c>
      <c r="J9" s="152">
        <v>847739.71428571432</v>
      </c>
      <c r="K9" s="152" t="s">
        <v>1523</v>
      </c>
      <c r="L9" s="152">
        <v>4.46</v>
      </c>
    </row>
    <row r="10" spans="1:12" x14ac:dyDescent="0.25">
      <c r="A10" s="152" t="s">
        <v>1147</v>
      </c>
      <c r="B10" s="152">
        <v>106</v>
      </c>
      <c r="C10" s="152" t="s">
        <v>1165</v>
      </c>
      <c r="D10" s="152" t="s">
        <v>1166</v>
      </c>
      <c r="E10" s="152">
        <v>6826</v>
      </c>
      <c r="F10" s="152" t="s">
        <v>1167</v>
      </c>
      <c r="G10" s="152">
        <v>716501</v>
      </c>
      <c r="H10" s="152">
        <v>18.051372458562625</v>
      </c>
      <c r="I10" s="152" t="s">
        <v>1524</v>
      </c>
      <c r="J10" s="152">
        <v>0</v>
      </c>
      <c r="K10" s="152" t="s">
        <v>1524</v>
      </c>
      <c r="L10" s="152">
        <v>0.04</v>
      </c>
    </row>
    <row r="11" spans="1:12" x14ac:dyDescent="0.25">
      <c r="A11" s="152" t="s">
        <v>38</v>
      </c>
      <c r="B11" s="152" t="s">
        <v>141</v>
      </c>
      <c r="C11" s="152" t="s">
        <v>1355</v>
      </c>
      <c r="D11" s="152" t="s">
        <v>1356</v>
      </c>
      <c r="E11" s="152">
        <v>1568</v>
      </c>
      <c r="F11" s="152" t="s">
        <v>1357</v>
      </c>
      <c r="G11" s="152">
        <v>46581360</v>
      </c>
      <c r="H11" s="152">
        <v>11.049419518832726</v>
      </c>
      <c r="I11" s="152" t="s">
        <v>1525</v>
      </c>
      <c r="J11" s="152">
        <v>44325165.725000001</v>
      </c>
      <c r="K11" s="152" t="s">
        <v>1526</v>
      </c>
      <c r="L11" s="152">
        <v>2.89</v>
      </c>
    </row>
    <row r="12" spans="1:12" x14ac:dyDescent="0.25">
      <c r="A12" s="152" t="s">
        <v>12</v>
      </c>
      <c r="B12" s="152" t="s">
        <v>368</v>
      </c>
      <c r="C12" s="152" t="s">
        <v>1527</v>
      </c>
      <c r="D12" s="152" t="s">
        <v>1528</v>
      </c>
      <c r="E12" s="152">
        <v>3401</v>
      </c>
      <c r="F12" s="152" t="s">
        <v>1529</v>
      </c>
      <c r="G12" s="152">
        <v>168392013</v>
      </c>
      <c r="H12" s="152">
        <v>8.3535552836815601</v>
      </c>
      <c r="I12" s="152" t="s">
        <v>1530</v>
      </c>
      <c r="J12" s="152">
        <v>23860681.796717823</v>
      </c>
      <c r="K12" s="152" t="s">
        <v>1531</v>
      </c>
      <c r="L12" s="152">
        <v>10.44</v>
      </c>
    </row>
    <row r="13" spans="1:12" x14ac:dyDescent="0.25">
      <c r="A13" s="152" t="s">
        <v>45</v>
      </c>
      <c r="B13" s="152" t="s">
        <v>156</v>
      </c>
      <c r="C13" s="152" t="s">
        <v>1303</v>
      </c>
      <c r="D13" s="152" t="s">
        <v>1304</v>
      </c>
      <c r="E13" s="152">
        <v>5029</v>
      </c>
      <c r="F13" s="152" t="s">
        <v>1305</v>
      </c>
      <c r="G13" s="152">
        <v>99599345</v>
      </c>
      <c r="H13" s="152">
        <v>5.0334205381342665</v>
      </c>
      <c r="I13" s="152" t="s">
        <v>1532</v>
      </c>
      <c r="J13" s="152">
        <v>15200564.693318179</v>
      </c>
      <c r="K13" s="152" t="s">
        <v>1533</v>
      </c>
      <c r="L13" s="152">
        <v>6.18</v>
      </c>
    </row>
    <row r="14" spans="1:12" x14ac:dyDescent="0.25">
      <c r="A14" s="152" t="s">
        <v>48</v>
      </c>
      <c r="B14" s="152" t="s">
        <v>1382</v>
      </c>
      <c r="C14" s="152">
        <v>427</v>
      </c>
      <c r="D14" s="152" t="s">
        <v>1383</v>
      </c>
      <c r="E14" s="152">
        <v>451</v>
      </c>
      <c r="F14" s="152">
        <v>431</v>
      </c>
      <c r="G14" s="152">
        <v>156310963</v>
      </c>
      <c r="H14" s="152">
        <v>4.6480258938327914</v>
      </c>
      <c r="I14" s="152" t="s">
        <v>1534</v>
      </c>
      <c r="J14" s="152">
        <v>5533673.3722437816</v>
      </c>
      <c r="K14" s="152" t="s">
        <v>1535</v>
      </c>
      <c r="L14" s="152">
        <v>9.69</v>
      </c>
    </row>
    <row r="15" spans="1:12" x14ac:dyDescent="0.25">
      <c r="A15" s="152" t="s">
        <v>51</v>
      </c>
      <c r="B15" s="152" t="s">
        <v>1023</v>
      </c>
      <c r="C15" s="152">
        <v>424</v>
      </c>
      <c r="D15" s="152" t="s">
        <v>1501</v>
      </c>
      <c r="E15" s="152">
        <v>440</v>
      </c>
      <c r="F15" s="152">
        <v>428</v>
      </c>
      <c r="G15" s="152">
        <v>130713000</v>
      </c>
      <c r="H15" s="152">
        <v>2.7677567090318957</v>
      </c>
      <c r="I15" s="152" t="s">
        <v>1536</v>
      </c>
      <c r="J15" s="152">
        <v>2348525.7877852772</v>
      </c>
      <c r="K15" s="152" t="s">
        <v>1537</v>
      </c>
      <c r="L15" s="152">
        <v>8.1</v>
      </c>
    </row>
    <row r="16" spans="1:12" x14ac:dyDescent="0.25">
      <c r="A16" s="152" t="s">
        <v>88</v>
      </c>
      <c r="B16" s="152" t="s">
        <v>1105</v>
      </c>
      <c r="C16" s="152" t="s">
        <v>1461</v>
      </c>
      <c r="D16" s="152" t="s">
        <v>1462</v>
      </c>
      <c r="E16" s="152">
        <v>1741</v>
      </c>
      <c r="F16" s="152" t="s">
        <v>1463</v>
      </c>
      <c r="G16" s="152">
        <v>137922020</v>
      </c>
      <c r="H16" s="152">
        <v>-0.40931878133956473</v>
      </c>
      <c r="I16" s="152" t="s">
        <v>1538</v>
      </c>
      <c r="J16" s="152">
        <v>0</v>
      </c>
      <c r="K16" s="152" t="s">
        <v>1538</v>
      </c>
      <c r="L16" s="152">
        <v>8.5500000000000007</v>
      </c>
    </row>
    <row r="17" spans="1:12" x14ac:dyDescent="0.25">
      <c r="A17" s="152" t="s">
        <v>82</v>
      </c>
      <c r="B17" s="152" t="s">
        <v>161</v>
      </c>
      <c r="C17" s="152" t="s">
        <v>162</v>
      </c>
      <c r="D17" s="152" t="s">
        <v>580</v>
      </c>
      <c r="E17" s="152">
        <v>4209</v>
      </c>
      <c r="F17" s="152" t="s">
        <v>164</v>
      </c>
      <c r="G17" s="152">
        <v>104203224</v>
      </c>
      <c r="H17" s="152">
        <v>-0.87963488741699458</v>
      </c>
      <c r="I17" s="152" t="s">
        <v>581</v>
      </c>
      <c r="J17" s="152">
        <v>4403173.2677228628</v>
      </c>
      <c r="K17" s="152" t="s">
        <v>582</v>
      </c>
      <c r="L17" s="152">
        <v>6.46</v>
      </c>
    </row>
    <row r="18" spans="1:12" x14ac:dyDescent="0.25">
      <c r="A18" s="152" t="s">
        <v>983</v>
      </c>
      <c r="B18" s="152" t="s">
        <v>470</v>
      </c>
      <c r="C18" s="152">
        <v>502</v>
      </c>
      <c r="D18" s="152" t="s">
        <v>1021</v>
      </c>
      <c r="E18" s="152">
        <v>500</v>
      </c>
      <c r="F18" s="152">
        <v>507</v>
      </c>
      <c r="G18" s="152">
        <v>49512500</v>
      </c>
      <c r="H18" s="152">
        <v>-1.422541660859697</v>
      </c>
      <c r="I18" s="152" t="s">
        <v>1022</v>
      </c>
      <c r="J18" s="152">
        <v>0</v>
      </c>
      <c r="K18" s="152" t="s">
        <v>1022</v>
      </c>
      <c r="L18" s="152">
        <v>3.07</v>
      </c>
    </row>
    <row r="19" spans="1:12" x14ac:dyDescent="0.25">
      <c r="A19" s="152" t="s">
        <v>1393</v>
      </c>
      <c r="B19" s="152" t="s">
        <v>131</v>
      </c>
      <c r="C19" s="152" t="s">
        <v>1394</v>
      </c>
      <c r="D19" s="152" t="s">
        <v>1395</v>
      </c>
      <c r="E19" s="152">
        <v>10458</v>
      </c>
      <c r="F19" s="152" t="s">
        <v>1396</v>
      </c>
      <c r="G19" s="152">
        <v>10356035</v>
      </c>
      <c r="H19" s="152">
        <v>-1.8733262451674719</v>
      </c>
      <c r="I19" s="152" t="s">
        <v>1539</v>
      </c>
      <c r="J19" s="152">
        <v>0</v>
      </c>
      <c r="K19" s="152" t="s">
        <v>1539</v>
      </c>
      <c r="L19" s="152">
        <v>0.64</v>
      </c>
    </row>
    <row r="20" spans="1:12" x14ac:dyDescent="0.25">
      <c r="A20" s="152" t="s">
        <v>15</v>
      </c>
      <c r="B20" s="152" t="s">
        <v>1278</v>
      </c>
      <c r="C20" s="152" t="s">
        <v>1319</v>
      </c>
      <c r="D20" s="152" t="s">
        <v>1352</v>
      </c>
      <c r="E20" s="152">
        <v>11200</v>
      </c>
      <c r="F20" s="152" t="s">
        <v>1321</v>
      </c>
      <c r="G20" s="152">
        <v>44363200</v>
      </c>
      <c r="H20" s="152">
        <v>-4.2306321184817248</v>
      </c>
      <c r="I20" s="152" t="s">
        <v>1540</v>
      </c>
      <c r="J20" s="152">
        <v>-1781195.24</v>
      </c>
      <c r="K20" s="152" t="s">
        <v>1541</v>
      </c>
      <c r="L20" s="152">
        <v>2.75</v>
      </c>
    </row>
    <row r="21" spans="1:12" x14ac:dyDescent="0.25">
      <c r="A21" s="152" t="s">
        <v>772</v>
      </c>
      <c r="B21" s="152" t="s">
        <v>156</v>
      </c>
      <c r="C21" s="152">
        <v>905</v>
      </c>
      <c r="D21" s="152" t="s">
        <v>773</v>
      </c>
      <c r="E21" s="152">
        <v>821</v>
      </c>
      <c r="F21" s="152">
        <v>914</v>
      </c>
      <c r="G21" s="152">
        <v>16259905</v>
      </c>
      <c r="H21" s="152">
        <v>-10.175223419721039</v>
      </c>
      <c r="I21" s="152" t="s">
        <v>1542</v>
      </c>
      <c r="J21" s="152">
        <v>0</v>
      </c>
      <c r="K21" s="152" t="s">
        <v>1542</v>
      </c>
      <c r="L21" s="152">
        <v>1.01</v>
      </c>
    </row>
    <row r="22" spans="1:12" x14ac:dyDescent="0.25">
      <c r="A22" s="20" t="s">
        <v>54</v>
      </c>
      <c r="B22" s="20" t="s">
        <v>1543</v>
      </c>
      <c r="C22" s="20"/>
      <c r="D22" s="20" t="s">
        <v>1544</v>
      </c>
      <c r="E22" s="20"/>
      <c r="F22" s="20"/>
      <c r="G22" s="20" t="s">
        <v>1545</v>
      </c>
      <c r="H22" s="20"/>
      <c r="I22" s="20" t="s">
        <v>1546</v>
      </c>
      <c r="J22" s="20" t="s">
        <v>1404</v>
      </c>
      <c r="K22" s="20" t="s">
        <v>1547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47" t="s">
        <v>59</v>
      </c>
      <c r="B41" s="22">
        <v>54903049</v>
      </c>
      <c r="G41" s="32">
        <f>B41+G22</f>
        <v>1667776791</v>
      </c>
      <c r="I41" s="28">
        <f>G41-B43</f>
        <v>287776791</v>
      </c>
      <c r="J41" s="33">
        <f>I41/B43</f>
        <v>0.20853390652173914</v>
      </c>
      <c r="K41" s="28">
        <f>I41+30000000</f>
        <v>317776791</v>
      </c>
      <c r="L41" s="33">
        <f>K41/B43</f>
        <v>0.23027303695652174</v>
      </c>
    </row>
    <row r="42" spans="1:12" x14ac:dyDescent="0.25">
      <c r="A42" s="23" t="s">
        <v>60</v>
      </c>
      <c r="B42" s="24">
        <v>130000000</v>
      </c>
      <c r="G42" s="35">
        <f>G41+B42</f>
        <v>1797776791</v>
      </c>
      <c r="H42" s="34"/>
      <c r="I42" s="36">
        <f>G42-B43</f>
        <v>417776791</v>
      </c>
      <c r="J42" s="37">
        <f>I42/B43</f>
        <v>0.30273680507246375</v>
      </c>
      <c r="K42" s="36">
        <f>I42+30000000</f>
        <v>447776791</v>
      </c>
      <c r="L42" s="37">
        <f>K42/B43</f>
        <v>0.32447593550724635</v>
      </c>
    </row>
    <row r="43" spans="1:12" x14ac:dyDescent="0.25">
      <c r="A43" s="147" t="s">
        <v>61</v>
      </c>
      <c r="B43" s="147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4.455484770447133E-2</v>
      </c>
      <c r="K43" s="370" t="s">
        <v>69</v>
      </c>
      <c r="L43" s="51">
        <f ca="1">K41/VLOOKUP(MID(CELL("filename",A1),FIND("]",CELL("filename",A1))+1,255),base!A:H,8,TRUE)*30</f>
        <v>4.919957748441435E-2</v>
      </c>
    </row>
    <row r="44" spans="1:12" x14ac:dyDescent="0.25">
      <c r="I44" s="369"/>
      <c r="J44" s="51">
        <f ca="1">I42/VLOOKUP(MID(CELL("filename",A1),FIND("]",CELL("filename",A1))+1,255),base!A:H,8,TRUE)*30</f>
        <v>6.4682010084224431E-2</v>
      </c>
      <c r="K44" s="371"/>
      <c r="L44" s="51">
        <f ca="1">K42/VLOOKUP(MID(CELL("filename",A1),FIND("]",CELL("filename",A1))+1,255),base!A:H,8,TRUE)*30</f>
        <v>6.9326739864167458E-2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3" zoomScale="115" zoomScaleNormal="115" workbookViewId="0">
      <selection activeCell="I43" sqref="I43:L44"/>
    </sheetView>
  </sheetViews>
  <sheetFormatPr defaultRowHeight="15" x14ac:dyDescent="0.25"/>
  <cols>
    <col min="1" max="1" width="10.140625" style="151" bestFit="1" customWidth="1"/>
    <col min="2" max="2" width="12.28515625" style="151" bestFit="1" customWidth="1"/>
    <col min="3" max="3" width="14.85546875" style="151" bestFit="1" customWidth="1"/>
    <col min="4" max="4" width="13.85546875" style="151" bestFit="1" customWidth="1"/>
    <col min="5" max="5" width="14.5703125" style="151" bestFit="1" customWidth="1"/>
    <col min="6" max="6" width="12.140625" style="151" bestFit="1" customWidth="1"/>
    <col min="7" max="7" width="13.85546875" style="151" bestFit="1" customWidth="1"/>
    <col min="8" max="8" width="18" style="151" bestFit="1" customWidth="1"/>
    <col min="9" max="9" width="21.5703125" style="151" bestFit="1" customWidth="1"/>
    <col min="10" max="10" width="19.28515625" style="151" bestFit="1" customWidth="1"/>
    <col min="11" max="11" width="20.85546875" style="151" bestFit="1" customWidth="1"/>
    <col min="12" max="12" width="11.5703125" style="151" bestFit="1" customWidth="1"/>
    <col min="13" max="16384" width="9.140625" style="151"/>
  </cols>
  <sheetData>
    <row r="1" spans="1:12" x14ac:dyDescent="0.25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</row>
    <row r="2" spans="1:12" x14ac:dyDescent="0.25">
      <c r="A2" s="155" t="s">
        <v>845</v>
      </c>
      <c r="B2" s="155" t="s">
        <v>120</v>
      </c>
      <c r="C2" s="155" t="s">
        <v>846</v>
      </c>
      <c r="D2" s="155" t="s">
        <v>847</v>
      </c>
      <c r="E2" s="155">
        <v>6104</v>
      </c>
      <c r="F2" s="155" t="s">
        <v>848</v>
      </c>
      <c r="G2" s="155">
        <v>60444860</v>
      </c>
      <c r="H2" s="155">
        <v>67.779401926737648</v>
      </c>
      <c r="I2" s="155" t="s">
        <v>1548</v>
      </c>
      <c r="J2" s="155">
        <v>0</v>
      </c>
      <c r="K2" s="155" t="s">
        <v>1548</v>
      </c>
      <c r="L2" s="155">
        <v>3.72</v>
      </c>
    </row>
    <row r="3" spans="1:12" x14ac:dyDescent="0.25">
      <c r="A3" s="155" t="s">
        <v>570</v>
      </c>
      <c r="B3" s="155" t="s">
        <v>156</v>
      </c>
      <c r="C3" s="155" t="s">
        <v>537</v>
      </c>
      <c r="D3" s="155" t="s">
        <v>571</v>
      </c>
      <c r="E3" s="155">
        <v>8060</v>
      </c>
      <c r="F3" s="155" t="s">
        <v>539</v>
      </c>
      <c r="G3" s="155">
        <v>159628300</v>
      </c>
      <c r="H3" s="155">
        <v>52.779851489090618</v>
      </c>
      <c r="I3" s="155" t="s">
        <v>1477</v>
      </c>
      <c r="J3" s="155">
        <v>0</v>
      </c>
      <c r="K3" s="155" t="s">
        <v>1477</v>
      </c>
      <c r="L3" s="155">
        <v>9.83</v>
      </c>
    </row>
    <row r="4" spans="1:12" x14ac:dyDescent="0.25">
      <c r="A4" s="155" t="s">
        <v>57</v>
      </c>
      <c r="B4" s="155">
        <v>224</v>
      </c>
      <c r="C4" s="155" t="s">
        <v>546</v>
      </c>
      <c r="D4" s="155" t="s">
        <v>547</v>
      </c>
      <c r="E4" s="155">
        <v>7855</v>
      </c>
      <c r="F4" s="155" t="s">
        <v>548</v>
      </c>
      <c r="G4" s="155">
        <v>1742365</v>
      </c>
      <c r="H4" s="155">
        <v>50.685877086365601</v>
      </c>
      <c r="I4" s="155" t="s">
        <v>1549</v>
      </c>
      <c r="J4" s="155">
        <v>459414.5167682927</v>
      </c>
      <c r="K4" s="155" t="s">
        <v>1550</v>
      </c>
      <c r="L4" s="155">
        <v>0.11</v>
      </c>
    </row>
    <row r="5" spans="1:12" x14ac:dyDescent="0.25">
      <c r="A5" s="155" t="s">
        <v>100</v>
      </c>
      <c r="B5" s="155">
        <v>100</v>
      </c>
      <c r="C5" s="155" t="s">
        <v>850</v>
      </c>
      <c r="D5" s="155" t="s">
        <v>1220</v>
      </c>
      <c r="E5" s="155">
        <v>2404</v>
      </c>
      <c r="F5" s="155" t="s">
        <v>852</v>
      </c>
      <c r="G5" s="155">
        <v>238056</v>
      </c>
      <c r="H5" s="155">
        <v>41.989282032784345</v>
      </c>
      <c r="I5" s="155" t="s">
        <v>1551</v>
      </c>
      <c r="J5" s="155">
        <v>3511595.7250000001</v>
      </c>
      <c r="K5" s="155" t="s">
        <v>1552</v>
      </c>
      <c r="L5" s="155">
        <v>0.01</v>
      </c>
    </row>
    <row r="6" spans="1:12" x14ac:dyDescent="0.25">
      <c r="A6" s="155" t="s">
        <v>1147</v>
      </c>
      <c r="B6" s="155">
        <v>106</v>
      </c>
      <c r="C6" s="155" t="s">
        <v>1165</v>
      </c>
      <c r="D6" s="155" t="s">
        <v>1166</v>
      </c>
      <c r="E6" s="155">
        <v>7167</v>
      </c>
      <c r="F6" s="155" t="s">
        <v>1167</v>
      </c>
      <c r="G6" s="155">
        <v>752295</v>
      </c>
      <c r="H6" s="155">
        <v>23.94882525455564</v>
      </c>
      <c r="I6" s="155" t="s">
        <v>1553</v>
      </c>
      <c r="J6" s="155">
        <v>0</v>
      </c>
      <c r="K6" s="155" t="s">
        <v>1553</v>
      </c>
      <c r="L6" s="155">
        <v>0.05</v>
      </c>
    </row>
    <row r="7" spans="1:12" x14ac:dyDescent="0.25">
      <c r="A7" s="155" t="s">
        <v>38</v>
      </c>
      <c r="B7" s="155" t="s">
        <v>156</v>
      </c>
      <c r="C7" s="155" t="s">
        <v>1355</v>
      </c>
      <c r="D7" s="155" t="s">
        <v>1554</v>
      </c>
      <c r="E7" s="155">
        <v>1698</v>
      </c>
      <c r="F7" s="155" t="s">
        <v>1357</v>
      </c>
      <c r="G7" s="155">
        <v>33628890</v>
      </c>
      <c r="H7" s="155">
        <v>20.256322922817599</v>
      </c>
      <c r="I7" s="155" t="s">
        <v>1555</v>
      </c>
      <c r="J7" s="155">
        <v>47157440.483333334</v>
      </c>
      <c r="K7" s="155" t="s">
        <v>1556</v>
      </c>
      <c r="L7" s="155">
        <v>2.0699999999999998</v>
      </c>
    </row>
    <row r="8" spans="1:12" x14ac:dyDescent="0.25">
      <c r="A8" s="155" t="s">
        <v>25</v>
      </c>
      <c r="B8" s="155" t="s">
        <v>352</v>
      </c>
      <c r="C8" s="155" t="s">
        <v>222</v>
      </c>
      <c r="D8" s="155" t="s">
        <v>1152</v>
      </c>
      <c r="E8" s="155">
        <v>6365</v>
      </c>
      <c r="F8" s="155" t="s">
        <v>224</v>
      </c>
      <c r="G8" s="155">
        <v>37817648</v>
      </c>
      <c r="H8" s="155">
        <v>18.91239320879497</v>
      </c>
      <c r="I8" s="155" t="s">
        <v>1557</v>
      </c>
      <c r="J8" s="155">
        <v>5950995.1960497703</v>
      </c>
      <c r="K8" s="155" t="s">
        <v>1558</v>
      </c>
      <c r="L8" s="155">
        <v>2.33</v>
      </c>
    </row>
    <row r="9" spans="1:12" x14ac:dyDescent="0.25">
      <c r="A9" s="155" t="s">
        <v>78</v>
      </c>
      <c r="B9" s="155" t="s">
        <v>1559</v>
      </c>
      <c r="C9" s="155" t="s">
        <v>1560</v>
      </c>
      <c r="D9" s="155" t="s">
        <v>1561</v>
      </c>
      <c r="E9" s="155">
        <v>5287</v>
      </c>
      <c r="F9" s="155" t="s">
        <v>1562</v>
      </c>
      <c r="G9" s="155">
        <v>340304364</v>
      </c>
      <c r="H9" s="155">
        <v>13.54637191211757</v>
      </c>
      <c r="I9" s="155" t="s">
        <v>1563</v>
      </c>
      <c r="J9" s="155">
        <v>6265494</v>
      </c>
      <c r="K9" s="155" t="s">
        <v>1564</v>
      </c>
      <c r="L9" s="155">
        <v>20.95</v>
      </c>
    </row>
    <row r="10" spans="1:12" x14ac:dyDescent="0.25">
      <c r="A10" s="155" t="s">
        <v>730</v>
      </c>
      <c r="B10" s="155" t="s">
        <v>1105</v>
      </c>
      <c r="C10" s="155">
        <v>754</v>
      </c>
      <c r="D10" s="155" t="s">
        <v>1106</v>
      </c>
      <c r="E10" s="155">
        <v>863</v>
      </c>
      <c r="F10" s="155">
        <v>761</v>
      </c>
      <c r="G10" s="155">
        <v>68366860</v>
      </c>
      <c r="H10" s="155">
        <v>13.327953376880787</v>
      </c>
      <c r="I10" s="155" t="s">
        <v>1565</v>
      </c>
      <c r="J10" s="155">
        <v>847739.71428571432</v>
      </c>
      <c r="K10" s="155" t="s">
        <v>1566</v>
      </c>
      <c r="L10" s="155">
        <v>4.21</v>
      </c>
    </row>
    <row r="11" spans="1:12" x14ac:dyDescent="0.25">
      <c r="A11" s="155" t="s">
        <v>45</v>
      </c>
      <c r="B11" s="155" t="s">
        <v>156</v>
      </c>
      <c r="C11" s="155" t="s">
        <v>1303</v>
      </c>
      <c r="D11" s="155" t="s">
        <v>1304</v>
      </c>
      <c r="E11" s="155">
        <v>4999</v>
      </c>
      <c r="F11" s="155" t="s">
        <v>1305</v>
      </c>
      <c r="G11" s="155">
        <v>99005195</v>
      </c>
      <c r="H11" s="155">
        <v>4.4068541002452175</v>
      </c>
      <c r="I11" s="155" t="s">
        <v>1567</v>
      </c>
      <c r="J11" s="155">
        <v>15200564.693318179</v>
      </c>
      <c r="K11" s="155" t="s">
        <v>1568</v>
      </c>
      <c r="L11" s="155">
        <v>6.1</v>
      </c>
    </row>
    <row r="12" spans="1:12" x14ac:dyDescent="0.25">
      <c r="A12" s="155" t="s">
        <v>48</v>
      </c>
      <c r="B12" s="155" t="s">
        <v>1382</v>
      </c>
      <c r="C12" s="155">
        <v>427</v>
      </c>
      <c r="D12" s="155" t="s">
        <v>1383</v>
      </c>
      <c r="E12" s="155">
        <v>442</v>
      </c>
      <c r="F12" s="155">
        <v>431</v>
      </c>
      <c r="G12" s="155">
        <v>153191675</v>
      </c>
      <c r="H12" s="155">
        <v>2.5597057585757277</v>
      </c>
      <c r="I12" s="155" t="s">
        <v>1569</v>
      </c>
      <c r="J12" s="155">
        <v>5533673.3722437816</v>
      </c>
      <c r="K12" s="155" t="s">
        <v>1570</v>
      </c>
      <c r="L12" s="155">
        <v>9.43</v>
      </c>
    </row>
    <row r="13" spans="1:12" x14ac:dyDescent="0.25">
      <c r="A13" s="155" t="s">
        <v>12</v>
      </c>
      <c r="B13" s="155" t="s">
        <v>368</v>
      </c>
      <c r="C13" s="155" t="s">
        <v>1527</v>
      </c>
      <c r="D13" s="155" t="s">
        <v>1528</v>
      </c>
      <c r="E13" s="155">
        <v>3219</v>
      </c>
      <c r="F13" s="155" t="s">
        <v>1529</v>
      </c>
      <c r="G13" s="155">
        <v>159380738</v>
      </c>
      <c r="H13" s="155">
        <v>2.5551586347326727</v>
      </c>
      <c r="I13" s="155" t="s">
        <v>1571</v>
      </c>
      <c r="J13" s="155">
        <v>23860681.796717823</v>
      </c>
      <c r="K13" s="155" t="s">
        <v>1572</v>
      </c>
      <c r="L13" s="155">
        <v>9.81</v>
      </c>
    </row>
    <row r="14" spans="1:12" x14ac:dyDescent="0.25">
      <c r="A14" s="155" t="s">
        <v>1393</v>
      </c>
      <c r="B14" s="155" t="s">
        <v>131</v>
      </c>
      <c r="C14" s="155" t="s">
        <v>1394</v>
      </c>
      <c r="D14" s="155" t="s">
        <v>1395</v>
      </c>
      <c r="E14" s="155">
        <v>10840</v>
      </c>
      <c r="F14" s="155" t="s">
        <v>1396</v>
      </c>
      <c r="G14" s="155">
        <v>10734310</v>
      </c>
      <c r="H14" s="155">
        <v>1.710947805143219</v>
      </c>
      <c r="I14" s="155" t="s">
        <v>1573</v>
      </c>
      <c r="J14" s="155">
        <v>0</v>
      </c>
      <c r="K14" s="155" t="s">
        <v>1573</v>
      </c>
      <c r="L14" s="155">
        <v>0.66</v>
      </c>
    </row>
    <row r="15" spans="1:12" x14ac:dyDescent="0.25">
      <c r="A15" s="155" t="s">
        <v>51</v>
      </c>
      <c r="B15" s="155" t="s">
        <v>1023</v>
      </c>
      <c r="C15" s="155">
        <v>424</v>
      </c>
      <c r="D15" s="155" t="s">
        <v>1501</v>
      </c>
      <c r="E15" s="155">
        <v>430</v>
      </c>
      <c r="F15" s="155">
        <v>428</v>
      </c>
      <c r="G15" s="155">
        <v>127742250</v>
      </c>
      <c r="H15" s="155">
        <v>0.43212587473571618</v>
      </c>
      <c r="I15" s="155" t="s">
        <v>1502</v>
      </c>
      <c r="J15" s="155">
        <v>2348525.7877852772</v>
      </c>
      <c r="K15" s="155" t="s">
        <v>1503</v>
      </c>
      <c r="L15" s="155">
        <v>7.87</v>
      </c>
    </row>
    <row r="16" spans="1:12" x14ac:dyDescent="0.25">
      <c r="A16" s="155" t="s">
        <v>88</v>
      </c>
      <c r="B16" s="155" t="s">
        <v>1105</v>
      </c>
      <c r="C16" s="155" t="s">
        <v>1461</v>
      </c>
      <c r="D16" s="155" t="s">
        <v>1462</v>
      </c>
      <c r="E16" s="155">
        <v>1738</v>
      </c>
      <c r="F16" s="155" t="s">
        <v>1463</v>
      </c>
      <c r="G16" s="155">
        <v>137684360</v>
      </c>
      <c r="H16" s="155">
        <v>-0.58092822628843399</v>
      </c>
      <c r="I16" s="155" t="s">
        <v>1574</v>
      </c>
      <c r="J16" s="155">
        <v>0</v>
      </c>
      <c r="K16" s="155" t="s">
        <v>1574</v>
      </c>
      <c r="L16" s="155">
        <v>8.48</v>
      </c>
    </row>
    <row r="17" spans="1:12" x14ac:dyDescent="0.25">
      <c r="A17" s="155" t="s">
        <v>1575</v>
      </c>
      <c r="B17" s="155">
        <v>500</v>
      </c>
      <c r="C17" s="155" t="s">
        <v>1576</v>
      </c>
      <c r="D17" s="155" t="s">
        <v>1577</v>
      </c>
      <c r="E17" s="155">
        <v>2919</v>
      </c>
      <c r="F17" s="155" t="s">
        <v>1578</v>
      </c>
      <c r="G17" s="155">
        <v>1445270</v>
      </c>
      <c r="H17" s="155">
        <v>-0.77668076587465318</v>
      </c>
      <c r="I17" s="155" t="s">
        <v>1579</v>
      </c>
      <c r="J17" s="155">
        <v>0</v>
      </c>
      <c r="K17" s="155" t="s">
        <v>1579</v>
      </c>
      <c r="L17" s="155">
        <v>0.09</v>
      </c>
    </row>
    <row r="18" spans="1:12" x14ac:dyDescent="0.25">
      <c r="A18" s="155" t="s">
        <v>82</v>
      </c>
      <c r="B18" s="155" t="s">
        <v>161</v>
      </c>
      <c r="C18" s="155" t="s">
        <v>162</v>
      </c>
      <c r="D18" s="155" t="s">
        <v>580</v>
      </c>
      <c r="E18" s="155">
        <v>4209</v>
      </c>
      <c r="F18" s="155" t="s">
        <v>164</v>
      </c>
      <c r="G18" s="155">
        <v>104203224</v>
      </c>
      <c r="H18" s="155">
        <v>-0.87963488741699458</v>
      </c>
      <c r="I18" s="155" t="s">
        <v>581</v>
      </c>
      <c r="J18" s="155">
        <v>4403173.2677228628</v>
      </c>
      <c r="K18" s="155" t="s">
        <v>582</v>
      </c>
      <c r="L18" s="155">
        <v>6.42</v>
      </c>
    </row>
    <row r="19" spans="1:12" x14ac:dyDescent="0.25">
      <c r="A19" s="155" t="s">
        <v>983</v>
      </c>
      <c r="B19" s="155" t="s">
        <v>470</v>
      </c>
      <c r="C19" s="155">
        <v>502</v>
      </c>
      <c r="D19" s="155" t="s">
        <v>1021</v>
      </c>
      <c r="E19" s="155">
        <v>500</v>
      </c>
      <c r="F19" s="155">
        <v>507</v>
      </c>
      <c r="G19" s="155">
        <v>49512500</v>
      </c>
      <c r="H19" s="155">
        <v>-1.422541660859697</v>
      </c>
      <c r="I19" s="155" t="s">
        <v>1022</v>
      </c>
      <c r="J19" s="155">
        <v>0</v>
      </c>
      <c r="K19" s="155" t="s">
        <v>1022</v>
      </c>
      <c r="L19" s="155">
        <v>3.05</v>
      </c>
    </row>
    <row r="20" spans="1:12" x14ac:dyDescent="0.25">
      <c r="A20" s="155" t="s">
        <v>15</v>
      </c>
      <c r="B20" s="155" t="s">
        <v>1278</v>
      </c>
      <c r="C20" s="155" t="s">
        <v>1319</v>
      </c>
      <c r="D20" s="155" t="s">
        <v>1352</v>
      </c>
      <c r="E20" s="155">
        <v>11399</v>
      </c>
      <c r="F20" s="155" t="s">
        <v>1321</v>
      </c>
      <c r="G20" s="155">
        <v>45151439</v>
      </c>
      <c r="H20" s="155">
        <v>-2.5290156713011775</v>
      </c>
      <c r="I20" s="155" t="s">
        <v>1580</v>
      </c>
      <c r="J20" s="155">
        <v>-1781195.24</v>
      </c>
      <c r="K20" s="155" t="s">
        <v>1581</v>
      </c>
      <c r="L20" s="155">
        <v>2.78</v>
      </c>
    </row>
    <row r="21" spans="1:12" x14ac:dyDescent="0.25">
      <c r="A21" s="155" t="s">
        <v>772</v>
      </c>
      <c r="B21" s="155" t="s">
        <v>156</v>
      </c>
      <c r="C21" s="155">
        <v>905</v>
      </c>
      <c r="D21" s="155" t="s">
        <v>773</v>
      </c>
      <c r="E21" s="155">
        <v>821</v>
      </c>
      <c r="F21" s="155">
        <v>914</v>
      </c>
      <c r="G21" s="155">
        <v>16259905</v>
      </c>
      <c r="H21" s="155">
        <v>-10.175223419721039</v>
      </c>
      <c r="I21" s="155" t="s">
        <v>1542</v>
      </c>
      <c r="J21" s="155">
        <v>0</v>
      </c>
      <c r="K21" s="155" t="s">
        <v>1542</v>
      </c>
      <c r="L21" s="155">
        <v>1</v>
      </c>
    </row>
    <row r="22" spans="1:12" x14ac:dyDescent="0.25">
      <c r="A22" s="20" t="s">
        <v>54</v>
      </c>
      <c r="B22" s="20" t="s">
        <v>1582</v>
      </c>
      <c r="C22" s="20"/>
      <c r="D22" s="20" t="s">
        <v>1583</v>
      </c>
      <c r="E22" s="20"/>
      <c r="F22" s="20"/>
      <c r="G22" s="20" t="s">
        <v>1584</v>
      </c>
      <c r="H22" s="20"/>
      <c r="I22" s="20" t="s">
        <v>1585</v>
      </c>
      <c r="J22" s="20" t="s">
        <v>1586</v>
      </c>
      <c r="K22" s="20" t="s">
        <v>1587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50" t="s">
        <v>59</v>
      </c>
      <c r="B41" s="22">
        <v>18171076</v>
      </c>
      <c r="G41" s="32">
        <f>B41+G22</f>
        <v>1625405580</v>
      </c>
      <c r="I41" s="28">
        <f>G41-B43</f>
        <v>245405580</v>
      </c>
      <c r="J41" s="33">
        <f>I41/B43</f>
        <v>0.1778301304347826</v>
      </c>
      <c r="K41" s="28">
        <f>I41+30000000</f>
        <v>275405580</v>
      </c>
      <c r="L41" s="33">
        <f>K41/B43</f>
        <v>0.19956926086956522</v>
      </c>
    </row>
    <row r="42" spans="1:12" x14ac:dyDescent="0.25">
      <c r="A42" s="23" t="s">
        <v>60</v>
      </c>
      <c r="B42" s="24">
        <v>130000000</v>
      </c>
      <c r="G42" s="35">
        <f>G41+B42</f>
        <v>1755405580</v>
      </c>
      <c r="H42" s="34"/>
      <c r="I42" s="36">
        <f>G42-B43</f>
        <v>375405580</v>
      </c>
      <c r="J42" s="37">
        <f>I42/B43</f>
        <v>0.27203302898550724</v>
      </c>
      <c r="K42" s="36">
        <f>I42+30000000</f>
        <v>405405580</v>
      </c>
      <c r="L42" s="37">
        <f>K42/B43</f>
        <v>0.29377215942028984</v>
      </c>
    </row>
    <row r="43" spans="1:12" x14ac:dyDescent="0.25">
      <c r="A43" s="150" t="s">
        <v>61</v>
      </c>
      <c r="B43" s="150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3.7748703539437316E-2</v>
      </c>
      <c r="K43" s="370" t="s">
        <v>69</v>
      </c>
      <c r="L43" s="51">
        <f ca="1">K41/VLOOKUP(MID(CELL("filename",A1),FIND("]",CELL("filename",A1))+1,255),base!A:H,8,TRUE)*30</f>
        <v>4.2363354543636655E-2</v>
      </c>
    </row>
    <row r="44" spans="1:12" x14ac:dyDescent="0.25">
      <c r="I44" s="369"/>
      <c r="J44" s="51">
        <f ca="1">I42/VLOOKUP(MID(CELL("filename",A1),FIND("]",CELL("filename",A1))+1,255),base!A:H,8,TRUE)*30</f>
        <v>5.7745524557634424E-2</v>
      </c>
      <c r="K44" s="371"/>
      <c r="L44" s="51">
        <f ca="1">K42/VLOOKUP(MID(CELL("filename",A1),FIND("]",CELL("filename",A1))+1,255),base!A:H,8,TRUE)*30</f>
        <v>6.236017556183375E-2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43" sqref="I43:L44"/>
    </sheetView>
  </sheetViews>
  <sheetFormatPr defaultRowHeight="15" x14ac:dyDescent="0.25"/>
  <cols>
    <col min="1" max="1" width="10.140625" style="154" bestFit="1" customWidth="1"/>
    <col min="2" max="2" width="12.28515625" style="154" bestFit="1" customWidth="1"/>
    <col min="3" max="3" width="14.85546875" style="154" bestFit="1" customWidth="1"/>
    <col min="4" max="4" width="13.85546875" style="154" bestFit="1" customWidth="1"/>
    <col min="5" max="5" width="14.5703125" style="154" bestFit="1" customWidth="1"/>
    <col min="6" max="6" width="12.140625" style="154" bestFit="1" customWidth="1"/>
    <col min="7" max="7" width="13.85546875" style="154" bestFit="1" customWidth="1"/>
    <col min="8" max="8" width="18" style="154" bestFit="1" customWidth="1"/>
    <col min="9" max="9" width="21.5703125" style="154" bestFit="1" customWidth="1"/>
    <col min="10" max="10" width="19.28515625" style="154" bestFit="1" customWidth="1"/>
    <col min="11" max="11" width="20.85546875" style="154" bestFit="1" customWidth="1"/>
    <col min="12" max="12" width="11.5703125" style="154" bestFit="1" customWidth="1"/>
    <col min="13" max="16384" width="9.140625" style="154"/>
  </cols>
  <sheetData>
    <row r="1" spans="1:12" x14ac:dyDescent="0.25">
      <c r="A1" s="154" t="s">
        <v>0</v>
      </c>
      <c r="B1" s="154" t="s">
        <v>1</v>
      </c>
      <c r="C1" s="154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</row>
    <row r="2" spans="1:12" x14ac:dyDescent="0.25">
      <c r="A2" s="158" t="s">
        <v>845</v>
      </c>
      <c r="B2" s="158" t="s">
        <v>120</v>
      </c>
      <c r="C2" s="158" t="s">
        <v>846</v>
      </c>
      <c r="D2" s="158" t="s">
        <v>847</v>
      </c>
      <c r="E2" s="158">
        <v>5852</v>
      </c>
      <c r="F2" s="158" t="s">
        <v>848</v>
      </c>
      <c r="G2" s="158">
        <v>57949430</v>
      </c>
      <c r="H2" s="158">
        <v>60.852729370129211</v>
      </c>
      <c r="I2" s="158" t="s">
        <v>1588</v>
      </c>
      <c r="J2" s="158">
        <v>0</v>
      </c>
      <c r="K2" s="162">
        <v>21923041</v>
      </c>
      <c r="L2" s="158">
        <v>3.62</v>
      </c>
    </row>
    <row r="3" spans="1:12" x14ac:dyDescent="0.25">
      <c r="A3" s="158" t="s">
        <v>570</v>
      </c>
      <c r="B3" s="158" t="s">
        <v>156</v>
      </c>
      <c r="C3" s="158" t="s">
        <v>537</v>
      </c>
      <c r="D3" s="158" t="s">
        <v>571</v>
      </c>
      <c r="E3" s="158">
        <v>8060</v>
      </c>
      <c r="F3" s="158" t="s">
        <v>539</v>
      </c>
      <c r="G3" s="158">
        <v>159628300</v>
      </c>
      <c r="H3" s="158">
        <v>52.779851489090618</v>
      </c>
      <c r="I3" s="158" t="s">
        <v>1477</v>
      </c>
      <c r="J3" s="158">
        <v>0</v>
      </c>
      <c r="K3" s="162">
        <v>55145740</v>
      </c>
      <c r="L3" s="158">
        <v>9.98</v>
      </c>
    </row>
    <row r="4" spans="1:12" x14ac:dyDescent="0.25">
      <c r="A4" s="158" t="s">
        <v>57</v>
      </c>
      <c r="B4" s="158">
        <v>224</v>
      </c>
      <c r="C4" s="158" t="s">
        <v>546</v>
      </c>
      <c r="D4" s="158" t="s">
        <v>547</v>
      </c>
      <c r="E4" s="158">
        <v>7499</v>
      </c>
      <c r="F4" s="158" t="s">
        <v>548</v>
      </c>
      <c r="G4" s="158">
        <v>1663398</v>
      </c>
      <c r="H4" s="158">
        <v>43.85653211221895</v>
      </c>
      <c r="I4" s="158" t="s">
        <v>1589</v>
      </c>
      <c r="J4" s="158">
        <v>459414.5167682927</v>
      </c>
      <c r="K4" s="162">
        <v>966523</v>
      </c>
      <c r="L4" s="158">
        <v>0.1</v>
      </c>
    </row>
    <row r="5" spans="1:12" x14ac:dyDescent="0.25">
      <c r="A5" s="158" t="s">
        <v>100</v>
      </c>
      <c r="B5" s="158">
        <v>100</v>
      </c>
      <c r="C5" s="158" t="s">
        <v>850</v>
      </c>
      <c r="D5" s="158" t="s">
        <v>1220</v>
      </c>
      <c r="E5" s="158">
        <v>2387</v>
      </c>
      <c r="F5" s="158" t="s">
        <v>852</v>
      </c>
      <c r="G5" s="158">
        <v>236373</v>
      </c>
      <c r="H5" s="158">
        <v>40.985451162479983</v>
      </c>
      <c r="I5" s="158" t="s">
        <v>1590</v>
      </c>
      <c r="J5" s="158">
        <v>3511595.7250000001</v>
      </c>
      <c r="K5" s="162">
        <v>3580311</v>
      </c>
      <c r="L5" s="158">
        <v>0.01</v>
      </c>
    </row>
    <row r="6" spans="1:12" x14ac:dyDescent="0.25">
      <c r="A6" s="158" t="s">
        <v>38</v>
      </c>
      <c r="B6" s="158" t="s">
        <v>120</v>
      </c>
      <c r="C6" s="158" t="s">
        <v>1355</v>
      </c>
      <c r="D6" s="158" t="s">
        <v>1591</v>
      </c>
      <c r="E6" s="158">
        <v>1844</v>
      </c>
      <c r="F6" s="158" t="s">
        <v>1357</v>
      </c>
      <c r="G6" s="158">
        <v>18260210</v>
      </c>
      <c r="H6" s="158">
        <v>30.596383668831361</v>
      </c>
      <c r="I6" s="158" t="s">
        <v>1592</v>
      </c>
      <c r="J6" s="158">
        <v>51296852.241666667</v>
      </c>
      <c r="K6" s="162">
        <v>55574891</v>
      </c>
      <c r="L6" s="158">
        <v>1.1399999999999999</v>
      </c>
    </row>
    <row r="7" spans="1:12" x14ac:dyDescent="0.25">
      <c r="A7" s="158" t="s">
        <v>1147</v>
      </c>
      <c r="B7" s="158">
        <v>106</v>
      </c>
      <c r="C7" s="158" t="s">
        <v>1165</v>
      </c>
      <c r="D7" s="158" t="s">
        <v>1166</v>
      </c>
      <c r="E7" s="158">
        <v>7525</v>
      </c>
      <c r="F7" s="158" t="s">
        <v>1167</v>
      </c>
      <c r="G7" s="158">
        <v>789873</v>
      </c>
      <c r="H7" s="158">
        <v>30.140211553036544</v>
      </c>
      <c r="I7" s="158" t="s">
        <v>1593</v>
      </c>
      <c r="J7" s="158">
        <v>0</v>
      </c>
      <c r="K7" s="162">
        <v>182933</v>
      </c>
      <c r="L7" s="158">
        <v>0.05</v>
      </c>
    </row>
    <row r="8" spans="1:12" x14ac:dyDescent="0.25">
      <c r="A8" s="158" t="s">
        <v>25</v>
      </c>
      <c r="B8" s="158" t="s">
        <v>352</v>
      </c>
      <c r="C8" s="158" t="s">
        <v>222</v>
      </c>
      <c r="D8" s="158" t="s">
        <v>1152</v>
      </c>
      <c r="E8" s="158">
        <v>6740</v>
      </c>
      <c r="F8" s="158" t="s">
        <v>224</v>
      </c>
      <c r="G8" s="158">
        <v>40045710</v>
      </c>
      <c r="H8" s="158">
        <v>25.91822775031839</v>
      </c>
      <c r="I8" s="158" t="s">
        <v>1594</v>
      </c>
      <c r="J8" s="158">
        <v>5950995.1960497703</v>
      </c>
      <c r="K8" s="162">
        <v>14193756</v>
      </c>
      <c r="L8" s="158">
        <v>2.5</v>
      </c>
    </row>
    <row r="9" spans="1:12" x14ac:dyDescent="0.25">
      <c r="A9" s="158" t="s">
        <v>78</v>
      </c>
      <c r="B9" s="158" t="s">
        <v>1559</v>
      </c>
      <c r="C9" s="158" t="s">
        <v>1560</v>
      </c>
      <c r="D9" s="158" t="s">
        <v>1561</v>
      </c>
      <c r="E9" s="158">
        <v>5238</v>
      </c>
      <c r="F9" s="158" t="s">
        <v>1562</v>
      </c>
      <c r="G9" s="158">
        <v>337150418</v>
      </c>
      <c r="H9" s="158">
        <v>12.494022417396616</v>
      </c>
      <c r="I9" s="158" t="s">
        <v>1595</v>
      </c>
      <c r="J9" s="158">
        <v>6265494</v>
      </c>
      <c r="K9" s="162">
        <v>43710727</v>
      </c>
      <c r="L9" s="158">
        <v>21.07</v>
      </c>
    </row>
    <row r="10" spans="1:12" x14ac:dyDescent="0.25">
      <c r="A10" s="158" t="s">
        <v>730</v>
      </c>
      <c r="B10" s="158" t="s">
        <v>470</v>
      </c>
      <c r="C10" s="158">
        <v>776</v>
      </c>
      <c r="D10" s="158" t="s">
        <v>1596</v>
      </c>
      <c r="E10" s="158">
        <v>857</v>
      </c>
      <c r="F10" s="158">
        <v>784</v>
      </c>
      <c r="G10" s="158">
        <v>84864425</v>
      </c>
      <c r="H10" s="158">
        <v>9.298227745898977</v>
      </c>
      <c r="I10" s="158" t="s">
        <v>1597</v>
      </c>
      <c r="J10" s="158">
        <v>847739.71428571432</v>
      </c>
      <c r="K10" s="162">
        <v>8067332.9999999898</v>
      </c>
      <c r="L10" s="158">
        <v>5.3</v>
      </c>
    </row>
    <row r="11" spans="1:12" x14ac:dyDescent="0.25">
      <c r="A11" s="158" t="s">
        <v>772</v>
      </c>
      <c r="B11" s="158" t="s">
        <v>156</v>
      </c>
      <c r="C11" s="158">
        <v>905</v>
      </c>
      <c r="D11" s="158" t="s">
        <v>773</v>
      </c>
      <c r="E11" s="158">
        <v>950</v>
      </c>
      <c r="F11" s="158">
        <v>914</v>
      </c>
      <c r="G11" s="158">
        <v>18814750</v>
      </c>
      <c r="H11" s="158">
        <v>3.9385356288246189</v>
      </c>
      <c r="I11" s="158" t="s">
        <v>1598</v>
      </c>
      <c r="J11" s="158">
        <v>0</v>
      </c>
      <c r="K11" s="162">
        <v>712946</v>
      </c>
      <c r="L11" s="158">
        <v>1.18</v>
      </c>
    </row>
    <row r="12" spans="1:12" x14ac:dyDescent="0.25">
      <c r="A12" s="158" t="s">
        <v>1393</v>
      </c>
      <c r="B12" s="158" t="s">
        <v>131</v>
      </c>
      <c r="C12" s="158" t="s">
        <v>1394</v>
      </c>
      <c r="D12" s="158" t="s">
        <v>1395</v>
      </c>
      <c r="E12" s="158">
        <v>10920</v>
      </c>
      <c r="F12" s="158" t="s">
        <v>1396</v>
      </c>
      <c r="G12" s="158">
        <v>10813530</v>
      </c>
      <c r="H12" s="158">
        <v>2.4615821062881871</v>
      </c>
      <c r="I12" s="158" t="s">
        <v>1599</v>
      </c>
      <c r="J12" s="158">
        <v>0</v>
      </c>
      <c r="K12" s="162">
        <v>259788.99999999901</v>
      </c>
      <c r="L12" s="158">
        <v>0.68</v>
      </c>
    </row>
    <row r="13" spans="1:12" x14ac:dyDescent="0.25">
      <c r="A13" s="158" t="s">
        <v>48</v>
      </c>
      <c r="B13" s="158" t="s">
        <v>1382</v>
      </c>
      <c r="C13" s="158">
        <v>427</v>
      </c>
      <c r="D13" s="158" t="s">
        <v>1383</v>
      </c>
      <c r="E13" s="158">
        <v>441</v>
      </c>
      <c r="F13" s="158">
        <v>431</v>
      </c>
      <c r="G13" s="158">
        <v>152845088</v>
      </c>
      <c r="H13" s="158">
        <v>2.3276705599283631</v>
      </c>
      <c r="I13" s="158" t="s">
        <v>1600</v>
      </c>
      <c r="J13" s="158">
        <v>5533673.3722437816</v>
      </c>
      <c r="K13" s="162">
        <v>9010474.9999999795</v>
      </c>
      <c r="L13" s="158">
        <v>9.5500000000000007</v>
      </c>
    </row>
    <row r="14" spans="1:12" x14ac:dyDescent="0.25">
      <c r="A14" s="158" t="s">
        <v>45</v>
      </c>
      <c r="B14" s="158" t="s">
        <v>156</v>
      </c>
      <c r="C14" s="158" t="s">
        <v>1303</v>
      </c>
      <c r="D14" s="158" t="s">
        <v>1304</v>
      </c>
      <c r="E14" s="158">
        <v>4880</v>
      </c>
      <c r="F14" s="158" t="s">
        <v>1305</v>
      </c>
      <c r="G14" s="158">
        <v>96648400</v>
      </c>
      <c r="H14" s="158">
        <v>1.9214738966186555</v>
      </c>
      <c r="I14" s="158" t="s">
        <v>1601</v>
      </c>
      <c r="J14" s="158">
        <v>15200564.693318179</v>
      </c>
      <c r="K14" s="162">
        <v>17022628</v>
      </c>
      <c r="L14" s="158">
        <v>6.04</v>
      </c>
    </row>
    <row r="15" spans="1:12" x14ac:dyDescent="0.25">
      <c r="A15" s="158" t="s">
        <v>1575</v>
      </c>
      <c r="B15" s="158">
        <v>500</v>
      </c>
      <c r="C15" s="158" t="s">
        <v>1576</v>
      </c>
      <c r="D15" s="158" t="s">
        <v>1577</v>
      </c>
      <c r="E15" s="158">
        <v>2948</v>
      </c>
      <c r="F15" s="158" t="s">
        <v>1578</v>
      </c>
      <c r="G15" s="158">
        <v>1459628</v>
      </c>
      <c r="H15" s="158">
        <v>0.20905090887371333</v>
      </c>
      <c r="I15" s="158" t="s">
        <v>1602</v>
      </c>
      <c r="J15" s="158">
        <v>0</v>
      </c>
      <c r="K15" s="162">
        <v>3045</v>
      </c>
      <c r="L15" s="158">
        <v>0.09</v>
      </c>
    </row>
    <row r="16" spans="1:12" x14ac:dyDescent="0.25">
      <c r="A16" s="158" t="s">
        <v>51</v>
      </c>
      <c r="B16" s="158" t="s">
        <v>1023</v>
      </c>
      <c r="C16" s="158">
        <v>424</v>
      </c>
      <c r="D16" s="158" t="s">
        <v>1501</v>
      </c>
      <c r="E16" s="158">
        <v>429</v>
      </c>
      <c r="F16" s="158">
        <v>428</v>
      </c>
      <c r="G16" s="158">
        <v>127445175</v>
      </c>
      <c r="H16" s="158">
        <v>0.19856279130609822</v>
      </c>
      <c r="I16" s="158" t="s">
        <v>1603</v>
      </c>
      <c r="J16" s="158">
        <v>2348525.7877852772</v>
      </c>
      <c r="K16" s="162">
        <v>2601083</v>
      </c>
      <c r="L16" s="158">
        <v>7.96</v>
      </c>
    </row>
    <row r="17" spans="1:12" x14ac:dyDescent="0.25">
      <c r="A17" s="158" t="s">
        <v>12</v>
      </c>
      <c r="B17" s="158" t="s">
        <v>368</v>
      </c>
      <c r="C17" s="158" t="s">
        <v>1527</v>
      </c>
      <c r="D17" s="158" t="s">
        <v>1528</v>
      </c>
      <c r="E17" s="158">
        <v>3133</v>
      </c>
      <c r="F17" s="158" t="s">
        <v>1529</v>
      </c>
      <c r="G17" s="158">
        <v>155122662</v>
      </c>
      <c r="H17" s="158">
        <v>-0.18474372196709329</v>
      </c>
      <c r="I17" s="158" t="s">
        <v>1604</v>
      </c>
      <c r="J17" s="158">
        <v>23860681.796717823</v>
      </c>
      <c r="K17" s="162">
        <v>23573572</v>
      </c>
      <c r="L17" s="158">
        <v>9.69</v>
      </c>
    </row>
    <row r="18" spans="1:12" x14ac:dyDescent="0.25">
      <c r="A18" s="158" t="s">
        <v>88</v>
      </c>
      <c r="B18" s="158" t="s">
        <v>1105</v>
      </c>
      <c r="C18" s="158" t="s">
        <v>1461</v>
      </c>
      <c r="D18" s="158" t="s">
        <v>1462</v>
      </c>
      <c r="E18" s="158">
        <v>1736</v>
      </c>
      <c r="F18" s="158" t="s">
        <v>1463</v>
      </c>
      <c r="G18" s="158">
        <v>137525920</v>
      </c>
      <c r="H18" s="158">
        <v>-0.69533452292101339</v>
      </c>
      <c r="I18" s="158" t="s">
        <v>1605</v>
      </c>
      <c r="J18" s="158">
        <v>0</v>
      </c>
      <c r="K18" s="162">
        <v>-962961</v>
      </c>
      <c r="L18" s="158">
        <v>8.59</v>
      </c>
    </row>
    <row r="19" spans="1:12" x14ac:dyDescent="0.25">
      <c r="A19" s="158" t="s">
        <v>82</v>
      </c>
      <c r="B19" s="158" t="s">
        <v>161</v>
      </c>
      <c r="C19" s="158" t="s">
        <v>162</v>
      </c>
      <c r="D19" s="158" t="s">
        <v>580</v>
      </c>
      <c r="E19" s="158">
        <v>4209</v>
      </c>
      <c r="F19" s="158" t="s">
        <v>164</v>
      </c>
      <c r="G19" s="158">
        <v>104203224</v>
      </c>
      <c r="H19" s="158">
        <v>-0.87963488741699458</v>
      </c>
      <c r="I19" s="158" t="s">
        <v>581</v>
      </c>
      <c r="J19" s="158">
        <v>4403173.2677228628</v>
      </c>
      <c r="K19" s="162">
        <v>3478431</v>
      </c>
      <c r="L19" s="158">
        <v>6.51</v>
      </c>
    </row>
    <row r="20" spans="1:12" x14ac:dyDescent="0.25">
      <c r="A20" s="158" t="s">
        <v>983</v>
      </c>
      <c r="B20" s="158" t="s">
        <v>470</v>
      </c>
      <c r="C20" s="158">
        <v>502</v>
      </c>
      <c r="D20" s="158" t="s">
        <v>1021</v>
      </c>
      <c r="E20" s="158">
        <v>500</v>
      </c>
      <c r="F20" s="158">
        <v>507</v>
      </c>
      <c r="G20" s="158">
        <v>49512500</v>
      </c>
      <c r="H20" s="158">
        <v>-1.422541660859697</v>
      </c>
      <c r="I20" s="158" t="s">
        <v>1022</v>
      </c>
      <c r="J20" s="158">
        <v>0</v>
      </c>
      <c r="K20" s="162">
        <v>-714500</v>
      </c>
      <c r="L20" s="158">
        <v>3.09</v>
      </c>
    </row>
    <row r="21" spans="1:12" x14ac:dyDescent="0.25">
      <c r="A21" s="158" t="s">
        <v>15</v>
      </c>
      <c r="B21" s="158" t="s">
        <v>1278</v>
      </c>
      <c r="C21" s="158" t="s">
        <v>1319</v>
      </c>
      <c r="D21" s="158" t="s">
        <v>1352</v>
      </c>
      <c r="E21" s="158">
        <v>11390</v>
      </c>
      <c r="F21" s="158" t="s">
        <v>1321</v>
      </c>
      <c r="G21" s="158">
        <v>45115790</v>
      </c>
      <c r="H21" s="158">
        <v>-2.6059731990631119</v>
      </c>
      <c r="I21" s="158" t="s">
        <v>1606</v>
      </c>
      <c r="J21" s="158">
        <v>-1781195.24</v>
      </c>
      <c r="K21" s="162">
        <v>-2988358.9999999902</v>
      </c>
      <c r="L21" s="158">
        <v>2.82</v>
      </c>
    </row>
    <row r="22" spans="1:12" x14ac:dyDescent="0.25">
      <c r="A22" s="20" t="s">
        <v>54</v>
      </c>
      <c r="B22" s="20" t="s">
        <v>1607</v>
      </c>
      <c r="C22" s="20"/>
      <c r="D22" s="20" t="s">
        <v>1608</v>
      </c>
      <c r="E22" s="20"/>
      <c r="F22" s="20"/>
      <c r="G22" s="20" t="s">
        <v>1609</v>
      </c>
      <c r="H22" s="20"/>
      <c r="I22" s="20" t="s">
        <v>1610</v>
      </c>
      <c r="J22" s="20" t="s">
        <v>1611</v>
      </c>
      <c r="K22" s="20" t="s">
        <v>1612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53" t="s">
        <v>59</v>
      </c>
      <c r="B41" s="22">
        <v>36292658</v>
      </c>
      <c r="G41" s="32">
        <f>B41+G22</f>
        <v>1636387462</v>
      </c>
      <c r="I41" s="28">
        <f>G41-B43</f>
        <v>256387462</v>
      </c>
      <c r="J41" s="33">
        <f>I41/B43</f>
        <v>0.18578801594202898</v>
      </c>
      <c r="K41" s="28">
        <f>I41+30000000</f>
        <v>286387462</v>
      </c>
      <c r="L41" s="33">
        <f>K41/B43</f>
        <v>0.20752714637681161</v>
      </c>
    </row>
    <row r="42" spans="1:12" x14ac:dyDescent="0.25">
      <c r="A42" s="23" t="s">
        <v>60</v>
      </c>
      <c r="B42" s="24">
        <v>130000000</v>
      </c>
      <c r="G42" s="35">
        <f>G41+B42</f>
        <v>1766387462</v>
      </c>
      <c r="H42" s="34"/>
      <c r="I42" s="36">
        <f>G42-B43</f>
        <v>386387462</v>
      </c>
      <c r="J42" s="37">
        <f>I42/B43</f>
        <v>0.27999091449275365</v>
      </c>
      <c r="K42" s="36">
        <f>I42+30000000</f>
        <v>416387462</v>
      </c>
      <c r="L42" s="37">
        <f>K42/B43</f>
        <v>0.30173004492753625</v>
      </c>
    </row>
    <row r="43" spans="1:12" x14ac:dyDescent="0.25">
      <c r="A43" s="153" t="s">
        <v>61</v>
      </c>
      <c r="B43" s="153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3.9184202573690485E-2</v>
      </c>
      <c r="K43" s="370" t="s">
        <v>69</v>
      </c>
      <c r="L43" s="51">
        <f ca="1">K41/VLOOKUP(MID(CELL("filename",A1),FIND("]",CELL("filename",A1))+1,255),base!A:H,8,TRUE)*30</f>
        <v>4.3769161869440736E-2</v>
      </c>
    </row>
    <row r="44" spans="1:12" x14ac:dyDescent="0.25">
      <c r="I44" s="369"/>
      <c r="J44" s="51">
        <f ca="1">I42/VLOOKUP(MID(CELL("filename",A1),FIND("]",CELL("filename",A1))+1,255),base!A:H,8,TRUE)*30</f>
        <v>5.9052359521941579E-2</v>
      </c>
      <c r="K44" s="371"/>
      <c r="L44" s="51">
        <f ca="1">K42/VLOOKUP(MID(CELL("filename",A1),FIND("]",CELL("filename",A1))+1,255),base!A:H,8,TRUE)*30</f>
        <v>6.3637318817691829E-2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I43" sqref="I43:L44"/>
    </sheetView>
  </sheetViews>
  <sheetFormatPr defaultRowHeight="15" x14ac:dyDescent="0.25"/>
  <cols>
    <col min="1" max="1" width="10.7109375" style="157" bestFit="1" customWidth="1"/>
    <col min="2" max="2" width="12.28515625" style="157" bestFit="1" customWidth="1"/>
    <col min="3" max="3" width="15.7109375" style="157" bestFit="1" customWidth="1"/>
    <col min="4" max="4" width="13.85546875" style="157" bestFit="1" customWidth="1"/>
    <col min="5" max="5" width="16" style="157" bestFit="1" customWidth="1"/>
    <col min="6" max="6" width="12.7109375" style="157" bestFit="1" customWidth="1"/>
    <col min="7" max="7" width="13.85546875" style="157" bestFit="1" customWidth="1"/>
    <col min="8" max="8" width="17.85546875" style="157" bestFit="1" customWidth="1"/>
    <col min="9" max="9" width="21.5703125" style="157" bestFit="1" customWidth="1"/>
    <col min="10" max="10" width="18.5703125" style="157" bestFit="1" customWidth="1"/>
    <col min="11" max="11" width="20.85546875" style="157" bestFit="1" customWidth="1"/>
    <col min="12" max="12" width="11.28515625" style="157" bestFit="1" customWidth="1"/>
    <col min="13" max="16384" width="9.140625" style="157"/>
  </cols>
  <sheetData>
    <row r="1" spans="1:12" x14ac:dyDescent="0.25">
      <c r="A1" s="157" t="s">
        <v>0</v>
      </c>
      <c r="B1" s="157" t="s">
        <v>1</v>
      </c>
      <c r="C1" s="157" t="s">
        <v>2</v>
      </c>
      <c r="D1" s="157" t="s">
        <v>3</v>
      </c>
      <c r="E1" s="157" t="s">
        <v>4</v>
      </c>
      <c r="F1" s="157" t="s">
        <v>5</v>
      </c>
      <c r="G1" s="157" t="s">
        <v>6</v>
      </c>
      <c r="H1" s="157" t="s">
        <v>7</v>
      </c>
      <c r="I1" s="157" t="s">
        <v>8</v>
      </c>
      <c r="J1" s="157" t="s">
        <v>9</v>
      </c>
      <c r="K1" s="157" t="s">
        <v>10</v>
      </c>
      <c r="L1" s="157" t="s">
        <v>11</v>
      </c>
    </row>
    <row r="2" spans="1:12" x14ac:dyDescent="0.25">
      <c r="A2" s="161" t="s">
        <v>845</v>
      </c>
      <c r="B2" s="161" t="s">
        <v>120</v>
      </c>
      <c r="C2" s="161" t="s">
        <v>846</v>
      </c>
      <c r="D2" s="161" t="s">
        <v>847</v>
      </c>
      <c r="E2" s="161">
        <v>5644</v>
      </c>
      <c r="F2" s="161" t="s">
        <v>848</v>
      </c>
      <c r="G2" s="161">
        <v>55889710</v>
      </c>
      <c r="H2" s="161">
        <v>55.135475831341296</v>
      </c>
      <c r="I2" s="161" t="s">
        <v>1613</v>
      </c>
      <c r="J2" s="161">
        <v>0</v>
      </c>
      <c r="K2" s="162">
        <v>19863321</v>
      </c>
      <c r="L2" s="161">
        <v>3.59</v>
      </c>
    </row>
    <row r="3" spans="1:12" x14ac:dyDescent="0.25">
      <c r="A3" s="161" t="s">
        <v>57</v>
      </c>
      <c r="B3" s="161">
        <v>224</v>
      </c>
      <c r="C3" s="161" t="s">
        <v>546</v>
      </c>
      <c r="D3" s="161" t="s">
        <v>547</v>
      </c>
      <c r="E3" s="161">
        <v>7369</v>
      </c>
      <c r="F3" s="161" t="s">
        <v>548</v>
      </c>
      <c r="G3" s="161">
        <v>1634562</v>
      </c>
      <c r="H3" s="161">
        <v>41.362693018996552</v>
      </c>
      <c r="I3" s="161" t="s">
        <v>1614</v>
      </c>
      <c r="J3" s="161">
        <v>459414.5167682927</v>
      </c>
      <c r="K3" s="162">
        <v>937687</v>
      </c>
      <c r="L3" s="161">
        <v>0.1</v>
      </c>
    </row>
    <row r="4" spans="1:12" x14ac:dyDescent="0.25">
      <c r="A4" s="161" t="s">
        <v>570</v>
      </c>
      <c r="B4" s="161" t="s">
        <v>156</v>
      </c>
      <c r="C4" s="161" t="s">
        <v>537</v>
      </c>
      <c r="D4" s="161" t="s">
        <v>571</v>
      </c>
      <c r="E4" s="161">
        <v>7360</v>
      </c>
      <c r="F4" s="161" t="s">
        <v>539</v>
      </c>
      <c r="G4" s="161">
        <v>145764800</v>
      </c>
      <c r="H4" s="161">
        <v>39.511129895745277</v>
      </c>
      <c r="I4" s="161" t="s">
        <v>1615</v>
      </c>
      <c r="J4" s="161">
        <v>0</v>
      </c>
      <c r="K4" s="162">
        <v>41282239.999999903</v>
      </c>
      <c r="L4" s="161">
        <v>9.36</v>
      </c>
    </row>
    <row r="5" spans="1:12" x14ac:dyDescent="0.25">
      <c r="A5" s="161" t="s">
        <v>1147</v>
      </c>
      <c r="B5" s="161">
        <v>106</v>
      </c>
      <c r="C5" s="161" t="s">
        <v>1165</v>
      </c>
      <c r="D5" s="161" t="s">
        <v>1166</v>
      </c>
      <c r="E5" s="161">
        <v>7901</v>
      </c>
      <c r="F5" s="161" t="s">
        <v>1167</v>
      </c>
      <c r="G5" s="161">
        <v>829340</v>
      </c>
      <c r="H5" s="161">
        <v>36.642831251853558</v>
      </c>
      <c r="I5" s="161" t="s">
        <v>1616</v>
      </c>
      <c r="J5" s="161">
        <v>0</v>
      </c>
      <c r="K5" s="162">
        <v>222400</v>
      </c>
      <c r="L5" s="161">
        <v>0.05</v>
      </c>
    </row>
    <row r="6" spans="1:12" x14ac:dyDescent="0.25">
      <c r="A6" s="161" t="s">
        <v>100</v>
      </c>
      <c r="B6" s="161">
        <v>100</v>
      </c>
      <c r="C6" s="161" t="s">
        <v>850</v>
      </c>
      <c r="D6" s="161" t="s">
        <v>1220</v>
      </c>
      <c r="E6" s="161">
        <v>2288</v>
      </c>
      <c r="F6" s="161" t="s">
        <v>852</v>
      </c>
      <c r="G6" s="161">
        <v>226569</v>
      </c>
      <c r="H6" s="161">
        <v>35.137823204985033</v>
      </c>
      <c r="I6" s="161" t="s">
        <v>1617</v>
      </c>
      <c r="J6" s="161">
        <v>3511595.7250000001</v>
      </c>
      <c r="K6" s="162">
        <v>3570507</v>
      </c>
      <c r="L6" s="161">
        <v>0.01</v>
      </c>
    </row>
    <row r="7" spans="1:12" x14ac:dyDescent="0.25">
      <c r="A7" s="161" t="s">
        <v>38</v>
      </c>
      <c r="B7" s="161" t="s">
        <v>120</v>
      </c>
      <c r="C7" s="161" t="s">
        <v>1355</v>
      </c>
      <c r="D7" s="161" t="s">
        <v>1591</v>
      </c>
      <c r="E7" s="161">
        <v>1730</v>
      </c>
      <c r="F7" s="161" t="s">
        <v>1357</v>
      </c>
      <c r="G7" s="161">
        <v>17131325</v>
      </c>
      <c r="H7" s="161">
        <v>22.52263760687541</v>
      </c>
      <c r="I7" s="161" t="s">
        <v>1618</v>
      </c>
      <c r="J7" s="161">
        <v>51296852.241666667</v>
      </c>
      <c r="K7" s="162">
        <v>54446006</v>
      </c>
      <c r="L7" s="161">
        <v>1.1000000000000001</v>
      </c>
    </row>
    <row r="8" spans="1:12" x14ac:dyDescent="0.25">
      <c r="A8" s="161" t="s">
        <v>25</v>
      </c>
      <c r="B8" s="161" t="s">
        <v>352</v>
      </c>
      <c r="C8" s="161" t="s">
        <v>222</v>
      </c>
      <c r="D8" s="161" t="s">
        <v>1152</v>
      </c>
      <c r="E8" s="161">
        <v>6505</v>
      </c>
      <c r="F8" s="161" t="s">
        <v>224</v>
      </c>
      <c r="G8" s="161">
        <v>38649458</v>
      </c>
      <c r="H8" s="161">
        <v>21.527905357911376</v>
      </c>
      <c r="I8" s="161" t="s">
        <v>1619</v>
      </c>
      <c r="J8" s="161">
        <v>5950995.1960497703</v>
      </c>
      <c r="K8" s="162">
        <v>12797504</v>
      </c>
      <c r="L8" s="161">
        <v>2.48</v>
      </c>
    </row>
    <row r="9" spans="1:12" x14ac:dyDescent="0.25">
      <c r="A9" s="161" t="s">
        <v>78</v>
      </c>
      <c r="B9" s="161" t="s">
        <v>752</v>
      </c>
      <c r="C9" s="161" t="s">
        <v>1560</v>
      </c>
      <c r="D9" s="161" t="s">
        <v>1620</v>
      </c>
      <c r="E9" s="161">
        <v>5250</v>
      </c>
      <c r="F9" s="161" t="s">
        <v>1562</v>
      </c>
      <c r="G9" s="161">
        <v>311928750</v>
      </c>
      <c r="H9" s="161">
        <v>12.751740514599373</v>
      </c>
      <c r="I9" s="161" t="s">
        <v>1621</v>
      </c>
      <c r="J9" s="161">
        <v>10146051</v>
      </c>
      <c r="K9" s="162">
        <v>45423861</v>
      </c>
      <c r="L9" s="161">
        <v>20.03</v>
      </c>
    </row>
    <row r="10" spans="1:12" x14ac:dyDescent="0.25">
      <c r="A10" s="161" t="s">
        <v>730</v>
      </c>
      <c r="B10" s="161" t="s">
        <v>470</v>
      </c>
      <c r="C10" s="161">
        <v>776</v>
      </c>
      <c r="D10" s="161" t="s">
        <v>1596</v>
      </c>
      <c r="E10" s="161">
        <v>819</v>
      </c>
      <c r="F10" s="161">
        <v>784</v>
      </c>
      <c r="G10" s="161">
        <v>81101475</v>
      </c>
      <c r="H10" s="161">
        <v>4.4518652554157097</v>
      </c>
      <c r="I10" s="161" t="s">
        <v>1622</v>
      </c>
      <c r="J10" s="161">
        <v>847739.71428571432</v>
      </c>
      <c r="K10" s="162">
        <v>4304382.9999999898</v>
      </c>
      <c r="L10" s="161">
        <v>5.21</v>
      </c>
    </row>
    <row r="11" spans="1:12" x14ac:dyDescent="0.25">
      <c r="A11" s="161" t="s">
        <v>772</v>
      </c>
      <c r="B11" s="161" t="s">
        <v>156</v>
      </c>
      <c r="C11" s="161">
        <v>905</v>
      </c>
      <c r="D11" s="161" t="s">
        <v>773</v>
      </c>
      <c r="E11" s="161">
        <v>950</v>
      </c>
      <c r="F11" s="161">
        <v>914</v>
      </c>
      <c r="G11" s="161">
        <v>18814750</v>
      </c>
      <c r="H11" s="161">
        <v>3.9385356288246189</v>
      </c>
      <c r="I11" s="161" t="s">
        <v>1598</v>
      </c>
      <c r="J11" s="161">
        <v>0</v>
      </c>
      <c r="K11" s="162">
        <v>712946</v>
      </c>
      <c r="L11" s="161">
        <v>1.21</v>
      </c>
    </row>
    <row r="12" spans="1:12" x14ac:dyDescent="0.25">
      <c r="A12" s="161" t="s">
        <v>1623</v>
      </c>
      <c r="B12" s="161">
        <v>446</v>
      </c>
      <c r="C12" s="161" t="s">
        <v>1624</v>
      </c>
      <c r="D12" s="161" t="s">
        <v>1625</v>
      </c>
      <c r="E12" s="161">
        <v>23625</v>
      </c>
      <c r="F12" s="161" t="s">
        <v>1626</v>
      </c>
      <c r="G12" s="161">
        <v>10434017</v>
      </c>
      <c r="H12" s="161">
        <v>3.4960459000347268</v>
      </c>
      <c r="I12" s="161" t="s">
        <v>1627</v>
      </c>
      <c r="J12" s="161">
        <v>0</v>
      </c>
      <c r="K12" s="162">
        <v>352456</v>
      </c>
      <c r="L12" s="161">
        <v>0.67</v>
      </c>
    </row>
    <row r="13" spans="1:12" x14ac:dyDescent="0.25">
      <c r="A13" s="161" t="s">
        <v>12</v>
      </c>
      <c r="B13" s="161" t="s">
        <v>368</v>
      </c>
      <c r="C13" s="161" t="s">
        <v>1527</v>
      </c>
      <c r="D13" s="161" t="s">
        <v>1528</v>
      </c>
      <c r="E13" s="161">
        <v>3170</v>
      </c>
      <c r="F13" s="161" t="s">
        <v>1529</v>
      </c>
      <c r="G13" s="161">
        <v>156954625</v>
      </c>
      <c r="H13" s="161">
        <v>0.99405152290095822</v>
      </c>
      <c r="I13" s="161" t="s">
        <v>1628</v>
      </c>
      <c r="J13" s="161">
        <v>23860681.796717823</v>
      </c>
      <c r="K13" s="162">
        <v>25405535</v>
      </c>
      <c r="L13" s="161">
        <v>10.08</v>
      </c>
    </row>
    <row r="14" spans="1:12" x14ac:dyDescent="0.25">
      <c r="A14" s="161" t="s">
        <v>45</v>
      </c>
      <c r="B14" s="161" t="s">
        <v>156</v>
      </c>
      <c r="C14" s="161" t="s">
        <v>1303</v>
      </c>
      <c r="D14" s="161" t="s">
        <v>1304</v>
      </c>
      <c r="E14" s="161">
        <v>4830</v>
      </c>
      <c r="F14" s="161" t="s">
        <v>1305</v>
      </c>
      <c r="G14" s="161">
        <v>95658150</v>
      </c>
      <c r="H14" s="161">
        <v>0.87719650013690709</v>
      </c>
      <c r="I14" s="161" t="s">
        <v>1629</v>
      </c>
      <c r="J14" s="161">
        <v>15200564.693318179</v>
      </c>
      <c r="K14" s="162">
        <v>16032378</v>
      </c>
      <c r="L14" s="161">
        <v>6.14</v>
      </c>
    </row>
    <row r="15" spans="1:12" x14ac:dyDescent="0.25">
      <c r="A15" s="161" t="s">
        <v>1393</v>
      </c>
      <c r="B15" s="161" t="s">
        <v>131</v>
      </c>
      <c r="C15" s="161" t="s">
        <v>1394</v>
      </c>
      <c r="D15" s="161" t="s">
        <v>1395</v>
      </c>
      <c r="E15" s="161">
        <v>10750</v>
      </c>
      <c r="F15" s="161" t="s">
        <v>1396</v>
      </c>
      <c r="G15" s="161">
        <v>10645188</v>
      </c>
      <c r="H15" s="161">
        <v>0.86648895401166282</v>
      </c>
      <c r="I15" s="161" t="s">
        <v>1630</v>
      </c>
      <c r="J15" s="161">
        <v>0</v>
      </c>
      <c r="K15" s="162">
        <v>91447</v>
      </c>
      <c r="L15" s="161">
        <v>0.68</v>
      </c>
    </row>
    <row r="16" spans="1:12" x14ac:dyDescent="0.25">
      <c r="A16" s="161" t="s">
        <v>48</v>
      </c>
      <c r="B16" s="161" t="s">
        <v>1382</v>
      </c>
      <c r="C16" s="161">
        <v>427</v>
      </c>
      <c r="D16" s="161" t="s">
        <v>1383</v>
      </c>
      <c r="E16" s="161">
        <v>432</v>
      </c>
      <c r="F16" s="161">
        <v>431</v>
      </c>
      <c r="G16" s="161">
        <v>149725800</v>
      </c>
      <c r="H16" s="161">
        <v>0.23935042467129941</v>
      </c>
      <c r="I16" s="161" t="s">
        <v>1631</v>
      </c>
      <c r="J16" s="161">
        <v>5533673.3722437816</v>
      </c>
      <c r="K16" s="162">
        <v>5891186.9999999898</v>
      </c>
      <c r="L16" s="161">
        <v>9.61</v>
      </c>
    </row>
    <row r="17" spans="1:12" x14ac:dyDescent="0.25">
      <c r="A17" s="161" t="s">
        <v>51</v>
      </c>
      <c r="B17" s="161" t="s">
        <v>1023</v>
      </c>
      <c r="C17" s="161">
        <v>424</v>
      </c>
      <c r="D17" s="161" t="s">
        <v>1501</v>
      </c>
      <c r="E17" s="161">
        <v>426</v>
      </c>
      <c r="F17" s="161">
        <v>428</v>
      </c>
      <c r="G17" s="161">
        <v>126553950</v>
      </c>
      <c r="H17" s="161">
        <v>-0.50212645898275565</v>
      </c>
      <c r="I17" s="161" t="s">
        <v>1632</v>
      </c>
      <c r="J17" s="161">
        <v>2348525.7877852772</v>
      </c>
      <c r="K17" s="162">
        <v>1709858</v>
      </c>
      <c r="L17" s="161">
        <v>8.1199999999999992</v>
      </c>
    </row>
    <row r="18" spans="1:12" x14ac:dyDescent="0.25">
      <c r="A18" s="161" t="s">
        <v>82</v>
      </c>
      <c r="B18" s="161" t="s">
        <v>161</v>
      </c>
      <c r="C18" s="161" t="s">
        <v>162</v>
      </c>
      <c r="D18" s="161" t="s">
        <v>580</v>
      </c>
      <c r="E18" s="161">
        <v>4209</v>
      </c>
      <c r="F18" s="161" t="s">
        <v>164</v>
      </c>
      <c r="G18" s="161">
        <v>104203224</v>
      </c>
      <c r="H18" s="161">
        <v>-0.87963488741699458</v>
      </c>
      <c r="I18" s="161" t="s">
        <v>581</v>
      </c>
      <c r="J18" s="161">
        <v>4403173.2677228628</v>
      </c>
      <c r="K18" s="162">
        <v>3478431</v>
      </c>
      <c r="L18" s="161">
        <v>6.69</v>
      </c>
    </row>
    <row r="19" spans="1:12" x14ac:dyDescent="0.25">
      <c r="A19" s="161" t="s">
        <v>983</v>
      </c>
      <c r="B19" s="161" t="s">
        <v>470</v>
      </c>
      <c r="C19" s="161">
        <v>502</v>
      </c>
      <c r="D19" s="161" t="s">
        <v>1021</v>
      </c>
      <c r="E19" s="161">
        <v>500</v>
      </c>
      <c r="F19" s="161">
        <v>507</v>
      </c>
      <c r="G19" s="161">
        <v>49512500</v>
      </c>
      <c r="H19" s="161">
        <v>-1.422541660859697</v>
      </c>
      <c r="I19" s="161" t="s">
        <v>1022</v>
      </c>
      <c r="J19" s="161">
        <v>0</v>
      </c>
      <c r="K19" s="162">
        <v>-714500</v>
      </c>
      <c r="L19" s="161">
        <v>3.18</v>
      </c>
    </row>
    <row r="20" spans="1:12" x14ac:dyDescent="0.25">
      <c r="A20" s="161" t="s">
        <v>88</v>
      </c>
      <c r="B20" s="161" t="s">
        <v>1105</v>
      </c>
      <c r="C20" s="161" t="s">
        <v>1461</v>
      </c>
      <c r="D20" s="161" t="s">
        <v>1462</v>
      </c>
      <c r="E20" s="161">
        <v>1722</v>
      </c>
      <c r="F20" s="161" t="s">
        <v>1463</v>
      </c>
      <c r="G20" s="161">
        <v>136416840</v>
      </c>
      <c r="H20" s="161">
        <v>-1.4961785993490697</v>
      </c>
      <c r="I20" s="161" t="s">
        <v>1633</v>
      </c>
      <c r="J20" s="161">
        <v>0</v>
      </c>
      <c r="K20" s="162">
        <v>-2072041</v>
      </c>
      <c r="L20" s="161">
        <v>8.76</v>
      </c>
    </row>
    <row r="21" spans="1:12" x14ac:dyDescent="0.25">
      <c r="A21" s="161" t="s">
        <v>1575</v>
      </c>
      <c r="B21" s="161">
        <v>500</v>
      </c>
      <c r="C21" s="161" t="s">
        <v>1576</v>
      </c>
      <c r="D21" s="161" t="s">
        <v>1577</v>
      </c>
      <c r="E21" s="161">
        <v>2830</v>
      </c>
      <c r="F21" s="161" t="s">
        <v>1578</v>
      </c>
      <c r="G21" s="161">
        <v>1401204</v>
      </c>
      <c r="H21" s="161">
        <v>-3.8019803883472485</v>
      </c>
      <c r="I21" s="161" t="s">
        <v>1634</v>
      </c>
      <c r="J21" s="161">
        <v>0</v>
      </c>
      <c r="K21" s="162">
        <v>-55379</v>
      </c>
      <c r="L21" s="161">
        <v>0.09</v>
      </c>
    </row>
    <row r="22" spans="1:12" x14ac:dyDescent="0.25">
      <c r="A22" s="161" t="s">
        <v>15</v>
      </c>
      <c r="B22" s="161" t="s">
        <v>1278</v>
      </c>
      <c r="C22" s="161" t="s">
        <v>1319</v>
      </c>
      <c r="D22" s="161" t="s">
        <v>1352</v>
      </c>
      <c r="E22" s="161">
        <v>11140</v>
      </c>
      <c r="F22" s="161" t="s">
        <v>1321</v>
      </c>
      <c r="G22" s="161">
        <v>44125540</v>
      </c>
      <c r="H22" s="161">
        <v>-4.7436823035612878</v>
      </c>
      <c r="I22" s="161" t="s">
        <v>1635</v>
      </c>
      <c r="J22" s="161">
        <v>-1781195.24</v>
      </c>
      <c r="K22" s="162">
        <v>-3978608.9999999902</v>
      </c>
      <c r="L22" s="161">
        <v>2.83</v>
      </c>
    </row>
    <row r="23" spans="1:12" x14ac:dyDescent="0.25">
      <c r="A23" s="20" t="s">
        <v>54</v>
      </c>
      <c r="B23" s="20" t="s">
        <v>1636</v>
      </c>
      <c r="C23" s="20"/>
      <c r="D23" s="20" t="s">
        <v>1637</v>
      </c>
      <c r="E23" s="20"/>
      <c r="F23" s="20"/>
      <c r="G23" s="20" t="s">
        <v>1638</v>
      </c>
      <c r="H23" s="20"/>
      <c r="I23" s="20" t="s">
        <v>1639</v>
      </c>
      <c r="J23" s="20" t="s">
        <v>1640</v>
      </c>
      <c r="K23" s="20" t="s">
        <v>1641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>
      <c r="B29" s="157">
        <f>B23-B12+5000</f>
        <v>1161931</v>
      </c>
    </row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56" t="s">
        <v>59</v>
      </c>
      <c r="B41" s="22">
        <v>35827634</v>
      </c>
      <c r="G41" s="32">
        <f>B41+G23</f>
        <v>1593429411</v>
      </c>
      <c r="I41" s="28">
        <f>G41-B43</f>
        <v>213429411</v>
      </c>
      <c r="J41" s="33">
        <f>I41/B43</f>
        <v>0.15465899347826087</v>
      </c>
      <c r="K41" s="28">
        <f>I41+30000000</f>
        <v>243429411</v>
      </c>
      <c r="L41" s="33">
        <f>K41/B43</f>
        <v>0.17639812391304349</v>
      </c>
    </row>
    <row r="42" spans="1:12" x14ac:dyDescent="0.25">
      <c r="A42" s="23" t="s">
        <v>60</v>
      </c>
      <c r="B42" s="24">
        <v>130000000</v>
      </c>
      <c r="G42" s="35">
        <f>G41+B42</f>
        <v>1723429411</v>
      </c>
      <c r="H42" s="34"/>
      <c r="I42" s="36">
        <f>G42-B43</f>
        <v>343429411</v>
      </c>
      <c r="J42" s="37">
        <f>I42/B43</f>
        <v>0.24886189202898551</v>
      </c>
      <c r="K42" s="36">
        <f>I42+30000000</f>
        <v>373429411</v>
      </c>
      <c r="L42" s="37">
        <f>K42/B43</f>
        <v>0.2706010224637681</v>
      </c>
    </row>
    <row r="43" spans="1:12" x14ac:dyDescent="0.25">
      <c r="A43" s="156" t="s">
        <v>61</v>
      </c>
      <c r="B43" s="156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3.2410303507342191E-2</v>
      </c>
      <c r="K43" s="370" t="s">
        <v>69</v>
      </c>
      <c r="L43" s="51">
        <f ca="1">K41/VLOOKUP(MID(CELL("filename",A1),FIND("]",CELL("filename",A1))+1,255),base!A:H,8,TRUE)*30</f>
        <v>3.6965950738267944E-2</v>
      </c>
    </row>
    <row r="44" spans="1:12" x14ac:dyDescent="0.25">
      <c r="I44" s="369"/>
      <c r="J44" s="51">
        <f ca="1">I42/VLOOKUP(MID(CELL("filename",A1),FIND("]",CELL("filename",A1))+1,255),base!A:H,8,TRUE)*30</f>
        <v>5.2151441508020466E-2</v>
      </c>
      <c r="K44" s="371"/>
      <c r="L44" s="51">
        <f ca="1">K42/VLOOKUP(MID(CELL("filename",A1),FIND("]",CELL("filename",A1))+1,255),base!A:H,8,TRUE)*30</f>
        <v>5.6707088738946226E-2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0" zoomScale="115" zoomScaleNormal="115" workbookViewId="0">
      <selection activeCell="I43" sqref="I43:L44"/>
    </sheetView>
  </sheetViews>
  <sheetFormatPr defaultRowHeight="15" x14ac:dyDescent="0.25"/>
  <cols>
    <col min="1" max="1" width="10.7109375" style="160" bestFit="1" customWidth="1"/>
    <col min="2" max="2" width="12.28515625" style="160" bestFit="1" customWidth="1"/>
    <col min="3" max="3" width="15.7109375" style="160" bestFit="1" customWidth="1"/>
    <col min="4" max="4" width="13.85546875" style="160" bestFit="1" customWidth="1"/>
    <col min="5" max="5" width="16" style="160" bestFit="1" customWidth="1"/>
    <col min="6" max="6" width="12.7109375" style="160" bestFit="1" customWidth="1"/>
    <col min="7" max="7" width="13.85546875" style="160" bestFit="1" customWidth="1"/>
    <col min="8" max="8" width="17.85546875" style="160" bestFit="1" customWidth="1"/>
    <col min="9" max="9" width="21.5703125" style="160" bestFit="1" customWidth="1"/>
    <col min="10" max="10" width="18.5703125" style="160" bestFit="1" customWidth="1"/>
    <col min="11" max="11" width="20.85546875" style="160" bestFit="1" customWidth="1"/>
    <col min="12" max="12" width="11.28515625" style="160" bestFit="1" customWidth="1"/>
    <col min="13" max="16384" width="9.140625" style="160"/>
  </cols>
  <sheetData>
    <row r="1" spans="1:12" x14ac:dyDescent="0.25">
      <c r="A1" s="160" t="s">
        <v>0</v>
      </c>
      <c r="B1" s="160" t="s">
        <v>1</v>
      </c>
      <c r="C1" s="160" t="s">
        <v>2</v>
      </c>
      <c r="D1" s="160" t="s">
        <v>3</v>
      </c>
      <c r="E1" s="160" t="s">
        <v>4</v>
      </c>
      <c r="F1" s="160" t="s">
        <v>5</v>
      </c>
      <c r="G1" s="160" t="s">
        <v>6</v>
      </c>
      <c r="H1" s="160" t="s">
        <v>7</v>
      </c>
      <c r="I1" s="160" t="s">
        <v>8</v>
      </c>
      <c r="J1" s="160" t="s">
        <v>9</v>
      </c>
      <c r="K1" s="160" t="s">
        <v>10</v>
      </c>
      <c r="L1" s="160" t="s">
        <v>11</v>
      </c>
    </row>
    <row r="2" spans="1:12" x14ac:dyDescent="0.25">
      <c r="A2" s="165" t="s">
        <v>845</v>
      </c>
      <c r="B2" s="165" t="s">
        <v>120</v>
      </c>
      <c r="C2" s="165" t="s">
        <v>846</v>
      </c>
      <c r="D2" s="165" t="s">
        <v>847</v>
      </c>
      <c r="E2" s="165">
        <v>5971</v>
      </c>
      <c r="F2" s="165" t="s">
        <v>848</v>
      </c>
      <c r="G2" s="165">
        <v>59127828</v>
      </c>
      <c r="H2" s="165">
        <v>64.123659465288071</v>
      </c>
      <c r="I2" s="165" t="s">
        <v>1642</v>
      </c>
      <c r="J2" s="165">
        <v>0</v>
      </c>
      <c r="K2" s="165" t="s">
        <v>1642</v>
      </c>
      <c r="L2" s="165"/>
    </row>
    <row r="3" spans="1:12" x14ac:dyDescent="0.25">
      <c r="A3" s="165" t="s">
        <v>1147</v>
      </c>
      <c r="B3" s="165">
        <v>106</v>
      </c>
      <c r="C3" s="165" t="s">
        <v>1165</v>
      </c>
      <c r="D3" s="165" t="s">
        <v>1166</v>
      </c>
      <c r="E3" s="165">
        <v>8296</v>
      </c>
      <c r="F3" s="165" t="s">
        <v>1167</v>
      </c>
      <c r="G3" s="165">
        <v>870802</v>
      </c>
      <c r="H3" s="165">
        <v>43.4741490097868</v>
      </c>
      <c r="I3" s="165" t="s">
        <v>1643</v>
      </c>
      <c r="J3" s="165">
        <v>0</v>
      </c>
      <c r="K3" s="165" t="s">
        <v>1643</v>
      </c>
      <c r="L3" s="165"/>
    </row>
    <row r="4" spans="1:12" x14ac:dyDescent="0.25">
      <c r="A4" s="165" t="s">
        <v>57</v>
      </c>
      <c r="B4" s="165">
        <v>224</v>
      </c>
      <c r="C4" s="165" t="s">
        <v>546</v>
      </c>
      <c r="D4" s="165" t="s">
        <v>547</v>
      </c>
      <c r="E4" s="165">
        <v>7200</v>
      </c>
      <c r="F4" s="165" t="s">
        <v>548</v>
      </c>
      <c r="G4" s="165">
        <v>1597075</v>
      </c>
      <c r="H4" s="165">
        <v>38.120684901101285</v>
      </c>
      <c r="I4" s="165" t="s">
        <v>936</v>
      </c>
      <c r="J4" s="165">
        <v>459414.5167682927</v>
      </c>
      <c r="K4" s="165" t="s">
        <v>937</v>
      </c>
      <c r="L4" s="165"/>
    </row>
    <row r="5" spans="1:12" x14ac:dyDescent="0.25">
      <c r="A5" s="165" t="s">
        <v>100</v>
      </c>
      <c r="B5" s="165">
        <v>100</v>
      </c>
      <c r="C5" s="165" t="s">
        <v>850</v>
      </c>
      <c r="D5" s="165" t="s">
        <v>1220</v>
      </c>
      <c r="E5" s="165">
        <v>2185</v>
      </c>
      <c r="F5" s="165" t="s">
        <v>852</v>
      </c>
      <c r="G5" s="165">
        <v>216370</v>
      </c>
      <c r="H5" s="165">
        <v>29.054596201874975</v>
      </c>
      <c r="I5" s="165" t="s">
        <v>1644</v>
      </c>
      <c r="J5" s="165">
        <v>3511595.7250000001</v>
      </c>
      <c r="K5" s="165" t="s">
        <v>1645</v>
      </c>
      <c r="L5" s="165"/>
    </row>
    <row r="6" spans="1:12" x14ac:dyDescent="0.25">
      <c r="A6" s="165" t="s">
        <v>570</v>
      </c>
      <c r="B6" s="165" t="s">
        <v>156</v>
      </c>
      <c r="C6" s="165" t="s">
        <v>537</v>
      </c>
      <c r="D6" s="165" t="s">
        <v>571</v>
      </c>
      <c r="E6" s="165">
        <v>6742</v>
      </c>
      <c r="F6" s="165" t="s">
        <v>539</v>
      </c>
      <c r="G6" s="165">
        <v>133525310</v>
      </c>
      <c r="H6" s="165">
        <v>27.796744260477539</v>
      </c>
      <c r="I6" s="165" t="s">
        <v>1646</v>
      </c>
      <c r="J6" s="165">
        <v>0</v>
      </c>
      <c r="K6" s="165" t="s">
        <v>1646</v>
      </c>
      <c r="L6" s="165"/>
    </row>
    <row r="7" spans="1:12" x14ac:dyDescent="0.25">
      <c r="A7" s="165" t="s">
        <v>25</v>
      </c>
      <c r="B7" s="165" t="s">
        <v>352</v>
      </c>
      <c r="C7" s="165" t="s">
        <v>222</v>
      </c>
      <c r="D7" s="165" t="s">
        <v>1152</v>
      </c>
      <c r="E7" s="165">
        <v>6470</v>
      </c>
      <c r="F7" s="165" t="s">
        <v>224</v>
      </c>
      <c r="G7" s="165">
        <v>38441505</v>
      </c>
      <c r="H7" s="165">
        <v>20.874025748451039</v>
      </c>
      <c r="I7" s="165" t="s">
        <v>1647</v>
      </c>
      <c r="J7" s="165">
        <v>5950995.1960497703</v>
      </c>
      <c r="K7" s="165" t="s">
        <v>1648</v>
      </c>
      <c r="L7" s="165"/>
    </row>
    <row r="8" spans="1:12" x14ac:dyDescent="0.25">
      <c r="A8" s="165" t="s">
        <v>38</v>
      </c>
      <c r="B8" s="165" t="s">
        <v>120</v>
      </c>
      <c r="C8" s="165" t="s">
        <v>1355</v>
      </c>
      <c r="D8" s="165" t="s">
        <v>1591</v>
      </c>
      <c r="E8" s="165">
        <v>1666</v>
      </c>
      <c r="F8" s="165" t="s">
        <v>1357</v>
      </c>
      <c r="G8" s="165">
        <v>16497565</v>
      </c>
      <c r="H8" s="165">
        <v>17.990008238759785</v>
      </c>
      <c r="I8" s="165" t="s">
        <v>1649</v>
      </c>
      <c r="J8" s="165">
        <v>51296852.241666667</v>
      </c>
      <c r="K8" s="165" t="s">
        <v>1650</v>
      </c>
      <c r="L8" s="165"/>
    </row>
    <row r="9" spans="1:12" x14ac:dyDescent="0.25">
      <c r="A9" s="165" t="s">
        <v>78</v>
      </c>
      <c r="B9" s="165" t="s">
        <v>752</v>
      </c>
      <c r="C9" s="165" t="s">
        <v>1560</v>
      </c>
      <c r="D9" s="165" t="s">
        <v>1620</v>
      </c>
      <c r="E9" s="165">
        <v>5200</v>
      </c>
      <c r="F9" s="165" t="s">
        <v>1562</v>
      </c>
      <c r="G9" s="165">
        <v>308958000</v>
      </c>
      <c r="H9" s="165">
        <v>11.67791441446033</v>
      </c>
      <c r="I9" s="165" t="s">
        <v>1651</v>
      </c>
      <c r="J9" s="165">
        <v>10146051</v>
      </c>
      <c r="K9" s="165" t="s">
        <v>1652</v>
      </c>
      <c r="L9" s="165"/>
    </row>
    <row r="10" spans="1:12" x14ac:dyDescent="0.25">
      <c r="A10" s="165" t="s">
        <v>1623</v>
      </c>
      <c r="B10" s="165">
        <v>446</v>
      </c>
      <c r="C10" s="165" t="s">
        <v>1624</v>
      </c>
      <c r="D10" s="165" t="s">
        <v>1625</v>
      </c>
      <c r="E10" s="165">
        <v>24597</v>
      </c>
      <c r="F10" s="165" t="s">
        <v>1626</v>
      </c>
      <c r="G10" s="165">
        <v>10863302</v>
      </c>
      <c r="H10" s="165">
        <v>7.7541662446916702</v>
      </c>
      <c r="I10" s="165" t="s">
        <v>1653</v>
      </c>
      <c r="J10" s="165">
        <v>0</v>
      </c>
      <c r="K10" s="165" t="s">
        <v>1653</v>
      </c>
      <c r="L10" s="165"/>
    </row>
    <row r="11" spans="1:12" x14ac:dyDescent="0.25">
      <c r="A11" s="165" t="s">
        <v>772</v>
      </c>
      <c r="B11" s="165" t="s">
        <v>156</v>
      </c>
      <c r="C11" s="165">
        <v>905</v>
      </c>
      <c r="D11" s="165" t="s">
        <v>773</v>
      </c>
      <c r="E11" s="165">
        <v>953</v>
      </c>
      <c r="F11" s="165">
        <v>914</v>
      </c>
      <c r="G11" s="165">
        <v>18874165</v>
      </c>
      <c r="H11" s="165">
        <v>4.2667625834419596</v>
      </c>
      <c r="I11" s="165" t="s">
        <v>1654</v>
      </c>
      <c r="J11" s="165">
        <v>0</v>
      </c>
      <c r="K11" s="165" t="s">
        <v>1654</v>
      </c>
      <c r="L11" s="165"/>
    </row>
    <row r="12" spans="1:12" x14ac:dyDescent="0.25">
      <c r="A12" s="165" t="s">
        <v>45</v>
      </c>
      <c r="B12" s="165" t="s">
        <v>156</v>
      </c>
      <c r="C12" s="165" t="s">
        <v>1303</v>
      </c>
      <c r="D12" s="165" t="s">
        <v>1304</v>
      </c>
      <c r="E12" s="165">
        <v>4834</v>
      </c>
      <c r="F12" s="165" t="s">
        <v>1305</v>
      </c>
      <c r="G12" s="165">
        <v>95737370</v>
      </c>
      <c r="H12" s="165">
        <v>0.96073869185544691</v>
      </c>
      <c r="I12" s="165" t="s">
        <v>1655</v>
      </c>
      <c r="J12" s="165">
        <v>15200564.693318179</v>
      </c>
      <c r="K12" s="165" t="s">
        <v>1656</v>
      </c>
      <c r="L12" s="165"/>
    </row>
    <row r="13" spans="1:12" x14ac:dyDescent="0.25">
      <c r="A13" s="165" t="s">
        <v>730</v>
      </c>
      <c r="B13" s="165" t="s">
        <v>470</v>
      </c>
      <c r="C13" s="165">
        <v>776</v>
      </c>
      <c r="D13" s="165" t="s">
        <v>1596</v>
      </c>
      <c r="E13" s="165">
        <v>784</v>
      </c>
      <c r="F13" s="165">
        <v>784</v>
      </c>
      <c r="G13" s="165">
        <v>77635600</v>
      </c>
      <c r="H13" s="165">
        <v>-1.1889670029406336E-2</v>
      </c>
      <c r="I13" s="165" t="s">
        <v>1657</v>
      </c>
      <c r="J13" s="165">
        <v>847739.71428571432</v>
      </c>
      <c r="K13" s="165" t="s">
        <v>1658</v>
      </c>
      <c r="L13" s="165"/>
    </row>
    <row r="14" spans="1:12" x14ac:dyDescent="0.25">
      <c r="A14" s="165" t="s">
        <v>1393</v>
      </c>
      <c r="B14" s="165" t="s">
        <v>131</v>
      </c>
      <c r="C14" s="165" t="s">
        <v>1394</v>
      </c>
      <c r="D14" s="165" t="s">
        <v>1395</v>
      </c>
      <c r="E14" s="165">
        <v>10571</v>
      </c>
      <c r="F14" s="165" t="s">
        <v>1396</v>
      </c>
      <c r="G14" s="165">
        <v>10467933</v>
      </c>
      <c r="H14" s="165">
        <v>-0.81305766362847065</v>
      </c>
      <c r="I14" s="165" t="s">
        <v>1659</v>
      </c>
      <c r="J14" s="165">
        <v>0</v>
      </c>
      <c r="K14" s="165" t="s">
        <v>1659</v>
      </c>
      <c r="L14" s="165"/>
    </row>
    <row r="15" spans="1:12" x14ac:dyDescent="0.25">
      <c r="A15" s="165" t="s">
        <v>82</v>
      </c>
      <c r="B15" s="165" t="s">
        <v>161</v>
      </c>
      <c r="C15" s="165" t="s">
        <v>162</v>
      </c>
      <c r="D15" s="165" t="s">
        <v>580</v>
      </c>
      <c r="E15" s="165">
        <v>4209</v>
      </c>
      <c r="F15" s="165" t="s">
        <v>164</v>
      </c>
      <c r="G15" s="165">
        <v>104203224</v>
      </c>
      <c r="H15" s="165">
        <v>-0.87963488741699458</v>
      </c>
      <c r="I15" s="165" t="s">
        <v>581</v>
      </c>
      <c r="J15" s="165">
        <v>4403173.2677228628</v>
      </c>
      <c r="K15" s="165" t="s">
        <v>582</v>
      </c>
      <c r="L15" s="165"/>
    </row>
    <row r="16" spans="1:12" x14ac:dyDescent="0.25">
      <c r="A16" s="165" t="s">
        <v>983</v>
      </c>
      <c r="B16" s="165" t="s">
        <v>470</v>
      </c>
      <c r="C16" s="165">
        <v>502</v>
      </c>
      <c r="D16" s="165" t="s">
        <v>1021</v>
      </c>
      <c r="E16" s="165">
        <v>500</v>
      </c>
      <c r="F16" s="165">
        <v>507</v>
      </c>
      <c r="G16" s="165">
        <v>49512500</v>
      </c>
      <c r="H16" s="165">
        <v>-1.422541660859697</v>
      </c>
      <c r="I16" s="165" t="s">
        <v>1022</v>
      </c>
      <c r="J16" s="165">
        <v>0</v>
      </c>
      <c r="K16" s="165" t="s">
        <v>1022</v>
      </c>
      <c r="L16" s="165"/>
    </row>
    <row r="17" spans="1:12" x14ac:dyDescent="0.25">
      <c r="A17" s="165" t="s">
        <v>48</v>
      </c>
      <c r="B17" s="165" t="s">
        <v>1382</v>
      </c>
      <c r="C17" s="165">
        <v>427</v>
      </c>
      <c r="D17" s="165" t="s">
        <v>1383</v>
      </c>
      <c r="E17" s="165">
        <v>424</v>
      </c>
      <c r="F17" s="165">
        <v>431</v>
      </c>
      <c r="G17" s="165">
        <v>146953100</v>
      </c>
      <c r="H17" s="165">
        <v>-1.6169338424522433</v>
      </c>
      <c r="I17" s="165" t="s">
        <v>1660</v>
      </c>
      <c r="J17" s="165">
        <v>5533673.3722437816</v>
      </c>
      <c r="K17" s="165" t="s">
        <v>1661</v>
      </c>
      <c r="L17" s="165"/>
    </row>
    <row r="18" spans="1:12" x14ac:dyDescent="0.25">
      <c r="A18" s="165" t="s">
        <v>51</v>
      </c>
      <c r="B18" s="165" t="s">
        <v>1023</v>
      </c>
      <c r="C18" s="165">
        <v>424</v>
      </c>
      <c r="D18" s="165" t="s">
        <v>1501</v>
      </c>
      <c r="E18" s="165">
        <v>418</v>
      </c>
      <c r="F18" s="165">
        <v>428</v>
      </c>
      <c r="G18" s="165">
        <v>124177350</v>
      </c>
      <c r="H18" s="165">
        <v>-2.3706311264196991</v>
      </c>
      <c r="I18" s="165" t="s">
        <v>1662</v>
      </c>
      <c r="J18" s="165">
        <v>2348525.7877852772</v>
      </c>
      <c r="K18" s="165" t="s">
        <v>1663</v>
      </c>
      <c r="L18" s="165"/>
    </row>
    <row r="19" spans="1:12" x14ac:dyDescent="0.25">
      <c r="A19" s="165" t="s">
        <v>12</v>
      </c>
      <c r="B19" s="165" t="s">
        <v>368</v>
      </c>
      <c r="C19" s="165" t="s">
        <v>1527</v>
      </c>
      <c r="D19" s="165" t="s">
        <v>1528</v>
      </c>
      <c r="E19" s="165">
        <v>3016</v>
      </c>
      <c r="F19" s="165" t="s">
        <v>1529</v>
      </c>
      <c r="G19" s="165">
        <v>149329700</v>
      </c>
      <c r="H19" s="165">
        <v>-3.9122841031327162</v>
      </c>
      <c r="I19" s="165" t="s">
        <v>1664</v>
      </c>
      <c r="J19" s="165">
        <v>23860681.796717823</v>
      </c>
      <c r="K19" s="165" t="s">
        <v>1665</v>
      </c>
      <c r="L19" s="165"/>
    </row>
    <row r="20" spans="1:12" x14ac:dyDescent="0.25">
      <c r="A20" s="165" t="s">
        <v>88</v>
      </c>
      <c r="B20" s="165" t="s">
        <v>1105</v>
      </c>
      <c r="C20" s="165" t="s">
        <v>1461</v>
      </c>
      <c r="D20" s="165" t="s">
        <v>1462</v>
      </c>
      <c r="E20" s="165">
        <v>1670</v>
      </c>
      <c r="F20" s="165" t="s">
        <v>1463</v>
      </c>
      <c r="G20" s="165">
        <v>132297400</v>
      </c>
      <c r="H20" s="165">
        <v>-4.470742311796136</v>
      </c>
      <c r="I20" s="165" t="s">
        <v>1666</v>
      </c>
      <c r="J20" s="165">
        <v>0</v>
      </c>
      <c r="K20" s="165" t="s">
        <v>1666</v>
      </c>
      <c r="L20" s="165"/>
    </row>
    <row r="21" spans="1:12" x14ac:dyDescent="0.25">
      <c r="A21" s="165" t="s">
        <v>15</v>
      </c>
      <c r="B21" s="165" t="s">
        <v>1278</v>
      </c>
      <c r="C21" s="165" t="s">
        <v>1319</v>
      </c>
      <c r="D21" s="165" t="s">
        <v>1352</v>
      </c>
      <c r="E21" s="165">
        <v>11060</v>
      </c>
      <c r="F21" s="165" t="s">
        <v>1321</v>
      </c>
      <c r="G21" s="165">
        <v>43808660</v>
      </c>
      <c r="H21" s="165">
        <v>-5.427749217000704</v>
      </c>
      <c r="I21" s="165" t="s">
        <v>1667</v>
      </c>
      <c r="J21" s="165">
        <v>-1781195.24</v>
      </c>
      <c r="K21" s="165" t="s">
        <v>1668</v>
      </c>
      <c r="L21" s="165"/>
    </row>
    <row r="22" spans="1:12" x14ac:dyDescent="0.25">
      <c r="A22" s="165" t="s">
        <v>1575</v>
      </c>
      <c r="B22" s="165">
        <v>500</v>
      </c>
      <c r="C22" s="165" t="s">
        <v>1576</v>
      </c>
      <c r="D22" s="165" t="s">
        <v>1577</v>
      </c>
      <c r="E22" s="165">
        <v>2756</v>
      </c>
      <c r="F22" s="165" t="s">
        <v>1578</v>
      </c>
      <c r="G22" s="165">
        <v>1364564</v>
      </c>
      <c r="H22" s="165">
        <v>-6.3174566777176446</v>
      </c>
      <c r="I22" s="165" t="s">
        <v>1669</v>
      </c>
      <c r="J22" s="165">
        <v>0</v>
      </c>
      <c r="K22" s="165" t="s">
        <v>1669</v>
      </c>
      <c r="L22" s="165"/>
    </row>
    <row r="23" spans="1:12" x14ac:dyDescent="0.25">
      <c r="A23" s="20" t="s">
        <v>54</v>
      </c>
      <c r="B23" s="20" t="s">
        <v>1636</v>
      </c>
      <c r="C23" s="20"/>
      <c r="D23" s="20" t="s">
        <v>1637</v>
      </c>
      <c r="E23" s="20"/>
      <c r="F23" s="20"/>
      <c r="G23" s="20" t="s">
        <v>1670</v>
      </c>
      <c r="H23" s="20"/>
      <c r="I23" s="20" t="s">
        <v>1671</v>
      </c>
      <c r="J23" s="20" t="s">
        <v>1640</v>
      </c>
      <c r="K23" s="20" t="s">
        <v>1672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59" t="s">
        <v>59</v>
      </c>
      <c r="B41" s="22">
        <v>35827632</v>
      </c>
      <c r="G41" s="32">
        <f>B41+G23</f>
        <v>1560286955</v>
      </c>
      <c r="I41" s="28">
        <f>G41-B43</f>
        <v>180286955</v>
      </c>
      <c r="J41" s="33">
        <f>I41/B43</f>
        <v>0.13064272101449276</v>
      </c>
      <c r="K41" s="28">
        <f>I41+30000000</f>
        <v>210286955</v>
      </c>
      <c r="L41" s="33">
        <f>K41/B43</f>
        <v>0.15238185144927535</v>
      </c>
    </row>
    <row r="42" spans="1:12" x14ac:dyDescent="0.25">
      <c r="A42" s="23" t="s">
        <v>60</v>
      </c>
      <c r="B42" s="24">
        <v>130000000</v>
      </c>
      <c r="G42" s="35">
        <f>G41+B42</f>
        <v>1690286955</v>
      </c>
      <c r="H42" s="34"/>
      <c r="I42" s="36">
        <f>G42-B43</f>
        <v>310286955</v>
      </c>
      <c r="J42" s="37">
        <f>I42/B43</f>
        <v>0.2248456195652174</v>
      </c>
      <c r="K42" s="36">
        <f>I42+30000000</f>
        <v>340286955</v>
      </c>
      <c r="L42" s="37">
        <f>K42/B43</f>
        <v>0.24658474999999999</v>
      </c>
    </row>
    <row r="43" spans="1:12" x14ac:dyDescent="0.25">
      <c r="A43" s="159" t="s">
        <v>61</v>
      </c>
      <c r="B43" s="159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2.7203544160547228E-2</v>
      </c>
      <c r="K43" s="370" t="s">
        <v>69</v>
      </c>
      <c r="L43" s="51">
        <f ca="1">K41/VLOOKUP(MID(CELL("filename",A1),FIND("]",CELL("filename",A1))+1,255),base!A:H,8,TRUE)*30</f>
        <v>3.1730251735237899E-2</v>
      </c>
    </row>
    <row r="44" spans="1:12" x14ac:dyDescent="0.25">
      <c r="I44" s="369"/>
      <c r="J44" s="51">
        <f ca="1">I42/VLOOKUP(MID(CELL("filename",A1),FIND("]",CELL("filename",A1))+1,255),base!A:H,8,TRUE)*30</f>
        <v>4.681927698420682E-2</v>
      </c>
      <c r="K44" s="371"/>
      <c r="L44" s="51">
        <f ca="1">K42/VLOOKUP(MID(CELL("filename",A1),FIND("]",CELL("filename",A1))+1,255),base!A:H,8,TRUE)*30</f>
        <v>5.1345984558897495E-2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0" zoomScale="115" zoomScaleNormal="115" workbookViewId="0">
      <selection activeCell="I43" sqref="I43:L44"/>
    </sheetView>
  </sheetViews>
  <sheetFormatPr defaultRowHeight="15" x14ac:dyDescent="0.25"/>
  <cols>
    <col min="1" max="1" width="10.140625" style="164" bestFit="1" customWidth="1"/>
    <col min="2" max="2" width="12.28515625" style="164" bestFit="1" customWidth="1"/>
    <col min="3" max="3" width="14.85546875" style="164" bestFit="1" customWidth="1"/>
    <col min="4" max="4" width="13.85546875" style="164" bestFit="1" customWidth="1"/>
    <col min="5" max="5" width="14.5703125" style="164" bestFit="1" customWidth="1"/>
    <col min="6" max="6" width="12.140625" style="164" bestFit="1" customWidth="1"/>
    <col min="7" max="7" width="13.85546875" style="164" bestFit="1" customWidth="1"/>
    <col min="8" max="8" width="18" style="164" bestFit="1" customWidth="1"/>
    <col min="9" max="9" width="21.5703125" style="164" bestFit="1" customWidth="1"/>
    <col min="10" max="10" width="19.28515625" style="164" bestFit="1" customWidth="1"/>
    <col min="11" max="11" width="20.85546875" style="164" bestFit="1" customWidth="1"/>
    <col min="12" max="12" width="11.5703125" style="164" bestFit="1" customWidth="1"/>
    <col min="13" max="16384" width="9.140625" style="164"/>
  </cols>
  <sheetData>
    <row r="1" spans="1:12" x14ac:dyDescent="0.25">
      <c r="A1" s="164" t="s">
        <v>0</v>
      </c>
      <c r="B1" s="164" t="s">
        <v>1</v>
      </c>
      <c r="C1" s="164" t="s">
        <v>2</v>
      </c>
      <c r="D1" s="164" t="s">
        <v>3</v>
      </c>
      <c r="E1" s="164" t="s">
        <v>4</v>
      </c>
      <c r="F1" s="164" t="s">
        <v>5</v>
      </c>
      <c r="G1" s="164" t="s">
        <v>6</v>
      </c>
      <c r="H1" s="164" t="s">
        <v>7</v>
      </c>
      <c r="I1" s="164" t="s">
        <v>8</v>
      </c>
      <c r="J1" s="164" t="s">
        <v>9</v>
      </c>
      <c r="K1" s="164" t="s">
        <v>10</v>
      </c>
      <c r="L1" s="164" t="s">
        <v>11</v>
      </c>
    </row>
    <row r="2" spans="1:12" x14ac:dyDescent="0.25">
      <c r="A2" s="168" t="s">
        <v>845</v>
      </c>
      <c r="B2" s="168" t="s">
        <v>120</v>
      </c>
      <c r="C2" s="168" t="s">
        <v>846</v>
      </c>
      <c r="D2" s="168" t="s">
        <v>847</v>
      </c>
      <c r="E2" s="168">
        <v>6251</v>
      </c>
      <c r="F2" s="168" t="s">
        <v>848</v>
      </c>
      <c r="G2" s="168">
        <v>61900528</v>
      </c>
      <c r="H2" s="168">
        <v>71.819962305964111</v>
      </c>
      <c r="I2" s="168" t="s">
        <v>1673</v>
      </c>
      <c r="J2" s="168">
        <v>0</v>
      </c>
      <c r="K2" s="168" t="s">
        <v>1673</v>
      </c>
      <c r="L2" s="168">
        <v>4.28</v>
      </c>
    </row>
    <row r="3" spans="1:12" x14ac:dyDescent="0.25">
      <c r="A3" s="168" t="s">
        <v>1147</v>
      </c>
      <c r="B3" s="168">
        <v>106</v>
      </c>
      <c r="C3" s="168" t="s">
        <v>1165</v>
      </c>
      <c r="D3" s="168" t="s">
        <v>1166</v>
      </c>
      <c r="E3" s="168">
        <v>8710</v>
      </c>
      <c r="F3" s="168" t="s">
        <v>1167</v>
      </c>
      <c r="G3" s="168">
        <v>914258</v>
      </c>
      <c r="H3" s="168">
        <v>50.634000065904374</v>
      </c>
      <c r="I3" s="168" t="s">
        <v>1674</v>
      </c>
      <c r="J3" s="168">
        <v>0</v>
      </c>
      <c r="K3" s="168" t="s">
        <v>1674</v>
      </c>
      <c r="L3" s="168">
        <v>0.06</v>
      </c>
    </row>
    <row r="4" spans="1:12" x14ac:dyDescent="0.25">
      <c r="A4" s="168" t="s">
        <v>57</v>
      </c>
      <c r="B4" s="168">
        <v>224</v>
      </c>
      <c r="C4" s="168" t="s">
        <v>546</v>
      </c>
      <c r="D4" s="168" t="s">
        <v>547</v>
      </c>
      <c r="E4" s="168">
        <v>7100</v>
      </c>
      <c r="F4" s="168" t="s">
        <v>548</v>
      </c>
      <c r="G4" s="168">
        <v>1574894</v>
      </c>
      <c r="H4" s="168">
        <v>36.202393705139087</v>
      </c>
      <c r="I4" s="168" t="s">
        <v>906</v>
      </c>
      <c r="J4" s="168">
        <v>459414.5167682927</v>
      </c>
      <c r="K4" s="168" t="s">
        <v>907</v>
      </c>
      <c r="L4" s="168">
        <v>0.11</v>
      </c>
    </row>
    <row r="5" spans="1:12" x14ac:dyDescent="0.25">
      <c r="A5" s="168" t="s">
        <v>100</v>
      </c>
      <c r="B5" s="168">
        <v>100</v>
      </c>
      <c r="C5" s="168" t="s">
        <v>850</v>
      </c>
      <c r="D5" s="168" t="s">
        <v>1220</v>
      </c>
      <c r="E5" s="168">
        <v>2177</v>
      </c>
      <c r="F5" s="168" t="s">
        <v>852</v>
      </c>
      <c r="G5" s="168">
        <v>215577</v>
      </c>
      <c r="H5" s="168">
        <v>28.581608750804648</v>
      </c>
      <c r="I5" s="168" t="s">
        <v>1675</v>
      </c>
      <c r="J5" s="168">
        <v>3511595.7250000001</v>
      </c>
      <c r="K5" s="168" t="s">
        <v>1676</v>
      </c>
      <c r="L5" s="168">
        <v>0.01</v>
      </c>
    </row>
    <row r="6" spans="1:12" x14ac:dyDescent="0.25">
      <c r="A6" s="168" t="s">
        <v>570</v>
      </c>
      <c r="B6" s="168" t="s">
        <v>156</v>
      </c>
      <c r="C6" s="168" t="s">
        <v>537</v>
      </c>
      <c r="D6" s="168" t="s">
        <v>571</v>
      </c>
      <c r="E6" s="168">
        <v>6586</v>
      </c>
      <c r="F6" s="168" t="s">
        <v>539</v>
      </c>
      <c r="G6" s="168">
        <v>130435730</v>
      </c>
      <c r="H6" s="168">
        <v>24.83971487681772</v>
      </c>
      <c r="I6" s="168" t="s">
        <v>1677</v>
      </c>
      <c r="J6" s="168">
        <v>0</v>
      </c>
      <c r="K6" s="168" t="s">
        <v>1677</v>
      </c>
      <c r="L6" s="168">
        <v>9.02</v>
      </c>
    </row>
    <row r="7" spans="1:12" x14ac:dyDescent="0.25">
      <c r="A7" s="168" t="s">
        <v>25</v>
      </c>
      <c r="B7" s="168" t="s">
        <v>131</v>
      </c>
      <c r="C7" s="168" t="s">
        <v>222</v>
      </c>
      <c r="D7" s="168" t="s">
        <v>1678</v>
      </c>
      <c r="E7" s="168">
        <v>6352</v>
      </c>
      <c r="F7" s="168" t="s">
        <v>224</v>
      </c>
      <c r="G7" s="168">
        <v>6290068</v>
      </c>
      <c r="H7" s="168">
        <v>18.669522651338635</v>
      </c>
      <c r="I7" s="168" t="s">
        <v>1679</v>
      </c>
      <c r="J7" s="168">
        <v>9982897.5326749608</v>
      </c>
      <c r="K7" s="168" t="s">
        <v>1680</v>
      </c>
      <c r="L7" s="168">
        <v>0.43</v>
      </c>
    </row>
    <row r="8" spans="1:12" x14ac:dyDescent="0.25">
      <c r="A8" s="168" t="s">
        <v>38</v>
      </c>
      <c r="B8" s="168" t="s">
        <v>120</v>
      </c>
      <c r="C8" s="168" t="s">
        <v>1355</v>
      </c>
      <c r="D8" s="168" t="s">
        <v>1591</v>
      </c>
      <c r="E8" s="168">
        <v>1611</v>
      </c>
      <c r="F8" s="168" t="s">
        <v>1357</v>
      </c>
      <c r="G8" s="168">
        <v>15952928</v>
      </c>
      <c r="H8" s="168">
        <v>14.094783451517948</v>
      </c>
      <c r="I8" s="168" t="s">
        <v>1681</v>
      </c>
      <c r="J8" s="168">
        <v>51296852.241666667</v>
      </c>
      <c r="K8" s="168" t="s">
        <v>1682</v>
      </c>
      <c r="L8" s="168">
        <v>1.1000000000000001</v>
      </c>
    </row>
    <row r="9" spans="1:12" x14ac:dyDescent="0.25">
      <c r="A9" s="168" t="s">
        <v>1623</v>
      </c>
      <c r="B9" s="168">
        <v>446</v>
      </c>
      <c r="C9" s="168" t="s">
        <v>1624</v>
      </c>
      <c r="D9" s="168" t="s">
        <v>1625</v>
      </c>
      <c r="E9" s="168">
        <v>24597</v>
      </c>
      <c r="F9" s="168" t="s">
        <v>1626</v>
      </c>
      <c r="G9" s="168">
        <v>10863302</v>
      </c>
      <c r="H9" s="168">
        <v>7.7541662446916702</v>
      </c>
      <c r="I9" s="168" t="s">
        <v>1653</v>
      </c>
      <c r="J9" s="168">
        <v>0</v>
      </c>
      <c r="K9" s="168" t="s">
        <v>1653</v>
      </c>
      <c r="L9" s="168">
        <v>0.75</v>
      </c>
    </row>
    <row r="10" spans="1:12" x14ac:dyDescent="0.25">
      <c r="A10" s="168" t="s">
        <v>78</v>
      </c>
      <c r="B10" s="168" t="s">
        <v>1309</v>
      </c>
      <c r="C10" s="168" t="s">
        <v>1560</v>
      </c>
      <c r="D10" s="168" t="s">
        <v>1683</v>
      </c>
      <c r="E10" s="168">
        <v>5006</v>
      </c>
      <c r="F10" s="168" t="s">
        <v>1562</v>
      </c>
      <c r="G10" s="168">
        <v>272645532</v>
      </c>
      <c r="H10" s="168">
        <v>7.511468948757396</v>
      </c>
      <c r="I10" s="168" t="s">
        <v>1684</v>
      </c>
      <c r="J10" s="168">
        <v>12293670</v>
      </c>
      <c r="K10" s="168" t="s">
        <v>1685</v>
      </c>
      <c r="L10" s="168">
        <v>18.850000000000001</v>
      </c>
    </row>
    <row r="11" spans="1:12" x14ac:dyDescent="0.25">
      <c r="A11" s="168" t="s">
        <v>772</v>
      </c>
      <c r="B11" s="168" t="s">
        <v>156</v>
      </c>
      <c r="C11" s="168">
        <v>905</v>
      </c>
      <c r="D11" s="168" t="s">
        <v>773</v>
      </c>
      <c r="E11" s="168">
        <v>929</v>
      </c>
      <c r="F11" s="168">
        <v>914</v>
      </c>
      <c r="G11" s="168">
        <v>18398845</v>
      </c>
      <c r="H11" s="168">
        <v>1.6409469465032325</v>
      </c>
      <c r="I11" s="168" t="s">
        <v>1686</v>
      </c>
      <c r="J11" s="168">
        <v>0</v>
      </c>
      <c r="K11" s="168" t="s">
        <v>1686</v>
      </c>
      <c r="L11" s="168">
        <v>1.27</v>
      </c>
    </row>
    <row r="12" spans="1:12" x14ac:dyDescent="0.25">
      <c r="A12" s="168" t="s">
        <v>1393</v>
      </c>
      <c r="B12" s="168" t="s">
        <v>131</v>
      </c>
      <c r="C12" s="168" t="s">
        <v>1394</v>
      </c>
      <c r="D12" s="168" t="s">
        <v>1395</v>
      </c>
      <c r="E12" s="168">
        <v>10800</v>
      </c>
      <c r="F12" s="168" t="s">
        <v>1396</v>
      </c>
      <c r="G12" s="168">
        <v>10694700</v>
      </c>
      <c r="H12" s="168">
        <v>1.3356306545707346</v>
      </c>
      <c r="I12" s="168" t="s">
        <v>1687</v>
      </c>
      <c r="J12" s="168">
        <v>0</v>
      </c>
      <c r="K12" s="168" t="s">
        <v>1687</v>
      </c>
      <c r="L12" s="168">
        <v>0.74</v>
      </c>
    </row>
    <row r="13" spans="1:12" x14ac:dyDescent="0.25">
      <c r="A13" s="168" t="s">
        <v>15</v>
      </c>
      <c r="B13" s="168" t="s">
        <v>1278</v>
      </c>
      <c r="C13" s="168" t="s">
        <v>1319</v>
      </c>
      <c r="D13" s="168" t="s">
        <v>1352</v>
      </c>
      <c r="E13" s="168">
        <v>11800</v>
      </c>
      <c r="F13" s="168" t="s">
        <v>1321</v>
      </c>
      <c r="G13" s="168">
        <v>46739800</v>
      </c>
      <c r="H13" s="168">
        <v>0.89986973231389666</v>
      </c>
      <c r="I13" s="168" t="s">
        <v>1688</v>
      </c>
      <c r="J13" s="168">
        <v>-1781195.24</v>
      </c>
      <c r="K13" s="168" t="s">
        <v>1689</v>
      </c>
      <c r="L13" s="168">
        <v>3.23</v>
      </c>
    </row>
    <row r="14" spans="1:12" x14ac:dyDescent="0.25">
      <c r="A14" s="168" t="s">
        <v>45</v>
      </c>
      <c r="B14" s="168" t="s">
        <v>156</v>
      </c>
      <c r="C14" s="168" t="s">
        <v>1303</v>
      </c>
      <c r="D14" s="168" t="s">
        <v>1304</v>
      </c>
      <c r="E14" s="168">
        <v>4780</v>
      </c>
      <c r="F14" s="168" t="s">
        <v>1305</v>
      </c>
      <c r="G14" s="168">
        <v>94667900</v>
      </c>
      <c r="H14" s="168">
        <v>-0.16708089634484144</v>
      </c>
      <c r="I14" s="168" t="s">
        <v>1690</v>
      </c>
      <c r="J14" s="168">
        <v>15200564.693318179</v>
      </c>
      <c r="K14" s="168" t="s">
        <v>1691</v>
      </c>
      <c r="L14" s="168">
        <v>6.54</v>
      </c>
    </row>
    <row r="15" spans="1:12" x14ac:dyDescent="0.25">
      <c r="A15" s="168" t="s">
        <v>82</v>
      </c>
      <c r="B15" s="168" t="s">
        <v>161</v>
      </c>
      <c r="C15" s="168" t="s">
        <v>162</v>
      </c>
      <c r="D15" s="168" t="s">
        <v>580</v>
      </c>
      <c r="E15" s="168">
        <v>4209</v>
      </c>
      <c r="F15" s="168" t="s">
        <v>164</v>
      </c>
      <c r="G15" s="168">
        <v>104203224</v>
      </c>
      <c r="H15" s="168">
        <v>-0.87963488741699458</v>
      </c>
      <c r="I15" s="168" t="s">
        <v>581</v>
      </c>
      <c r="J15" s="168">
        <v>4403173.2677228628</v>
      </c>
      <c r="K15" s="168" t="s">
        <v>582</v>
      </c>
      <c r="L15" s="168">
        <v>7.2</v>
      </c>
    </row>
    <row r="16" spans="1:12" x14ac:dyDescent="0.25">
      <c r="A16" s="168" t="s">
        <v>48</v>
      </c>
      <c r="B16" s="168" t="s">
        <v>1382</v>
      </c>
      <c r="C16" s="168">
        <v>427</v>
      </c>
      <c r="D16" s="168" t="s">
        <v>1383</v>
      </c>
      <c r="E16" s="168">
        <v>425</v>
      </c>
      <c r="F16" s="168">
        <v>431</v>
      </c>
      <c r="G16" s="168">
        <v>147299688</v>
      </c>
      <c r="H16" s="168">
        <v>-1.384897974318722</v>
      </c>
      <c r="I16" s="168" t="s">
        <v>1692</v>
      </c>
      <c r="J16" s="168">
        <v>5533673.3722437816</v>
      </c>
      <c r="K16" s="168" t="s">
        <v>1693</v>
      </c>
      <c r="L16" s="168">
        <v>10.18</v>
      </c>
    </row>
    <row r="17" spans="1:12" x14ac:dyDescent="0.25">
      <c r="A17" s="168" t="s">
        <v>983</v>
      </c>
      <c r="B17" s="168" t="s">
        <v>470</v>
      </c>
      <c r="C17" s="168">
        <v>502</v>
      </c>
      <c r="D17" s="168" t="s">
        <v>1021</v>
      </c>
      <c r="E17" s="168">
        <v>500</v>
      </c>
      <c r="F17" s="168">
        <v>507</v>
      </c>
      <c r="G17" s="168">
        <v>49512500</v>
      </c>
      <c r="H17" s="168">
        <v>-1.422541660859697</v>
      </c>
      <c r="I17" s="168" t="s">
        <v>1022</v>
      </c>
      <c r="J17" s="168">
        <v>0</v>
      </c>
      <c r="K17" s="168" t="s">
        <v>1022</v>
      </c>
      <c r="L17" s="168">
        <v>3.42</v>
      </c>
    </row>
    <row r="18" spans="1:12" x14ac:dyDescent="0.25">
      <c r="A18" s="168" t="s">
        <v>51</v>
      </c>
      <c r="B18" s="168" t="s">
        <v>1023</v>
      </c>
      <c r="C18" s="168">
        <v>424</v>
      </c>
      <c r="D18" s="168" t="s">
        <v>1501</v>
      </c>
      <c r="E18" s="168">
        <v>417</v>
      </c>
      <c r="F18" s="168">
        <v>428</v>
      </c>
      <c r="G18" s="168">
        <v>123880275</v>
      </c>
      <c r="H18" s="168">
        <v>-2.6041942098493172</v>
      </c>
      <c r="I18" s="168" t="s">
        <v>1694</v>
      </c>
      <c r="J18" s="168">
        <v>2348525.7877852772</v>
      </c>
      <c r="K18" s="168" t="s">
        <v>1695</v>
      </c>
      <c r="L18" s="168">
        <v>8.56</v>
      </c>
    </row>
    <row r="19" spans="1:12" x14ac:dyDescent="0.25">
      <c r="A19" s="168" t="s">
        <v>730</v>
      </c>
      <c r="B19" s="168" t="s">
        <v>470</v>
      </c>
      <c r="C19" s="168">
        <v>776</v>
      </c>
      <c r="D19" s="168" t="s">
        <v>1596</v>
      </c>
      <c r="E19" s="168">
        <v>755</v>
      </c>
      <c r="F19" s="168">
        <v>784</v>
      </c>
      <c r="G19" s="168">
        <v>74763875</v>
      </c>
      <c r="H19" s="168">
        <v>-3.7104294653982164</v>
      </c>
      <c r="I19" s="168" t="s">
        <v>1696</v>
      </c>
      <c r="J19" s="168">
        <v>847739.71428571432</v>
      </c>
      <c r="K19" s="168" t="s">
        <v>1697</v>
      </c>
      <c r="L19" s="168">
        <v>5.17</v>
      </c>
    </row>
    <row r="20" spans="1:12" x14ac:dyDescent="0.25">
      <c r="A20" s="168" t="s">
        <v>88</v>
      </c>
      <c r="B20" s="168" t="s">
        <v>1105</v>
      </c>
      <c r="C20" s="168" t="s">
        <v>1461</v>
      </c>
      <c r="D20" s="168" t="s">
        <v>1462</v>
      </c>
      <c r="E20" s="168">
        <v>1670</v>
      </c>
      <c r="F20" s="168" t="s">
        <v>1463</v>
      </c>
      <c r="G20" s="168">
        <v>132297400</v>
      </c>
      <c r="H20" s="168">
        <v>-4.470742311796136</v>
      </c>
      <c r="I20" s="168" t="s">
        <v>1666</v>
      </c>
      <c r="J20" s="168">
        <v>0</v>
      </c>
      <c r="K20" s="168" t="s">
        <v>1666</v>
      </c>
      <c r="L20" s="168">
        <v>9.15</v>
      </c>
    </row>
    <row r="21" spans="1:12" x14ac:dyDescent="0.25">
      <c r="A21" s="168" t="s">
        <v>1575</v>
      </c>
      <c r="B21" s="168">
        <v>500</v>
      </c>
      <c r="C21" s="168" t="s">
        <v>1576</v>
      </c>
      <c r="D21" s="168" t="s">
        <v>1577</v>
      </c>
      <c r="E21" s="168">
        <v>2715</v>
      </c>
      <c r="F21" s="168" t="s">
        <v>1578</v>
      </c>
      <c r="G21" s="168">
        <v>1344264</v>
      </c>
      <c r="H21" s="168">
        <v>-7.7111294035424001</v>
      </c>
      <c r="I21" s="168" t="s">
        <v>1698</v>
      </c>
      <c r="J21" s="168">
        <v>0</v>
      </c>
      <c r="K21" s="168" t="s">
        <v>1698</v>
      </c>
      <c r="L21" s="168">
        <v>0.09</v>
      </c>
    </row>
    <row r="22" spans="1:12" x14ac:dyDescent="0.25">
      <c r="A22" s="168" t="s">
        <v>12</v>
      </c>
      <c r="B22" s="168" t="s">
        <v>368</v>
      </c>
      <c r="C22" s="168" t="s">
        <v>1527</v>
      </c>
      <c r="D22" s="168" t="s">
        <v>1528</v>
      </c>
      <c r="E22" s="168">
        <v>2869</v>
      </c>
      <c r="F22" s="168" t="s">
        <v>1529</v>
      </c>
      <c r="G22" s="168">
        <v>142051362</v>
      </c>
      <c r="H22" s="168">
        <v>-8.5956047951676773</v>
      </c>
      <c r="I22" s="168" t="s">
        <v>1699</v>
      </c>
      <c r="J22" s="168">
        <v>23860681.796717823</v>
      </c>
      <c r="K22" s="168" t="s">
        <v>1700</v>
      </c>
      <c r="L22" s="168">
        <v>9.82</v>
      </c>
    </row>
    <row r="23" spans="1:12" x14ac:dyDescent="0.25">
      <c r="A23" s="20" t="s">
        <v>54</v>
      </c>
      <c r="B23" s="20" t="s">
        <v>1701</v>
      </c>
      <c r="C23" s="20"/>
      <c r="D23" s="20" t="s">
        <v>1702</v>
      </c>
      <c r="E23" s="20"/>
      <c r="F23" s="20"/>
      <c r="G23" s="20" t="s">
        <v>1703</v>
      </c>
      <c r="H23" s="20"/>
      <c r="I23" s="20" t="s">
        <v>1704</v>
      </c>
      <c r="J23" s="20" t="s">
        <v>1705</v>
      </c>
      <c r="K23" s="20" t="s">
        <v>1706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63" t="s">
        <v>59</v>
      </c>
      <c r="B41" s="14">
        <v>91563856</v>
      </c>
      <c r="G41" s="32">
        <f>B41+G23</f>
        <v>1538210506</v>
      </c>
      <c r="I41" s="28">
        <f>G41-B43</f>
        <v>158210506</v>
      </c>
      <c r="J41" s="33">
        <f>I41/B43</f>
        <v>0.11464529420289855</v>
      </c>
      <c r="K41" s="28">
        <f>I41+30000000</f>
        <v>188210506</v>
      </c>
      <c r="L41" s="33">
        <f>K41/B43</f>
        <v>0.13638442463768116</v>
      </c>
    </row>
    <row r="42" spans="1:12" x14ac:dyDescent="0.25">
      <c r="A42" s="23" t="s">
        <v>60</v>
      </c>
      <c r="B42" s="24">
        <v>130000000</v>
      </c>
      <c r="G42" s="35">
        <f>G41+B42</f>
        <v>1668210506</v>
      </c>
      <c r="H42" s="34"/>
      <c r="I42" s="36">
        <f>G42-B43</f>
        <v>288210506</v>
      </c>
      <c r="J42" s="37">
        <f>I42/B43</f>
        <v>0.20884819275362318</v>
      </c>
      <c r="K42" s="36">
        <f>I42+30000000</f>
        <v>318210506</v>
      </c>
      <c r="L42" s="37">
        <f>K42/B43</f>
        <v>0.2305873231884058</v>
      </c>
    </row>
    <row r="43" spans="1:12" x14ac:dyDescent="0.25">
      <c r="A43" s="163" t="s">
        <v>61</v>
      </c>
      <c r="B43" s="163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2.3425983939509107E-2</v>
      </c>
      <c r="K43" s="370" t="s">
        <v>69</v>
      </c>
      <c r="L43" s="51">
        <f ca="1">K41/VLOOKUP(MID(CELL("filename",A1),FIND("]",CELL("filename",A1))+1,255),base!A:H,8,TRUE)*30</f>
        <v>2.7868037352733591E-2</v>
      </c>
    </row>
    <row r="44" spans="1:12" x14ac:dyDescent="0.25">
      <c r="I44" s="369"/>
      <c r="J44" s="51">
        <f ca="1">I42/VLOOKUP(MID(CELL("filename",A1),FIND("]",CELL("filename",A1))+1,255),base!A:H,8,TRUE)*30</f>
        <v>4.2674882063481884E-2</v>
      </c>
      <c r="K44" s="371"/>
      <c r="L44" s="51">
        <f ca="1">K42/VLOOKUP(MID(CELL("filename",A1),FIND("]",CELL("filename",A1))+1,255),base!A:H,8,TRUE)*30</f>
        <v>4.7116935476706368E-2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3" zoomScale="115" zoomScaleNormal="115" workbookViewId="0">
      <selection activeCell="I43" sqref="I43:L44"/>
    </sheetView>
  </sheetViews>
  <sheetFormatPr defaultRowHeight="15" x14ac:dyDescent="0.25"/>
  <cols>
    <col min="1" max="1" width="10.140625" style="167" bestFit="1" customWidth="1"/>
    <col min="2" max="2" width="12.28515625" style="167" bestFit="1" customWidth="1"/>
    <col min="3" max="3" width="14.85546875" style="167" bestFit="1" customWidth="1"/>
    <col min="4" max="4" width="13.85546875" style="167" bestFit="1" customWidth="1"/>
    <col min="5" max="5" width="14.5703125" style="167" bestFit="1" customWidth="1"/>
    <col min="6" max="6" width="12.140625" style="167" bestFit="1" customWidth="1"/>
    <col min="7" max="7" width="13.85546875" style="167" bestFit="1" customWidth="1"/>
    <col min="8" max="8" width="18" style="167" bestFit="1" customWidth="1"/>
    <col min="9" max="9" width="21.5703125" style="167" bestFit="1" customWidth="1"/>
    <col min="10" max="10" width="19.28515625" style="167" bestFit="1" customWidth="1"/>
    <col min="11" max="11" width="21.5703125" style="167" bestFit="1" customWidth="1"/>
    <col min="12" max="12" width="11.5703125" style="167" bestFit="1" customWidth="1"/>
    <col min="13" max="16384" width="9.140625" style="167"/>
  </cols>
  <sheetData>
    <row r="1" spans="1:12" x14ac:dyDescent="0.25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67" t="s">
        <v>9</v>
      </c>
      <c r="K1" s="167" t="s">
        <v>10</v>
      </c>
      <c r="L1" s="167" t="s">
        <v>11</v>
      </c>
    </row>
    <row r="2" spans="1:12" x14ac:dyDescent="0.25">
      <c r="A2" s="171" t="s">
        <v>845</v>
      </c>
      <c r="B2" s="171" t="s">
        <v>120</v>
      </c>
      <c r="C2" s="171" t="s">
        <v>846</v>
      </c>
      <c r="D2" s="171" t="s">
        <v>847</v>
      </c>
      <c r="E2" s="171">
        <v>6482</v>
      </c>
      <c r="F2" s="171" t="s">
        <v>848</v>
      </c>
      <c r="G2" s="171">
        <v>64188005</v>
      </c>
      <c r="H2" s="171">
        <v>78.169410761650298</v>
      </c>
      <c r="I2" s="171" t="s">
        <v>1707</v>
      </c>
      <c r="J2" s="171">
        <v>0</v>
      </c>
      <c r="K2" s="171" t="s">
        <v>1707</v>
      </c>
      <c r="L2" s="171">
        <v>4.32</v>
      </c>
    </row>
    <row r="3" spans="1:12" x14ac:dyDescent="0.25">
      <c r="A3" s="171" t="s">
        <v>1147</v>
      </c>
      <c r="B3" s="171">
        <v>106</v>
      </c>
      <c r="C3" s="171" t="s">
        <v>1165</v>
      </c>
      <c r="D3" s="171" t="s">
        <v>1166</v>
      </c>
      <c r="E3" s="171">
        <v>9145</v>
      </c>
      <c r="F3" s="171" t="s">
        <v>1167</v>
      </c>
      <c r="G3" s="171">
        <v>959919</v>
      </c>
      <c r="H3" s="171">
        <v>58.157148976834613</v>
      </c>
      <c r="I3" s="171" t="s">
        <v>1708</v>
      </c>
      <c r="J3" s="171">
        <v>0</v>
      </c>
      <c r="K3" s="171" t="s">
        <v>1708</v>
      </c>
      <c r="L3" s="171">
        <v>0.06</v>
      </c>
    </row>
    <row r="4" spans="1:12" x14ac:dyDescent="0.25">
      <c r="A4" s="171" t="s">
        <v>57</v>
      </c>
      <c r="B4" s="171">
        <v>224</v>
      </c>
      <c r="C4" s="171" t="s">
        <v>546</v>
      </c>
      <c r="D4" s="171" t="s">
        <v>547</v>
      </c>
      <c r="E4" s="171">
        <v>7212</v>
      </c>
      <c r="F4" s="171" t="s">
        <v>548</v>
      </c>
      <c r="G4" s="171">
        <v>1599737</v>
      </c>
      <c r="H4" s="171">
        <v>38.350904060005362</v>
      </c>
      <c r="I4" s="171" t="s">
        <v>1709</v>
      </c>
      <c r="J4" s="171">
        <v>459414.5167682927</v>
      </c>
      <c r="K4" s="171" t="s">
        <v>1710</v>
      </c>
      <c r="L4" s="171">
        <v>0.11</v>
      </c>
    </row>
    <row r="5" spans="1:12" x14ac:dyDescent="0.25">
      <c r="A5" s="171" t="s">
        <v>100</v>
      </c>
      <c r="B5" s="171">
        <v>100</v>
      </c>
      <c r="C5" s="171" t="s">
        <v>850</v>
      </c>
      <c r="D5" s="171" t="s">
        <v>1220</v>
      </c>
      <c r="E5" s="171">
        <v>2158</v>
      </c>
      <c r="F5" s="171" t="s">
        <v>852</v>
      </c>
      <c r="G5" s="171">
        <v>213696</v>
      </c>
      <c r="H5" s="171">
        <v>27.459680131052707</v>
      </c>
      <c r="I5" s="171" t="s">
        <v>1711</v>
      </c>
      <c r="J5" s="171">
        <v>3511595.7250000001</v>
      </c>
      <c r="K5" s="171" t="s">
        <v>1712</v>
      </c>
      <c r="L5" s="171">
        <v>0.01</v>
      </c>
    </row>
    <row r="6" spans="1:12" x14ac:dyDescent="0.25">
      <c r="A6" s="171" t="s">
        <v>570</v>
      </c>
      <c r="B6" s="171" t="s">
        <v>156</v>
      </c>
      <c r="C6" s="171" t="s">
        <v>537</v>
      </c>
      <c r="D6" s="171" t="s">
        <v>571</v>
      </c>
      <c r="E6" s="171">
        <v>6536</v>
      </c>
      <c r="F6" s="171" t="s">
        <v>539</v>
      </c>
      <c r="G6" s="171">
        <v>129445480</v>
      </c>
      <c r="H6" s="171">
        <v>23.891949048721624</v>
      </c>
      <c r="I6" s="171" t="s">
        <v>1713</v>
      </c>
      <c r="J6" s="171">
        <v>0</v>
      </c>
      <c r="K6" s="171" t="s">
        <v>1713</v>
      </c>
      <c r="L6" s="171">
        <v>8.6999999999999993</v>
      </c>
    </row>
    <row r="7" spans="1:12" x14ac:dyDescent="0.25">
      <c r="A7" s="171" t="s">
        <v>38</v>
      </c>
      <c r="B7" s="171" t="s">
        <v>120</v>
      </c>
      <c r="C7" s="171" t="s">
        <v>1355</v>
      </c>
      <c r="D7" s="171" t="s">
        <v>1591</v>
      </c>
      <c r="E7" s="171">
        <v>1680</v>
      </c>
      <c r="F7" s="171" t="s">
        <v>1357</v>
      </c>
      <c r="G7" s="171">
        <v>16636200</v>
      </c>
      <c r="H7" s="171">
        <v>18.98152091303508</v>
      </c>
      <c r="I7" s="171" t="s">
        <v>1714</v>
      </c>
      <c r="J7" s="171">
        <v>51296852.241666667</v>
      </c>
      <c r="K7" s="171" t="s">
        <v>1715</v>
      </c>
      <c r="L7" s="171">
        <v>1.1200000000000001</v>
      </c>
    </row>
    <row r="8" spans="1:12" x14ac:dyDescent="0.25">
      <c r="A8" s="171" t="s">
        <v>25</v>
      </c>
      <c r="B8" s="171" t="s">
        <v>131</v>
      </c>
      <c r="C8" s="171" t="s">
        <v>222</v>
      </c>
      <c r="D8" s="171" t="s">
        <v>1678</v>
      </c>
      <c r="E8" s="171">
        <v>6230</v>
      </c>
      <c r="F8" s="171" t="s">
        <v>224</v>
      </c>
      <c r="G8" s="171">
        <v>6169258</v>
      </c>
      <c r="H8" s="171">
        <v>16.390300068767473</v>
      </c>
      <c r="I8" s="171" t="s">
        <v>1716</v>
      </c>
      <c r="J8" s="171">
        <v>9982897.5326749608</v>
      </c>
      <c r="K8" s="171" t="s">
        <v>1717</v>
      </c>
      <c r="L8" s="171">
        <v>0.41</v>
      </c>
    </row>
    <row r="9" spans="1:12" x14ac:dyDescent="0.25">
      <c r="A9" s="171" t="s">
        <v>78</v>
      </c>
      <c r="B9" s="171" t="s">
        <v>1309</v>
      </c>
      <c r="C9" s="171" t="s">
        <v>1560</v>
      </c>
      <c r="D9" s="171" t="s">
        <v>1683</v>
      </c>
      <c r="E9" s="171">
        <v>5283</v>
      </c>
      <c r="F9" s="171" t="s">
        <v>1562</v>
      </c>
      <c r="G9" s="171">
        <v>287731991</v>
      </c>
      <c r="H9" s="171">
        <v>13.460465642109414</v>
      </c>
      <c r="I9" s="171" t="s">
        <v>1718</v>
      </c>
      <c r="J9" s="171">
        <v>12293670</v>
      </c>
      <c r="K9" s="171" t="s">
        <v>1719</v>
      </c>
      <c r="L9" s="171">
        <v>19.34</v>
      </c>
    </row>
    <row r="10" spans="1:12" x14ac:dyDescent="0.25">
      <c r="A10" s="171" t="s">
        <v>1623</v>
      </c>
      <c r="B10" s="171">
        <v>446</v>
      </c>
      <c r="C10" s="171" t="s">
        <v>1624</v>
      </c>
      <c r="D10" s="171" t="s">
        <v>1625</v>
      </c>
      <c r="E10" s="171">
        <v>24597</v>
      </c>
      <c r="F10" s="171" t="s">
        <v>1626</v>
      </c>
      <c r="G10" s="171">
        <v>10863302</v>
      </c>
      <c r="H10" s="171">
        <v>7.7541662446916702</v>
      </c>
      <c r="I10" s="171" t="s">
        <v>1653</v>
      </c>
      <c r="J10" s="171">
        <v>0</v>
      </c>
      <c r="K10" s="171" t="s">
        <v>1653</v>
      </c>
      <c r="L10" s="171">
        <v>0.73</v>
      </c>
    </row>
    <row r="11" spans="1:12" x14ac:dyDescent="0.25">
      <c r="A11" s="171" t="s">
        <v>1393</v>
      </c>
      <c r="B11" s="171" t="s">
        <v>131</v>
      </c>
      <c r="C11" s="171" t="s">
        <v>1394</v>
      </c>
      <c r="D11" s="171" t="s">
        <v>1395</v>
      </c>
      <c r="E11" s="171">
        <v>11100</v>
      </c>
      <c r="F11" s="171" t="s">
        <v>1396</v>
      </c>
      <c r="G11" s="171">
        <v>10991775</v>
      </c>
      <c r="H11" s="171">
        <v>4.1505092838643662</v>
      </c>
      <c r="I11" s="171" t="s">
        <v>1720</v>
      </c>
      <c r="J11" s="171">
        <v>0</v>
      </c>
      <c r="K11" s="171" t="s">
        <v>1720</v>
      </c>
      <c r="L11" s="171">
        <v>0.74</v>
      </c>
    </row>
    <row r="12" spans="1:12" x14ac:dyDescent="0.25">
      <c r="A12" s="171" t="s">
        <v>15</v>
      </c>
      <c r="B12" s="171" t="s">
        <v>209</v>
      </c>
      <c r="C12" s="171" t="s">
        <v>1319</v>
      </c>
      <c r="D12" s="171" t="s">
        <v>1721</v>
      </c>
      <c r="E12" s="171">
        <v>12000</v>
      </c>
      <c r="F12" s="171" t="s">
        <v>1321</v>
      </c>
      <c r="G12" s="171">
        <v>35649000</v>
      </c>
      <c r="H12" s="171">
        <v>2.6100370159124315</v>
      </c>
      <c r="I12" s="171" t="s">
        <v>1722</v>
      </c>
      <c r="J12" s="171">
        <v>-1367032.68</v>
      </c>
      <c r="K12" s="171" t="s">
        <v>1723</v>
      </c>
      <c r="L12" s="171">
        <v>2.4</v>
      </c>
    </row>
    <row r="13" spans="1:12" x14ac:dyDescent="0.25">
      <c r="A13" s="171" t="s">
        <v>45</v>
      </c>
      <c r="B13" s="171" t="s">
        <v>156</v>
      </c>
      <c r="C13" s="171" t="s">
        <v>1303</v>
      </c>
      <c r="D13" s="171" t="s">
        <v>1304</v>
      </c>
      <c r="E13" s="171">
        <v>4910</v>
      </c>
      <c r="F13" s="171" t="s">
        <v>1305</v>
      </c>
      <c r="G13" s="171">
        <v>97242550</v>
      </c>
      <c r="H13" s="171">
        <v>2.5480403345077045</v>
      </c>
      <c r="I13" s="171" t="s">
        <v>1724</v>
      </c>
      <c r="J13" s="171">
        <v>15200564.693318179</v>
      </c>
      <c r="K13" s="171" t="s">
        <v>1725</v>
      </c>
      <c r="L13" s="171">
        <v>6.54</v>
      </c>
    </row>
    <row r="14" spans="1:12" x14ac:dyDescent="0.25">
      <c r="A14" s="171" t="s">
        <v>48</v>
      </c>
      <c r="B14" s="171" t="s">
        <v>1382</v>
      </c>
      <c r="C14" s="171">
        <v>427</v>
      </c>
      <c r="D14" s="171" t="s">
        <v>1383</v>
      </c>
      <c r="E14" s="171">
        <v>441</v>
      </c>
      <c r="F14" s="171">
        <v>431</v>
      </c>
      <c r="G14" s="171">
        <v>152845088</v>
      </c>
      <c r="H14" s="171">
        <v>2.3276705599283631</v>
      </c>
      <c r="I14" s="171" t="s">
        <v>1600</v>
      </c>
      <c r="J14" s="171">
        <v>5533673.3722437816</v>
      </c>
      <c r="K14" s="171" t="s">
        <v>1726</v>
      </c>
      <c r="L14" s="171">
        <v>10.28</v>
      </c>
    </row>
    <row r="15" spans="1:12" x14ac:dyDescent="0.25">
      <c r="A15" s="171" t="s">
        <v>772</v>
      </c>
      <c r="B15" s="171" t="s">
        <v>156</v>
      </c>
      <c r="C15" s="171">
        <v>905</v>
      </c>
      <c r="D15" s="171" t="s">
        <v>773</v>
      </c>
      <c r="E15" s="171">
        <v>929</v>
      </c>
      <c r="F15" s="171">
        <v>914</v>
      </c>
      <c r="G15" s="171">
        <v>18398845</v>
      </c>
      <c r="H15" s="171">
        <v>1.6409469465032325</v>
      </c>
      <c r="I15" s="171" t="s">
        <v>1686</v>
      </c>
      <c r="J15" s="171">
        <v>0</v>
      </c>
      <c r="K15" s="171" t="s">
        <v>1686</v>
      </c>
      <c r="L15" s="171">
        <v>1.24</v>
      </c>
    </row>
    <row r="16" spans="1:12" x14ac:dyDescent="0.25">
      <c r="A16" s="171" t="s">
        <v>51</v>
      </c>
      <c r="B16" s="171" t="s">
        <v>1023</v>
      </c>
      <c r="C16" s="171">
        <v>424</v>
      </c>
      <c r="D16" s="171" t="s">
        <v>1501</v>
      </c>
      <c r="E16" s="171">
        <v>435</v>
      </c>
      <c r="F16" s="171">
        <v>428</v>
      </c>
      <c r="G16" s="171">
        <v>129227625</v>
      </c>
      <c r="H16" s="171">
        <v>1.5999412918838058</v>
      </c>
      <c r="I16" s="171" t="s">
        <v>1727</v>
      </c>
      <c r="J16" s="171">
        <v>2348525.7877852772</v>
      </c>
      <c r="K16" s="171" t="s">
        <v>1728</v>
      </c>
      <c r="L16" s="171">
        <v>8.69</v>
      </c>
    </row>
    <row r="17" spans="1:12" x14ac:dyDescent="0.25">
      <c r="A17" s="171" t="s">
        <v>12</v>
      </c>
      <c r="B17" s="171" t="s">
        <v>368</v>
      </c>
      <c r="C17" s="171" t="s">
        <v>1527</v>
      </c>
      <c r="D17" s="171" t="s">
        <v>1528</v>
      </c>
      <c r="E17" s="171">
        <v>3162</v>
      </c>
      <c r="F17" s="171" t="s">
        <v>1529</v>
      </c>
      <c r="G17" s="171">
        <v>156558525</v>
      </c>
      <c r="H17" s="171">
        <v>0.73917694492518293</v>
      </c>
      <c r="I17" s="171" t="s">
        <v>1729</v>
      </c>
      <c r="J17" s="171">
        <v>23860681.796717823</v>
      </c>
      <c r="K17" s="171" t="s">
        <v>1730</v>
      </c>
      <c r="L17" s="171">
        <v>10.52</v>
      </c>
    </row>
    <row r="18" spans="1:12" x14ac:dyDescent="0.25">
      <c r="A18" s="171" t="s">
        <v>82</v>
      </c>
      <c r="B18" s="171" t="s">
        <v>161</v>
      </c>
      <c r="C18" s="171" t="s">
        <v>162</v>
      </c>
      <c r="D18" s="171" t="s">
        <v>580</v>
      </c>
      <c r="E18" s="171">
        <v>4209</v>
      </c>
      <c r="F18" s="171" t="s">
        <v>164</v>
      </c>
      <c r="G18" s="171">
        <v>104203224</v>
      </c>
      <c r="H18" s="171">
        <v>-0.87963488741699458</v>
      </c>
      <c r="I18" s="171" t="s">
        <v>581</v>
      </c>
      <c r="J18" s="171">
        <v>4403173.2677228628</v>
      </c>
      <c r="K18" s="171" t="s">
        <v>582</v>
      </c>
      <c r="L18" s="171">
        <v>7.01</v>
      </c>
    </row>
    <row r="19" spans="1:12" x14ac:dyDescent="0.25">
      <c r="A19" s="171" t="s">
        <v>983</v>
      </c>
      <c r="B19" s="171" t="s">
        <v>470</v>
      </c>
      <c r="C19" s="171">
        <v>502</v>
      </c>
      <c r="D19" s="171" t="s">
        <v>1021</v>
      </c>
      <c r="E19" s="171">
        <v>500</v>
      </c>
      <c r="F19" s="171">
        <v>507</v>
      </c>
      <c r="G19" s="171">
        <v>49512500</v>
      </c>
      <c r="H19" s="171">
        <v>-1.422541660859697</v>
      </c>
      <c r="I19" s="171" t="s">
        <v>1022</v>
      </c>
      <c r="J19" s="171">
        <v>0</v>
      </c>
      <c r="K19" s="171" t="s">
        <v>1022</v>
      </c>
      <c r="L19" s="171">
        <v>3.33</v>
      </c>
    </row>
    <row r="20" spans="1:12" x14ac:dyDescent="0.25">
      <c r="A20" s="171" t="s">
        <v>1575</v>
      </c>
      <c r="B20" s="171">
        <v>500</v>
      </c>
      <c r="C20" s="171" t="s">
        <v>1576</v>
      </c>
      <c r="D20" s="171" t="s">
        <v>1577</v>
      </c>
      <c r="E20" s="171">
        <v>2841</v>
      </c>
      <c r="F20" s="171" t="s">
        <v>1578</v>
      </c>
      <c r="G20" s="171">
        <v>1406650</v>
      </c>
      <c r="H20" s="171">
        <v>-3.428091636384607</v>
      </c>
      <c r="I20" s="171" t="s">
        <v>1731</v>
      </c>
      <c r="J20" s="171">
        <v>0</v>
      </c>
      <c r="K20" s="171" t="s">
        <v>1731</v>
      </c>
      <c r="L20" s="171">
        <v>0.09</v>
      </c>
    </row>
    <row r="21" spans="1:12" x14ac:dyDescent="0.25">
      <c r="A21" s="171" t="s">
        <v>730</v>
      </c>
      <c r="B21" s="171" t="s">
        <v>1732</v>
      </c>
      <c r="C21" s="171">
        <v>774</v>
      </c>
      <c r="D21" s="171" t="s">
        <v>1733</v>
      </c>
      <c r="E21" s="171">
        <v>747</v>
      </c>
      <c r="F21" s="171">
        <v>782</v>
      </c>
      <c r="G21" s="171">
        <v>81368842</v>
      </c>
      <c r="H21" s="171">
        <v>-4.4504447051380298</v>
      </c>
      <c r="I21" s="171" t="s">
        <v>1734</v>
      </c>
      <c r="J21" s="171">
        <v>847739.71428571432</v>
      </c>
      <c r="K21" s="171" t="s">
        <v>1735</v>
      </c>
      <c r="L21" s="171">
        <v>5.47</v>
      </c>
    </row>
    <row r="22" spans="1:12" x14ac:dyDescent="0.25">
      <c r="A22" s="171" t="s">
        <v>88</v>
      </c>
      <c r="B22" s="171" t="s">
        <v>1105</v>
      </c>
      <c r="C22" s="171" t="s">
        <v>1461</v>
      </c>
      <c r="D22" s="171" t="s">
        <v>1462</v>
      </c>
      <c r="E22" s="171">
        <v>1670</v>
      </c>
      <c r="F22" s="171" t="s">
        <v>1463</v>
      </c>
      <c r="G22" s="171">
        <v>132297400</v>
      </c>
      <c r="H22" s="171">
        <v>-4.470742311796136</v>
      </c>
      <c r="I22" s="171" t="s">
        <v>1666</v>
      </c>
      <c r="J22" s="171">
        <v>0</v>
      </c>
      <c r="K22" s="171" t="s">
        <v>1666</v>
      </c>
      <c r="L22" s="171">
        <v>8.89</v>
      </c>
    </row>
    <row r="23" spans="1:12" x14ac:dyDescent="0.25">
      <c r="A23" s="20" t="s">
        <v>54</v>
      </c>
      <c r="B23" s="20" t="s">
        <v>1736</v>
      </c>
      <c r="C23" s="20"/>
      <c r="D23" s="20" t="s">
        <v>1737</v>
      </c>
      <c r="E23" s="20"/>
      <c r="F23" s="20"/>
      <c r="G23" s="20" t="s">
        <v>1738</v>
      </c>
      <c r="H23" s="20"/>
      <c r="I23" s="20" t="s">
        <v>1739</v>
      </c>
      <c r="J23" s="20" t="s">
        <v>1740</v>
      </c>
      <c r="K23" s="20" t="s">
        <v>1741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66" t="s">
        <v>59</v>
      </c>
      <c r="B41" s="22">
        <v>97951128</v>
      </c>
      <c r="G41" s="32">
        <f>B41+G23</f>
        <v>1585460740</v>
      </c>
      <c r="I41" s="28">
        <f>G41-B43</f>
        <v>205460740</v>
      </c>
      <c r="J41" s="33">
        <f>I41/B43</f>
        <v>0.14888459420289854</v>
      </c>
      <c r="K41" s="28">
        <f>I41+30000000</f>
        <v>235460740</v>
      </c>
      <c r="L41" s="33">
        <f>K41/B43</f>
        <v>0.17062372463768116</v>
      </c>
    </row>
    <row r="42" spans="1:12" x14ac:dyDescent="0.25">
      <c r="A42" s="23" t="s">
        <v>60</v>
      </c>
      <c r="B42" s="24">
        <v>130000000</v>
      </c>
      <c r="G42" s="35">
        <f>G41+B42</f>
        <v>1715460740</v>
      </c>
      <c r="H42" s="34"/>
      <c r="I42" s="36">
        <f>G42-B43</f>
        <v>335460740</v>
      </c>
      <c r="J42" s="37">
        <f>I42/B43</f>
        <v>0.24308749275362318</v>
      </c>
      <c r="K42" s="36">
        <f>I42+30000000</f>
        <v>365460740</v>
      </c>
      <c r="L42" s="37">
        <f>K42/B43</f>
        <v>0.26482662318840577</v>
      </c>
    </row>
    <row r="43" spans="1:12" x14ac:dyDescent="0.25">
      <c r="A43" s="166" t="s">
        <v>61</v>
      </c>
      <c r="B43" s="166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3.0233784923873804E-2</v>
      </c>
      <c r="K43" s="370" t="s">
        <v>69</v>
      </c>
      <c r="L43" s="51">
        <f ca="1">K41/VLOOKUP(MID(CELL("filename",A1),FIND("]",CELL("filename",A1))+1,255),base!A:H,8,TRUE)*30</f>
        <v>3.4648319533825148E-2</v>
      </c>
    </row>
    <row r="44" spans="1:12" x14ac:dyDescent="0.25">
      <c r="I44" s="369"/>
      <c r="J44" s="51">
        <f ca="1">I42/VLOOKUP(MID(CELL("filename",A1),FIND("]",CELL("filename",A1))+1,255),base!A:H,8,TRUE)*30</f>
        <v>4.9363434900329614E-2</v>
      </c>
      <c r="K44" s="371"/>
      <c r="L44" s="51">
        <f ca="1">K42/VLOOKUP(MID(CELL("filename",A1),FIND("]",CELL("filename",A1))+1,255),base!A:H,8,TRUE)*30</f>
        <v>5.3777969510280958E-2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L26" sqref="L26"/>
    </sheetView>
  </sheetViews>
  <sheetFormatPr defaultColWidth="18.140625" defaultRowHeight="15" x14ac:dyDescent="0.25"/>
  <cols>
    <col min="1" max="1" width="10.7109375" style="16" bestFit="1" customWidth="1"/>
    <col min="2" max="2" width="12.28515625" style="16" bestFit="1" customWidth="1"/>
    <col min="3" max="3" width="15.7109375" style="16" bestFit="1" customWidth="1"/>
    <col min="4" max="4" width="12.7109375" style="16" bestFit="1" customWidth="1"/>
    <col min="5" max="5" width="16" style="16" bestFit="1" customWidth="1"/>
    <col min="6" max="6" width="12.7109375" style="16" bestFit="1" customWidth="1"/>
    <col min="7" max="7" width="14.140625" style="16" bestFit="1" customWidth="1"/>
    <col min="8" max="8" width="17.85546875" style="16" bestFit="1" customWidth="1"/>
    <col min="9" max="9" width="19.5703125" style="16" bestFit="1" customWidth="1"/>
    <col min="10" max="10" width="18.5703125" style="16" bestFit="1" customWidth="1"/>
    <col min="11" max="11" width="19.5703125" style="16" bestFit="1" customWidth="1"/>
    <col min="12" max="12" width="11.28515625" style="16" bestFit="1" customWidth="1"/>
    <col min="13" max="16384" width="18.140625" style="16"/>
  </cols>
  <sheetData>
    <row r="1" spans="1:12" ht="16.350000000000001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20" t="s">
        <v>57</v>
      </c>
      <c r="B2" s="30">
        <v>124</v>
      </c>
      <c r="C2" s="30" t="s">
        <v>101</v>
      </c>
      <c r="D2" s="30" t="s">
        <v>102</v>
      </c>
      <c r="E2" s="30">
        <v>6350</v>
      </c>
      <c r="F2" s="30" t="s">
        <v>103</v>
      </c>
      <c r="G2" s="30">
        <v>779723</v>
      </c>
      <c r="H2" s="30">
        <v>38.346705838146107</v>
      </c>
      <c r="I2" s="30" t="s">
        <v>104</v>
      </c>
      <c r="J2" s="30">
        <v>-824359.30182926834</v>
      </c>
      <c r="K2" s="30" t="s">
        <v>105</v>
      </c>
      <c r="L2" s="30">
        <v>7.0000000000000007E-2</v>
      </c>
    </row>
    <row r="3" spans="1:12" x14ac:dyDescent="0.25">
      <c r="A3" s="20" t="s">
        <v>94</v>
      </c>
      <c r="B3" s="30" t="s">
        <v>106</v>
      </c>
      <c r="C3" s="30" t="s">
        <v>107</v>
      </c>
      <c r="D3" s="30" t="s">
        <v>108</v>
      </c>
      <c r="E3" s="30">
        <v>5507</v>
      </c>
      <c r="F3" s="30" t="s">
        <v>109</v>
      </c>
      <c r="G3" s="30">
        <v>27266534</v>
      </c>
      <c r="H3" s="30">
        <v>30.139543838951628</v>
      </c>
      <c r="I3" s="30" t="s">
        <v>110</v>
      </c>
      <c r="J3" s="30">
        <v>0</v>
      </c>
      <c r="K3" s="30" t="s">
        <v>110</v>
      </c>
      <c r="L3" s="30">
        <v>2.37</v>
      </c>
    </row>
    <row r="4" spans="1:12" x14ac:dyDescent="0.25">
      <c r="A4" s="20" t="s">
        <v>32</v>
      </c>
      <c r="B4" s="30" t="s">
        <v>111</v>
      </c>
      <c r="C4" s="30" t="s">
        <v>112</v>
      </c>
      <c r="D4" s="30" t="s">
        <v>113</v>
      </c>
      <c r="E4" s="30">
        <v>4560</v>
      </c>
      <c r="F4" s="30" t="s">
        <v>114</v>
      </c>
      <c r="G4" s="30">
        <v>9031080</v>
      </c>
      <c r="H4" s="30">
        <v>15.574361480024663</v>
      </c>
      <c r="I4" s="30" t="s">
        <v>115</v>
      </c>
      <c r="J4" s="30">
        <v>0</v>
      </c>
      <c r="K4" s="30" t="s">
        <v>115</v>
      </c>
      <c r="L4" s="30">
        <v>0.78</v>
      </c>
    </row>
    <row r="5" spans="1:12" x14ac:dyDescent="0.25">
      <c r="A5" s="20" t="s">
        <v>51</v>
      </c>
      <c r="B5" s="30" t="s">
        <v>116</v>
      </c>
      <c r="C5" s="30">
        <v>409</v>
      </c>
      <c r="D5" s="30" t="s">
        <v>117</v>
      </c>
      <c r="E5" s="30">
        <v>460</v>
      </c>
      <c r="F5" s="30">
        <v>413</v>
      </c>
      <c r="G5" s="30">
        <v>227757500</v>
      </c>
      <c r="H5" s="30">
        <v>11.336967052368829</v>
      </c>
      <c r="I5" s="30" t="s">
        <v>118</v>
      </c>
      <c r="J5" s="30">
        <v>3775848.1277809888</v>
      </c>
      <c r="K5" s="30" t="s">
        <v>119</v>
      </c>
      <c r="L5" s="30">
        <v>19.75</v>
      </c>
    </row>
    <row r="6" spans="1:12" x14ac:dyDescent="0.25">
      <c r="A6" s="20" t="s">
        <v>28</v>
      </c>
      <c r="B6" s="30" t="s">
        <v>120</v>
      </c>
      <c r="C6" s="30" t="s">
        <v>121</v>
      </c>
      <c r="D6" s="30" t="s">
        <v>122</v>
      </c>
      <c r="E6" s="30">
        <v>1300</v>
      </c>
      <c r="F6" s="30" t="s">
        <v>123</v>
      </c>
      <c r="G6" s="30">
        <v>12873250</v>
      </c>
      <c r="H6" s="30">
        <v>9.8953867114787784</v>
      </c>
      <c r="I6" s="30" t="s">
        <v>124</v>
      </c>
      <c r="J6" s="30">
        <v>0</v>
      </c>
      <c r="K6" s="30" t="s">
        <v>124</v>
      </c>
      <c r="L6" s="30">
        <v>1.1200000000000001</v>
      </c>
    </row>
    <row r="7" spans="1:12" x14ac:dyDescent="0.25">
      <c r="A7" s="20" t="s">
        <v>45</v>
      </c>
      <c r="B7" s="30" t="s">
        <v>125</v>
      </c>
      <c r="C7" s="30" t="s">
        <v>126</v>
      </c>
      <c r="D7" s="30" t="s">
        <v>127</v>
      </c>
      <c r="E7" s="30">
        <v>4260</v>
      </c>
      <c r="F7" s="30" t="s">
        <v>128</v>
      </c>
      <c r="G7" s="30">
        <v>54861137</v>
      </c>
      <c r="H7" s="30">
        <v>8.7170995335046619</v>
      </c>
      <c r="I7" s="30" t="s">
        <v>129</v>
      </c>
      <c r="J7" s="30">
        <v>6096259.0376989665</v>
      </c>
      <c r="K7" s="30" t="s">
        <v>130</v>
      </c>
      <c r="L7" s="30">
        <v>4.76</v>
      </c>
    </row>
    <row r="8" spans="1:12" x14ac:dyDescent="0.25">
      <c r="A8" s="20" t="s">
        <v>23</v>
      </c>
      <c r="B8" s="30" t="s">
        <v>131</v>
      </c>
      <c r="C8" s="30" t="s">
        <v>132</v>
      </c>
      <c r="D8" s="30" t="s">
        <v>133</v>
      </c>
      <c r="E8" s="30">
        <v>1773</v>
      </c>
      <c r="F8" s="30" t="s">
        <v>134</v>
      </c>
      <c r="G8" s="30">
        <v>1755713</v>
      </c>
      <c r="H8" s="30">
        <v>5.9154649188160384</v>
      </c>
      <c r="I8" s="30" t="s">
        <v>74</v>
      </c>
      <c r="J8" s="30">
        <v>0</v>
      </c>
      <c r="K8" s="30" t="s">
        <v>74</v>
      </c>
      <c r="L8" s="30">
        <v>0.15</v>
      </c>
    </row>
    <row r="9" spans="1:12" x14ac:dyDescent="0.25">
      <c r="A9" s="20" t="s">
        <v>41</v>
      </c>
      <c r="B9" s="30" t="s">
        <v>135</v>
      </c>
      <c r="C9" s="30" t="s">
        <v>136</v>
      </c>
      <c r="D9" s="30" t="s">
        <v>137</v>
      </c>
      <c r="E9" s="30">
        <v>23033</v>
      </c>
      <c r="F9" s="30" t="s">
        <v>138</v>
      </c>
      <c r="G9" s="30">
        <v>34212642</v>
      </c>
      <c r="H9" s="30">
        <v>2.1787205249400459</v>
      </c>
      <c r="I9" s="30" t="s">
        <v>139</v>
      </c>
      <c r="J9" s="30">
        <v>420428</v>
      </c>
      <c r="K9" s="30" t="s">
        <v>140</v>
      </c>
      <c r="L9" s="30">
        <v>2.97</v>
      </c>
    </row>
    <row r="10" spans="1:12" x14ac:dyDescent="0.25">
      <c r="A10" s="20" t="s">
        <v>12</v>
      </c>
      <c r="B10" s="30" t="s">
        <v>141</v>
      </c>
      <c r="C10" s="30" t="s">
        <v>142</v>
      </c>
      <c r="D10" s="30" t="s">
        <v>143</v>
      </c>
      <c r="E10" s="30">
        <v>2530</v>
      </c>
      <c r="F10" s="30" t="s">
        <v>144</v>
      </c>
      <c r="G10" s="30">
        <v>75159975</v>
      </c>
      <c r="H10" s="30">
        <v>1.1747036889943197</v>
      </c>
      <c r="I10" s="30" t="s">
        <v>145</v>
      </c>
      <c r="J10" s="30">
        <v>14110904.121820984</v>
      </c>
      <c r="K10" s="30" t="s">
        <v>146</v>
      </c>
      <c r="L10" s="30">
        <v>6.52</v>
      </c>
    </row>
    <row r="11" spans="1:12" x14ac:dyDescent="0.25">
      <c r="A11" s="20" t="s">
        <v>36</v>
      </c>
      <c r="B11" s="30" t="s">
        <v>131</v>
      </c>
      <c r="C11" s="30" t="s">
        <v>147</v>
      </c>
      <c r="D11" s="30" t="s">
        <v>148</v>
      </c>
      <c r="E11" s="30">
        <v>3473</v>
      </c>
      <c r="F11" s="30" t="s">
        <v>149</v>
      </c>
      <c r="G11" s="30">
        <v>3439138</v>
      </c>
      <c r="H11" s="30">
        <v>0.68409152721303623</v>
      </c>
      <c r="I11" s="30" t="s">
        <v>150</v>
      </c>
      <c r="J11" s="30">
        <v>0</v>
      </c>
      <c r="K11" s="30" t="s">
        <v>150</v>
      </c>
      <c r="L11" s="30">
        <v>0.3</v>
      </c>
    </row>
    <row r="12" spans="1:12" x14ac:dyDescent="0.25">
      <c r="A12" s="20" t="s">
        <v>15</v>
      </c>
      <c r="B12" s="30" t="s">
        <v>131</v>
      </c>
      <c r="C12" s="30" t="s">
        <v>151</v>
      </c>
      <c r="D12" s="30" t="s">
        <v>152</v>
      </c>
      <c r="E12" s="30">
        <v>12590</v>
      </c>
      <c r="F12" s="30" t="s">
        <v>153</v>
      </c>
      <c r="G12" s="30">
        <v>12467248</v>
      </c>
      <c r="H12" s="30">
        <v>-0.36202861016226351</v>
      </c>
      <c r="I12" s="30" t="s">
        <v>154</v>
      </c>
      <c r="J12" s="30">
        <v>2712335</v>
      </c>
      <c r="K12" s="30" t="s">
        <v>155</v>
      </c>
      <c r="L12" s="30">
        <v>1.08</v>
      </c>
    </row>
    <row r="13" spans="1:12" x14ac:dyDescent="0.25">
      <c r="A13" s="20" t="s">
        <v>100</v>
      </c>
      <c r="B13" s="30" t="s">
        <v>156</v>
      </c>
      <c r="C13" s="30" t="s">
        <v>157</v>
      </c>
      <c r="D13" s="30" t="s">
        <v>158</v>
      </c>
      <c r="E13" s="30">
        <v>2325</v>
      </c>
      <c r="F13" s="30" t="s">
        <v>159</v>
      </c>
      <c r="G13" s="30">
        <v>46046625</v>
      </c>
      <c r="H13" s="30">
        <v>-0.61032324539432681</v>
      </c>
      <c r="I13" s="30" t="s">
        <v>160</v>
      </c>
      <c r="J13" s="30">
        <v>0</v>
      </c>
      <c r="K13" s="30" t="s">
        <v>160</v>
      </c>
      <c r="L13" s="30">
        <v>3.99</v>
      </c>
    </row>
    <row r="14" spans="1:12" x14ac:dyDescent="0.25">
      <c r="A14" s="20" t="s">
        <v>82</v>
      </c>
      <c r="B14" s="30" t="s">
        <v>161</v>
      </c>
      <c r="C14" s="30" t="s">
        <v>162</v>
      </c>
      <c r="D14" s="30" t="s">
        <v>163</v>
      </c>
      <c r="E14" s="30">
        <v>4209</v>
      </c>
      <c r="F14" s="30" t="s">
        <v>164</v>
      </c>
      <c r="G14" s="30">
        <v>104203224</v>
      </c>
      <c r="H14" s="30">
        <v>-0.87962167652153922</v>
      </c>
      <c r="I14" s="30" t="s">
        <v>165</v>
      </c>
      <c r="J14" s="30">
        <v>5483401.2561281165</v>
      </c>
      <c r="K14" s="30" t="s">
        <v>166</v>
      </c>
      <c r="L14" s="30">
        <v>9.0399999999999991</v>
      </c>
    </row>
    <row r="15" spans="1:12" x14ac:dyDescent="0.25">
      <c r="A15" s="20" t="s">
        <v>48</v>
      </c>
      <c r="B15" s="30" t="s">
        <v>167</v>
      </c>
      <c r="C15" s="30">
        <v>393</v>
      </c>
      <c r="D15" s="30" t="s">
        <v>168</v>
      </c>
      <c r="E15" s="30">
        <v>393</v>
      </c>
      <c r="F15" s="30">
        <v>397</v>
      </c>
      <c r="G15" s="30">
        <v>94452691</v>
      </c>
      <c r="H15" s="30">
        <v>-1.0857424664608111</v>
      </c>
      <c r="I15" s="30" t="s">
        <v>169</v>
      </c>
      <c r="J15" s="30">
        <v>1521882.625</v>
      </c>
      <c r="K15" s="30" t="s">
        <v>170</v>
      </c>
      <c r="L15" s="30">
        <v>8.19</v>
      </c>
    </row>
    <row r="16" spans="1:12" x14ac:dyDescent="0.25">
      <c r="A16" s="20" t="s">
        <v>78</v>
      </c>
      <c r="B16" s="30" t="s">
        <v>120</v>
      </c>
      <c r="C16" s="30" t="s">
        <v>171</v>
      </c>
      <c r="D16" s="30" t="s">
        <v>172</v>
      </c>
      <c r="E16" s="30">
        <v>3710</v>
      </c>
      <c r="F16" s="30" t="s">
        <v>173</v>
      </c>
      <c r="G16" s="30">
        <v>36738275</v>
      </c>
      <c r="H16" s="30">
        <v>-2.4681288231919272</v>
      </c>
      <c r="I16" s="30" t="s">
        <v>174</v>
      </c>
      <c r="J16" s="30">
        <v>174313</v>
      </c>
      <c r="K16" s="30" t="s">
        <v>175</v>
      </c>
      <c r="L16" s="30">
        <v>3.19</v>
      </c>
    </row>
    <row r="17" spans="1:12" x14ac:dyDescent="0.25">
      <c r="A17" s="20" t="s">
        <v>30</v>
      </c>
      <c r="B17" s="30" t="s">
        <v>176</v>
      </c>
      <c r="C17" s="30" t="s">
        <v>177</v>
      </c>
      <c r="D17" s="30" t="s">
        <v>178</v>
      </c>
      <c r="E17" s="30">
        <v>1417</v>
      </c>
      <c r="F17" s="30" t="s">
        <v>179</v>
      </c>
      <c r="G17" s="30">
        <v>15435027</v>
      </c>
      <c r="H17" s="30">
        <v>-3.3057958410852484</v>
      </c>
      <c r="I17" s="30" t="s">
        <v>180</v>
      </c>
      <c r="J17" s="30">
        <v>0</v>
      </c>
      <c r="K17" s="30" t="s">
        <v>180</v>
      </c>
      <c r="L17" s="30">
        <v>1.34</v>
      </c>
    </row>
    <row r="18" spans="1:12" x14ac:dyDescent="0.25">
      <c r="A18" s="20" t="s">
        <v>88</v>
      </c>
      <c r="B18" s="30" t="s">
        <v>181</v>
      </c>
      <c r="C18" s="30" t="s">
        <v>182</v>
      </c>
      <c r="D18" s="30" t="s">
        <v>183</v>
      </c>
      <c r="E18" s="30">
        <v>1641</v>
      </c>
      <c r="F18" s="30" t="s">
        <v>184</v>
      </c>
      <c r="G18" s="30">
        <v>56875009</v>
      </c>
      <c r="H18" s="30">
        <v>-4.5791338162386168</v>
      </c>
      <c r="I18" s="30" t="s">
        <v>185</v>
      </c>
      <c r="J18" s="30">
        <v>0</v>
      </c>
      <c r="K18" s="30" t="s">
        <v>185</v>
      </c>
      <c r="L18" s="30">
        <v>4.93</v>
      </c>
    </row>
    <row r="19" spans="1:12" x14ac:dyDescent="0.25">
      <c r="A19" s="20" t="s">
        <v>38</v>
      </c>
      <c r="B19" s="30" t="s">
        <v>186</v>
      </c>
      <c r="C19" s="30" t="s">
        <v>187</v>
      </c>
      <c r="D19" s="30" t="s">
        <v>188</v>
      </c>
      <c r="E19" s="30">
        <v>1202</v>
      </c>
      <c r="F19" s="30" t="s">
        <v>189</v>
      </c>
      <c r="G19" s="30">
        <v>238056100</v>
      </c>
      <c r="H19" s="30">
        <v>-4.9565741025909178</v>
      </c>
      <c r="I19" s="30" t="s">
        <v>39</v>
      </c>
      <c r="J19" s="30">
        <v>1591055.5</v>
      </c>
      <c r="K19" s="30" t="s">
        <v>40</v>
      </c>
      <c r="L19" s="30">
        <v>20.65</v>
      </c>
    </row>
    <row r="20" spans="1:12" x14ac:dyDescent="0.25">
      <c r="A20" s="20" t="s">
        <v>25</v>
      </c>
      <c r="B20" s="30" t="s">
        <v>156</v>
      </c>
      <c r="C20" s="30" t="s">
        <v>190</v>
      </c>
      <c r="D20" s="30" t="s">
        <v>191</v>
      </c>
      <c r="E20" s="30">
        <v>5125</v>
      </c>
      <c r="F20" s="30" t="s">
        <v>192</v>
      </c>
      <c r="G20" s="30">
        <v>101500625</v>
      </c>
      <c r="H20" s="30">
        <v>-6.719074661859417</v>
      </c>
      <c r="I20" s="30" t="s">
        <v>193</v>
      </c>
      <c r="J20" s="30">
        <v>3268824</v>
      </c>
      <c r="K20" s="30" t="s">
        <v>194</v>
      </c>
      <c r="L20" s="30">
        <v>8.8000000000000007</v>
      </c>
    </row>
    <row r="21" spans="1:12" x14ac:dyDescent="0.25">
      <c r="A21" s="20" t="s">
        <v>54</v>
      </c>
      <c r="B21" s="20" t="s">
        <v>195</v>
      </c>
      <c r="C21" s="20"/>
      <c r="D21" s="20" t="s">
        <v>196</v>
      </c>
      <c r="E21" s="20"/>
      <c r="F21" s="20"/>
      <c r="G21" s="20" t="s">
        <v>197</v>
      </c>
      <c r="H21" s="20"/>
      <c r="I21" s="20" t="s">
        <v>198</v>
      </c>
      <c r="J21" s="20" t="s">
        <v>199</v>
      </c>
      <c r="K21" s="20" t="s">
        <v>200</v>
      </c>
      <c r="L21" s="20"/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21" t="s">
        <v>59</v>
      </c>
      <c r="B23" s="22">
        <v>298253695</v>
      </c>
      <c r="G23" s="32">
        <f>B23+G21</f>
        <v>1451165211</v>
      </c>
      <c r="I23" s="28">
        <f>G23-B25</f>
        <v>71165211</v>
      </c>
      <c r="J23" s="33">
        <f>I23/B25</f>
        <v>5.1568993478260869E-2</v>
      </c>
      <c r="K23" s="28">
        <f>I23+32000000</f>
        <v>103165211</v>
      </c>
      <c r="L23" s="33">
        <f>K23/B25</f>
        <v>7.4757399275362318E-2</v>
      </c>
    </row>
    <row r="24" spans="1:12" x14ac:dyDescent="0.25">
      <c r="A24" s="23" t="s">
        <v>60</v>
      </c>
      <c r="B24" s="24">
        <v>57000000</v>
      </c>
      <c r="G24" s="35">
        <f>G23+B24</f>
        <v>1508165211</v>
      </c>
      <c r="H24" s="34"/>
      <c r="I24" s="36">
        <f>G24-B25</f>
        <v>128165211</v>
      </c>
      <c r="J24" s="37">
        <f>I24/B25</f>
        <v>9.2873341304347823E-2</v>
      </c>
      <c r="K24" s="36">
        <f>I24+32000000</f>
        <v>160165211</v>
      </c>
      <c r="L24" s="37">
        <f>K24/B25</f>
        <v>0.11606174710144927</v>
      </c>
    </row>
    <row r="25" spans="1:12" x14ac:dyDescent="0.25">
      <c r="A25" s="21" t="s">
        <v>61</v>
      </c>
      <c r="B25" s="21">
        <v>1380000000</v>
      </c>
      <c r="G25" s="32"/>
      <c r="H25" s="38"/>
      <c r="I25" s="39" t="s">
        <v>69</v>
      </c>
      <c r="J25" s="40">
        <f>I24/base!H15*30</f>
        <v>3.3336422774801019E-2</v>
      </c>
      <c r="K25" s="39" t="s">
        <v>69</v>
      </c>
      <c r="L25" s="40">
        <f>K24/base!H15*30</f>
        <v>4.1659785413306977E-2</v>
      </c>
    </row>
  </sheetData>
  <mergeCells count="2">
    <mergeCell ref="I22:J22"/>
    <mergeCell ref="K22:L2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7" zoomScale="115" zoomScaleNormal="115" workbookViewId="0">
      <selection activeCell="I43" sqref="I43:L44"/>
    </sheetView>
  </sheetViews>
  <sheetFormatPr defaultRowHeight="15" x14ac:dyDescent="0.25"/>
  <cols>
    <col min="1" max="1" width="10.140625" style="170" bestFit="1" customWidth="1"/>
    <col min="2" max="2" width="12.28515625" style="170" bestFit="1" customWidth="1"/>
    <col min="3" max="3" width="14.85546875" style="170" bestFit="1" customWidth="1"/>
    <col min="4" max="4" width="13.85546875" style="170" bestFit="1" customWidth="1"/>
    <col min="5" max="5" width="14.5703125" style="170" bestFit="1" customWidth="1"/>
    <col min="6" max="6" width="12.140625" style="170" bestFit="1" customWidth="1"/>
    <col min="7" max="7" width="13.85546875" style="170" bestFit="1" customWidth="1"/>
    <col min="8" max="8" width="18" style="170" bestFit="1" customWidth="1"/>
    <col min="9" max="9" width="20.85546875" style="170" bestFit="1" customWidth="1"/>
    <col min="10" max="10" width="19.28515625" style="170" bestFit="1" customWidth="1"/>
    <col min="11" max="11" width="21.5703125" style="170" bestFit="1" customWidth="1"/>
    <col min="12" max="12" width="11.5703125" style="170" bestFit="1" customWidth="1"/>
    <col min="13" max="16384" width="9.140625" style="170"/>
  </cols>
  <sheetData>
    <row r="1" spans="1:12" x14ac:dyDescent="0.2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</row>
    <row r="2" spans="1:12" x14ac:dyDescent="0.25">
      <c r="A2" s="174" t="s">
        <v>845</v>
      </c>
      <c r="B2" s="174" t="s">
        <v>120</v>
      </c>
      <c r="C2" s="174" t="s">
        <v>846</v>
      </c>
      <c r="D2" s="174" t="s">
        <v>847</v>
      </c>
      <c r="E2" s="174">
        <v>6789</v>
      </c>
      <c r="F2" s="174" t="s">
        <v>848</v>
      </c>
      <c r="G2" s="174">
        <v>67228072</v>
      </c>
      <c r="H2" s="174">
        <v>86.607855702662846</v>
      </c>
      <c r="I2" s="174" t="s">
        <v>1742</v>
      </c>
      <c r="J2" s="174">
        <v>0</v>
      </c>
      <c r="K2" s="174" t="s">
        <v>1742</v>
      </c>
      <c r="L2" s="174">
        <v>4.3899999999999997</v>
      </c>
    </row>
    <row r="3" spans="1:12" x14ac:dyDescent="0.25">
      <c r="A3" s="174" t="s">
        <v>1147</v>
      </c>
      <c r="B3" s="174">
        <v>106</v>
      </c>
      <c r="C3" s="174" t="s">
        <v>1165</v>
      </c>
      <c r="D3" s="174" t="s">
        <v>1166</v>
      </c>
      <c r="E3" s="174">
        <v>9602</v>
      </c>
      <c r="F3" s="174" t="s">
        <v>1167</v>
      </c>
      <c r="G3" s="174">
        <v>1007888</v>
      </c>
      <c r="H3" s="174">
        <v>66.060566118561965</v>
      </c>
      <c r="I3" s="174" t="s">
        <v>1743</v>
      </c>
      <c r="J3" s="174">
        <v>0</v>
      </c>
      <c r="K3" s="174" t="s">
        <v>1743</v>
      </c>
      <c r="L3" s="174">
        <v>7.0000000000000007E-2</v>
      </c>
    </row>
    <row r="4" spans="1:12" x14ac:dyDescent="0.25">
      <c r="A4" s="174" t="s">
        <v>57</v>
      </c>
      <c r="B4" s="174">
        <v>224</v>
      </c>
      <c r="C4" s="174" t="s">
        <v>546</v>
      </c>
      <c r="D4" s="174" t="s">
        <v>547</v>
      </c>
      <c r="E4" s="174">
        <v>7247</v>
      </c>
      <c r="F4" s="174" t="s">
        <v>548</v>
      </c>
      <c r="G4" s="174">
        <v>1607501</v>
      </c>
      <c r="H4" s="174">
        <v>39.022362192887137</v>
      </c>
      <c r="I4" s="174" t="s">
        <v>1744</v>
      </c>
      <c r="J4" s="174">
        <v>459414.5167682927</v>
      </c>
      <c r="K4" s="174" t="s">
        <v>1745</v>
      </c>
      <c r="L4" s="174">
        <v>0.1</v>
      </c>
    </row>
    <row r="5" spans="1:12" x14ac:dyDescent="0.25">
      <c r="A5" s="174" t="s">
        <v>570</v>
      </c>
      <c r="B5" s="174" t="s">
        <v>156</v>
      </c>
      <c r="C5" s="174" t="s">
        <v>537</v>
      </c>
      <c r="D5" s="174" t="s">
        <v>571</v>
      </c>
      <c r="E5" s="174">
        <v>6919</v>
      </c>
      <c r="F5" s="174" t="s">
        <v>539</v>
      </c>
      <c r="G5" s="174">
        <v>137030795</v>
      </c>
      <c r="H5" s="174">
        <v>31.151835291937715</v>
      </c>
      <c r="I5" s="174" t="s">
        <v>1746</v>
      </c>
      <c r="J5" s="174">
        <v>0</v>
      </c>
      <c r="K5" s="174" t="s">
        <v>1746</v>
      </c>
      <c r="L5" s="174">
        <v>8.94</v>
      </c>
    </row>
    <row r="6" spans="1:12" x14ac:dyDescent="0.25">
      <c r="A6" s="174" t="s">
        <v>100</v>
      </c>
      <c r="B6" s="174">
        <v>100</v>
      </c>
      <c r="C6" s="174" t="s">
        <v>850</v>
      </c>
      <c r="D6" s="174" t="s">
        <v>1220</v>
      </c>
      <c r="E6" s="174">
        <v>2105</v>
      </c>
      <c r="F6" s="174" t="s">
        <v>852</v>
      </c>
      <c r="G6" s="174">
        <v>208448</v>
      </c>
      <c r="H6" s="174">
        <v>24.329493317412002</v>
      </c>
      <c r="I6" s="174" t="s">
        <v>1747</v>
      </c>
      <c r="J6" s="174">
        <v>3511595.7250000001</v>
      </c>
      <c r="K6" s="174" t="s">
        <v>1748</v>
      </c>
      <c r="L6" s="174">
        <v>0.01</v>
      </c>
    </row>
    <row r="7" spans="1:12" x14ac:dyDescent="0.25">
      <c r="A7" s="174" t="s">
        <v>78</v>
      </c>
      <c r="B7" s="174" t="s">
        <v>368</v>
      </c>
      <c r="C7" s="174" t="s">
        <v>1560</v>
      </c>
      <c r="D7" s="174" t="s">
        <v>1749</v>
      </c>
      <c r="E7" s="174">
        <v>5518</v>
      </c>
      <c r="F7" s="174" t="s">
        <v>1562</v>
      </c>
      <c r="G7" s="174">
        <v>273209975</v>
      </c>
      <c r="H7" s="174">
        <v>18.507448411344651</v>
      </c>
      <c r="I7" s="174" t="s">
        <v>1750</v>
      </c>
      <c r="J7" s="174">
        <v>16560424</v>
      </c>
      <c r="K7" s="174" t="s">
        <v>1751</v>
      </c>
      <c r="L7" s="174">
        <v>17.829999999999998</v>
      </c>
    </row>
    <row r="8" spans="1:12" x14ac:dyDescent="0.25">
      <c r="A8" s="174" t="s">
        <v>38</v>
      </c>
      <c r="B8" s="174" t="s">
        <v>120</v>
      </c>
      <c r="C8" s="174" t="s">
        <v>1355</v>
      </c>
      <c r="D8" s="174" t="s">
        <v>1591</v>
      </c>
      <c r="E8" s="174">
        <v>1670</v>
      </c>
      <c r="F8" s="174" t="s">
        <v>1357</v>
      </c>
      <c r="G8" s="174">
        <v>16537175</v>
      </c>
      <c r="H8" s="174">
        <v>18.273297574267012</v>
      </c>
      <c r="I8" s="174" t="s">
        <v>1752</v>
      </c>
      <c r="J8" s="174">
        <v>51296852.241666667</v>
      </c>
      <c r="K8" s="174" t="s">
        <v>1753</v>
      </c>
      <c r="L8" s="174">
        <v>1.08</v>
      </c>
    </row>
    <row r="9" spans="1:12" x14ac:dyDescent="0.25">
      <c r="A9" s="174" t="s">
        <v>25</v>
      </c>
      <c r="B9" s="174" t="s">
        <v>131</v>
      </c>
      <c r="C9" s="174" t="s">
        <v>222</v>
      </c>
      <c r="D9" s="174" t="s">
        <v>1678</v>
      </c>
      <c r="E9" s="174">
        <v>6304</v>
      </c>
      <c r="F9" s="174" t="s">
        <v>224</v>
      </c>
      <c r="G9" s="174">
        <v>6242536</v>
      </c>
      <c r="H9" s="174">
        <v>17.772775628784437</v>
      </c>
      <c r="I9" s="174" t="s">
        <v>1754</v>
      </c>
      <c r="J9" s="174">
        <v>9982897.5326749608</v>
      </c>
      <c r="K9" s="174" t="s">
        <v>1755</v>
      </c>
      <c r="L9" s="174">
        <v>0.41</v>
      </c>
    </row>
    <row r="10" spans="1:12" x14ac:dyDescent="0.25">
      <c r="A10" s="174" t="s">
        <v>48</v>
      </c>
      <c r="B10" s="174" t="s">
        <v>1023</v>
      </c>
      <c r="C10" s="174">
        <v>427</v>
      </c>
      <c r="D10" s="174" t="s">
        <v>1756</v>
      </c>
      <c r="E10" s="174">
        <v>457</v>
      </c>
      <c r="F10" s="174">
        <v>431</v>
      </c>
      <c r="G10" s="174">
        <v>135763275</v>
      </c>
      <c r="H10" s="174">
        <v>6.0402387594323796</v>
      </c>
      <c r="I10" s="174" t="s">
        <v>1757</v>
      </c>
      <c r="J10" s="174">
        <v>6723540.7476375271</v>
      </c>
      <c r="K10" s="174" t="s">
        <v>1758</v>
      </c>
      <c r="L10" s="174">
        <v>8.86</v>
      </c>
    </row>
    <row r="11" spans="1:12" x14ac:dyDescent="0.25">
      <c r="A11" s="174" t="s">
        <v>1393</v>
      </c>
      <c r="B11" s="174" t="s">
        <v>131</v>
      </c>
      <c r="C11" s="174" t="s">
        <v>1394</v>
      </c>
      <c r="D11" s="174" t="s">
        <v>1395</v>
      </c>
      <c r="E11" s="174">
        <v>11170</v>
      </c>
      <c r="F11" s="174" t="s">
        <v>1396</v>
      </c>
      <c r="G11" s="174">
        <v>11061092</v>
      </c>
      <c r="H11" s="174">
        <v>4.8073095597096804</v>
      </c>
      <c r="I11" s="174" t="s">
        <v>1759</v>
      </c>
      <c r="J11" s="174">
        <v>0</v>
      </c>
      <c r="K11" s="174" t="s">
        <v>1759</v>
      </c>
      <c r="L11" s="174">
        <v>0.72</v>
      </c>
    </row>
    <row r="12" spans="1:12" x14ac:dyDescent="0.25">
      <c r="A12" s="174" t="s">
        <v>45</v>
      </c>
      <c r="B12" s="174" t="s">
        <v>156</v>
      </c>
      <c r="C12" s="174" t="s">
        <v>1303</v>
      </c>
      <c r="D12" s="174" t="s">
        <v>1304</v>
      </c>
      <c r="E12" s="174">
        <v>4998</v>
      </c>
      <c r="F12" s="174" t="s">
        <v>1305</v>
      </c>
      <c r="G12" s="174">
        <v>98985390</v>
      </c>
      <c r="H12" s="174">
        <v>4.3859685523155818</v>
      </c>
      <c r="I12" s="174" t="s">
        <v>1760</v>
      </c>
      <c r="J12" s="174">
        <v>15200564.693318179</v>
      </c>
      <c r="K12" s="174" t="s">
        <v>1761</v>
      </c>
      <c r="L12" s="174">
        <v>6.46</v>
      </c>
    </row>
    <row r="13" spans="1:12" x14ac:dyDescent="0.25">
      <c r="A13" s="174" t="s">
        <v>12</v>
      </c>
      <c r="B13" s="174" t="s">
        <v>368</v>
      </c>
      <c r="C13" s="174" t="s">
        <v>1527</v>
      </c>
      <c r="D13" s="174" t="s">
        <v>1528</v>
      </c>
      <c r="E13" s="174">
        <v>3261</v>
      </c>
      <c r="F13" s="174" t="s">
        <v>1529</v>
      </c>
      <c r="G13" s="174">
        <v>161460262</v>
      </c>
      <c r="H13" s="174">
        <v>3.8932495256453112</v>
      </c>
      <c r="I13" s="174" t="s">
        <v>1762</v>
      </c>
      <c r="J13" s="174">
        <v>23860681.796717823</v>
      </c>
      <c r="K13" s="174" t="s">
        <v>1763</v>
      </c>
      <c r="L13" s="174">
        <v>10.54</v>
      </c>
    </row>
    <row r="14" spans="1:12" x14ac:dyDescent="0.25">
      <c r="A14" s="174" t="s">
        <v>1764</v>
      </c>
      <c r="B14" s="174">
        <v>303</v>
      </c>
      <c r="C14" s="174" t="s">
        <v>1765</v>
      </c>
      <c r="D14" s="174" t="s">
        <v>1766</v>
      </c>
      <c r="E14" s="174">
        <v>5355</v>
      </c>
      <c r="F14" s="174" t="s">
        <v>1767</v>
      </c>
      <c r="G14" s="174">
        <v>1606745</v>
      </c>
      <c r="H14" s="174">
        <v>3.4961751224501891</v>
      </c>
      <c r="I14" s="174" t="s">
        <v>1768</v>
      </c>
      <c r="J14" s="174">
        <v>0</v>
      </c>
      <c r="K14" s="174" t="s">
        <v>1768</v>
      </c>
      <c r="L14" s="174">
        <v>0.1</v>
      </c>
    </row>
    <row r="15" spans="1:12" x14ac:dyDescent="0.25">
      <c r="A15" s="174" t="s">
        <v>772</v>
      </c>
      <c r="B15" s="174" t="s">
        <v>156</v>
      </c>
      <c r="C15" s="174">
        <v>905</v>
      </c>
      <c r="D15" s="174" t="s">
        <v>773</v>
      </c>
      <c r="E15" s="174">
        <v>927</v>
      </c>
      <c r="F15" s="174">
        <v>914</v>
      </c>
      <c r="G15" s="174">
        <v>18359235</v>
      </c>
      <c r="H15" s="174">
        <v>1.4221289767583385</v>
      </c>
      <c r="I15" s="174" t="s">
        <v>1769</v>
      </c>
      <c r="J15" s="174">
        <v>0</v>
      </c>
      <c r="K15" s="174" t="s">
        <v>1769</v>
      </c>
      <c r="L15" s="174">
        <v>1.2</v>
      </c>
    </row>
    <row r="16" spans="1:12" x14ac:dyDescent="0.25">
      <c r="A16" s="174" t="s">
        <v>51</v>
      </c>
      <c r="B16" s="174" t="s">
        <v>1023</v>
      </c>
      <c r="C16" s="174">
        <v>424</v>
      </c>
      <c r="D16" s="174" t="s">
        <v>1501</v>
      </c>
      <c r="E16" s="174">
        <v>432</v>
      </c>
      <c r="F16" s="174">
        <v>428</v>
      </c>
      <c r="G16" s="174">
        <v>128336400</v>
      </c>
      <c r="H16" s="174">
        <v>0.89925204159495209</v>
      </c>
      <c r="I16" s="174" t="s">
        <v>1770</v>
      </c>
      <c r="J16" s="174">
        <v>2348525.7877852772</v>
      </c>
      <c r="K16" s="174" t="s">
        <v>1771</v>
      </c>
      <c r="L16" s="174">
        <v>8.3800000000000008</v>
      </c>
    </row>
    <row r="17" spans="1:12" x14ac:dyDescent="0.25">
      <c r="A17" s="174" t="s">
        <v>15</v>
      </c>
      <c r="B17" s="174" t="s">
        <v>209</v>
      </c>
      <c r="C17" s="174" t="s">
        <v>1319</v>
      </c>
      <c r="D17" s="174" t="s">
        <v>1721</v>
      </c>
      <c r="E17" s="174">
        <v>11790</v>
      </c>
      <c r="F17" s="174" t="s">
        <v>1321</v>
      </c>
      <c r="G17" s="174">
        <v>35025142</v>
      </c>
      <c r="H17" s="174">
        <v>0.81435992896264076</v>
      </c>
      <c r="I17" s="174" t="s">
        <v>1772</v>
      </c>
      <c r="J17" s="174">
        <v>-1367032.68</v>
      </c>
      <c r="K17" s="174" t="s">
        <v>1773</v>
      </c>
      <c r="L17" s="174">
        <v>2.29</v>
      </c>
    </row>
    <row r="18" spans="1:12" x14ac:dyDescent="0.25">
      <c r="A18" s="174" t="s">
        <v>1575</v>
      </c>
      <c r="B18" s="174">
        <v>500</v>
      </c>
      <c r="C18" s="174" t="s">
        <v>1576</v>
      </c>
      <c r="D18" s="174" t="s">
        <v>1577</v>
      </c>
      <c r="E18" s="174">
        <v>2948</v>
      </c>
      <c r="F18" s="174" t="s">
        <v>1578</v>
      </c>
      <c r="G18" s="174">
        <v>1459628</v>
      </c>
      <c r="H18" s="174">
        <v>0.20905090887371333</v>
      </c>
      <c r="I18" s="174" t="s">
        <v>1602</v>
      </c>
      <c r="J18" s="174">
        <v>0</v>
      </c>
      <c r="K18" s="174" t="s">
        <v>1602</v>
      </c>
      <c r="L18" s="174">
        <v>0.1</v>
      </c>
    </row>
    <row r="19" spans="1:12" x14ac:dyDescent="0.25">
      <c r="A19" s="174" t="s">
        <v>88</v>
      </c>
      <c r="B19" s="174" t="s">
        <v>470</v>
      </c>
      <c r="C19" s="174" t="s">
        <v>1774</v>
      </c>
      <c r="D19" s="174" t="s">
        <v>1775</v>
      </c>
      <c r="E19" s="174">
        <v>1755</v>
      </c>
      <c r="F19" s="174" t="s">
        <v>1776</v>
      </c>
      <c r="G19" s="174">
        <v>173788875</v>
      </c>
      <c r="H19" s="174">
        <v>0.17397378927175619</v>
      </c>
      <c r="I19" s="174" t="s">
        <v>1777</v>
      </c>
      <c r="J19" s="174">
        <v>0</v>
      </c>
      <c r="K19" s="174" t="s">
        <v>1777</v>
      </c>
      <c r="L19" s="174">
        <v>11.34</v>
      </c>
    </row>
    <row r="20" spans="1:12" x14ac:dyDescent="0.25">
      <c r="A20" s="174" t="s">
        <v>82</v>
      </c>
      <c r="B20" s="174" t="s">
        <v>161</v>
      </c>
      <c r="C20" s="174" t="s">
        <v>162</v>
      </c>
      <c r="D20" s="174" t="s">
        <v>580</v>
      </c>
      <c r="E20" s="174">
        <v>4209</v>
      </c>
      <c r="F20" s="174" t="s">
        <v>164</v>
      </c>
      <c r="G20" s="174">
        <v>104203224</v>
      </c>
      <c r="H20" s="174">
        <v>-0.87963488741699458</v>
      </c>
      <c r="I20" s="174" t="s">
        <v>581</v>
      </c>
      <c r="J20" s="174">
        <v>4403173.2677228628</v>
      </c>
      <c r="K20" s="174" t="s">
        <v>582</v>
      </c>
      <c r="L20" s="174">
        <v>6.8</v>
      </c>
    </row>
    <row r="21" spans="1:12" x14ac:dyDescent="0.25">
      <c r="A21" s="174" t="s">
        <v>983</v>
      </c>
      <c r="B21" s="174" t="s">
        <v>470</v>
      </c>
      <c r="C21" s="174">
        <v>502</v>
      </c>
      <c r="D21" s="174" t="s">
        <v>1021</v>
      </c>
      <c r="E21" s="174">
        <v>500</v>
      </c>
      <c r="F21" s="174">
        <v>507</v>
      </c>
      <c r="G21" s="174">
        <v>49512500</v>
      </c>
      <c r="H21" s="174">
        <v>-1.422541660859697</v>
      </c>
      <c r="I21" s="174" t="s">
        <v>1022</v>
      </c>
      <c r="J21" s="174">
        <v>0</v>
      </c>
      <c r="K21" s="174" t="s">
        <v>1022</v>
      </c>
      <c r="L21" s="174">
        <v>3.23</v>
      </c>
    </row>
    <row r="22" spans="1:12" x14ac:dyDescent="0.25">
      <c r="A22" s="174" t="s">
        <v>730</v>
      </c>
      <c r="B22" s="174" t="s">
        <v>1299</v>
      </c>
      <c r="C22" s="174">
        <v>761</v>
      </c>
      <c r="D22" s="174" t="s">
        <v>1778</v>
      </c>
      <c r="E22" s="174">
        <v>738</v>
      </c>
      <c r="F22" s="174">
        <v>768</v>
      </c>
      <c r="G22" s="174">
        <v>109620675</v>
      </c>
      <c r="H22" s="174">
        <v>-3.9169777027643482</v>
      </c>
      <c r="I22" s="174" t="s">
        <v>1779</v>
      </c>
      <c r="J22" s="174">
        <v>847739.71428571432</v>
      </c>
      <c r="K22" s="174" t="s">
        <v>1780</v>
      </c>
      <c r="L22" s="174">
        <v>7.15</v>
      </c>
    </row>
    <row r="23" spans="1:12" x14ac:dyDescent="0.25">
      <c r="A23" s="20" t="s">
        <v>54</v>
      </c>
      <c r="B23" s="20" t="s">
        <v>1781</v>
      </c>
      <c r="C23" s="20"/>
      <c r="D23" s="20" t="s">
        <v>1782</v>
      </c>
      <c r="E23" s="20"/>
      <c r="F23" s="20"/>
      <c r="G23" s="20" t="s">
        <v>1783</v>
      </c>
      <c r="H23" s="20"/>
      <c r="I23" s="20" t="s">
        <v>1784</v>
      </c>
      <c r="J23" s="20" t="s">
        <v>1785</v>
      </c>
      <c r="K23" s="20" t="s">
        <v>1786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69" t="s">
        <v>59</v>
      </c>
      <c r="B41" s="22">
        <v>94910423</v>
      </c>
      <c r="G41" s="32">
        <f>B41+G23</f>
        <v>1627165256</v>
      </c>
      <c r="I41" s="28">
        <f>G41-B43</f>
        <v>247165256</v>
      </c>
      <c r="J41" s="33">
        <f>I41/B43</f>
        <v>0.17910525797101448</v>
      </c>
      <c r="K41" s="28">
        <f>I41+30000000</f>
        <v>277165256</v>
      </c>
      <c r="L41" s="33">
        <f>K41/B43</f>
        <v>0.2008443884057971</v>
      </c>
    </row>
    <row r="42" spans="1:12" x14ac:dyDescent="0.25">
      <c r="A42" s="23" t="s">
        <v>60</v>
      </c>
      <c r="B42" s="24">
        <v>130000000</v>
      </c>
      <c r="G42" s="35">
        <f>G41+B42</f>
        <v>1757165256</v>
      </c>
      <c r="H42" s="34"/>
      <c r="I42" s="36">
        <f>G42-B43</f>
        <v>377165256</v>
      </c>
      <c r="J42" s="37">
        <f>I42/B43</f>
        <v>0.27330815652173912</v>
      </c>
      <c r="K42" s="36">
        <f>I42+30000000</f>
        <v>407165256</v>
      </c>
      <c r="L42" s="37">
        <f>K42/B43</f>
        <v>0.29504728695652171</v>
      </c>
    </row>
    <row r="43" spans="1:12" x14ac:dyDescent="0.25">
      <c r="A43" s="169" t="s">
        <v>61</v>
      </c>
      <c r="B43" s="169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3.6146721329855955E-2</v>
      </c>
      <c r="K43" s="370" t="s">
        <v>69</v>
      </c>
      <c r="L43" s="51">
        <f ca="1">K41/VLOOKUP(MID(CELL("filename",A1),FIND("]",CELL("filename",A1))+1,255),base!A:H,8,TRUE)*30</f>
        <v>4.0534075998732544E-2</v>
      </c>
    </row>
    <row r="44" spans="1:12" x14ac:dyDescent="0.25">
      <c r="I44" s="369"/>
      <c r="J44" s="51">
        <f ca="1">I42/VLOOKUP(MID(CELL("filename",A1),FIND("]",CELL("filename",A1))+1,255),base!A:H,8,TRUE)*30</f>
        <v>5.5158591561654521E-2</v>
      </c>
      <c r="K44" s="371"/>
      <c r="L44" s="51">
        <f ca="1">K42/VLOOKUP(MID(CELL("filename",A1),FIND("]",CELL("filename",A1))+1,255),base!A:H,8,TRUE)*30</f>
        <v>5.954594623053111E-2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I43" sqref="I43:L44"/>
    </sheetView>
  </sheetViews>
  <sheetFormatPr defaultRowHeight="15" x14ac:dyDescent="0.25"/>
  <cols>
    <col min="1" max="1" width="10.140625" style="173" bestFit="1" customWidth="1"/>
    <col min="2" max="2" width="12.28515625" style="173" bestFit="1" customWidth="1"/>
    <col min="3" max="3" width="14.85546875" style="173" bestFit="1" customWidth="1"/>
    <col min="4" max="4" width="13.85546875" style="173" bestFit="1" customWidth="1"/>
    <col min="5" max="5" width="14.5703125" style="173" bestFit="1" customWidth="1"/>
    <col min="6" max="6" width="12.140625" style="173" bestFit="1" customWidth="1"/>
    <col min="7" max="7" width="13.85546875" style="173" bestFit="1" customWidth="1"/>
    <col min="8" max="8" width="18" style="173" bestFit="1" customWidth="1"/>
    <col min="9" max="9" width="20.85546875" style="173" bestFit="1" customWidth="1"/>
    <col min="10" max="10" width="19.28515625" style="173" bestFit="1" customWidth="1"/>
    <col min="11" max="11" width="21.5703125" style="173" bestFit="1" customWidth="1"/>
    <col min="12" max="12" width="11.5703125" style="173" bestFit="1" customWidth="1"/>
    <col min="13" max="16384" width="9.140625" style="173"/>
  </cols>
  <sheetData>
    <row r="1" spans="1:12" x14ac:dyDescent="0.25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3" t="s">
        <v>5</v>
      </c>
      <c r="G1" s="173" t="s">
        <v>6</v>
      </c>
      <c r="H1" s="173" t="s">
        <v>7</v>
      </c>
      <c r="I1" s="173" t="s">
        <v>8</v>
      </c>
      <c r="J1" s="173" t="s">
        <v>9</v>
      </c>
      <c r="K1" s="173" t="s">
        <v>10</v>
      </c>
      <c r="L1" s="173" t="s">
        <v>11</v>
      </c>
    </row>
    <row r="2" spans="1:12" x14ac:dyDescent="0.25">
      <c r="A2" s="175" t="s">
        <v>1147</v>
      </c>
      <c r="B2" s="175">
        <v>106</v>
      </c>
      <c r="C2" s="175" t="s">
        <v>1165</v>
      </c>
      <c r="D2" s="175" t="s">
        <v>1166</v>
      </c>
      <c r="E2" s="175">
        <v>10082</v>
      </c>
      <c r="F2" s="175" t="s">
        <v>1167</v>
      </c>
      <c r="G2" s="175">
        <v>1058272</v>
      </c>
      <c r="H2" s="175">
        <v>74.361880910798433</v>
      </c>
      <c r="I2" s="175" t="s">
        <v>1787</v>
      </c>
      <c r="J2" s="175">
        <v>0</v>
      </c>
      <c r="K2" s="175" t="s">
        <v>1787</v>
      </c>
      <c r="L2" s="175">
        <v>7.0000000000000007E-2</v>
      </c>
    </row>
    <row r="3" spans="1:12" x14ac:dyDescent="0.25">
      <c r="A3" s="175" t="s">
        <v>57</v>
      </c>
      <c r="B3" s="175">
        <v>224</v>
      </c>
      <c r="C3" s="175" t="s">
        <v>546</v>
      </c>
      <c r="D3" s="175" t="s">
        <v>547</v>
      </c>
      <c r="E3" s="175">
        <v>7180</v>
      </c>
      <c r="F3" s="175" t="s">
        <v>548</v>
      </c>
      <c r="G3" s="175">
        <v>1592639</v>
      </c>
      <c r="H3" s="175">
        <v>37.737043958614997</v>
      </c>
      <c r="I3" s="175" t="s">
        <v>1788</v>
      </c>
      <c r="J3" s="175">
        <v>459414.5167682927</v>
      </c>
      <c r="K3" s="175" t="s">
        <v>1789</v>
      </c>
      <c r="L3" s="175">
        <v>0.1</v>
      </c>
    </row>
    <row r="4" spans="1:12" x14ac:dyDescent="0.25">
      <c r="A4" s="175" t="s">
        <v>570</v>
      </c>
      <c r="B4" s="175" t="s">
        <v>156</v>
      </c>
      <c r="C4" s="175" t="s">
        <v>537</v>
      </c>
      <c r="D4" s="175" t="s">
        <v>571</v>
      </c>
      <c r="E4" s="175">
        <v>7259</v>
      </c>
      <c r="F4" s="175" t="s">
        <v>539</v>
      </c>
      <c r="G4" s="175">
        <v>143764495</v>
      </c>
      <c r="H4" s="175">
        <v>37.596642922991165</v>
      </c>
      <c r="I4" s="175" t="s">
        <v>1790</v>
      </c>
      <c r="J4" s="175">
        <v>0</v>
      </c>
      <c r="K4" s="175" t="s">
        <v>1790</v>
      </c>
      <c r="L4" s="175">
        <v>8.9499999999999993</v>
      </c>
    </row>
    <row r="5" spans="1:12" x14ac:dyDescent="0.25">
      <c r="A5" s="175" t="s">
        <v>845</v>
      </c>
      <c r="B5" s="175" t="s">
        <v>156</v>
      </c>
      <c r="C5" s="175" t="s">
        <v>1791</v>
      </c>
      <c r="D5" s="175" t="s">
        <v>1792</v>
      </c>
      <c r="E5" s="175">
        <v>6550</v>
      </c>
      <c r="F5" s="175" t="s">
        <v>1793</v>
      </c>
      <c r="G5" s="175">
        <v>129722750</v>
      </c>
      <c r="H5" s="175">
        <v>27.734170384692366</v>
      </c>
      <c r="I5" s="175" t="s">
        <v>1794</v>
      </c>
      <c r="J5" s="175">
        <v>0</v>
      </c>
      <c r="K5" s="175" t="s">
        <v>1794</v>
      </c>
      <c r="L5" s="175">
        <v>8.07</v>
      </c>
    </row>
    <row r="6" spans="1:12" x14ac:dyDescent="0.25">
      <c r="A6" s="175" t="s">
        <v>100</v>
      </c>
      <c r="B6" s="175">
        <v>100</v>
      </c>
      <c r="C6" s="175" t="s">
        <v>850</v>
      </c>
      <c r="D6" s="175" t="s">
        <v>1220</v>
      </c>
      <c r="E6" s="175">
        <v>2147</v>
      </c>
      <c r="F6" s="175" t="s">
        <v>852</v>
      </c>
      <c r="G6" s="175">
        <v>212607</v>
      </c>
      <c r="H6" s="175">
        <v>26.810142509091058</v>
      </c>
      <c r="I6" s="175" t="s">
        <v>1795</v>
      </c>
      <c r="J6" s="175">
        <v>3511595.7250000001</v>
      </c>
      <c r="K6" s="175" t="s">
        <v>1796</v>
      </c>
      <c r="L6" s="175">
        <v>0.01</v>
      </c>
    </row>
    <row r="7" spans="1:12" x14ac:dyDescent="0.25">
      <c r="A7" s="175" t="s">
        <v>78</v>
      </c>
      <c r="B7" s="175" t="s">
        <v>227</v>
      </c>
      <c r="C7" s="175" t="s">
        <v>1560</v>
      </c>
      <c r="D7" s="175" t="s">
        <v>1797</v>
      </c>
      <c r="E7" s="175">
        <v>5700</v>
      </c>
      <c r="F7" s="175" t="s">
        <v>1562</v>
      </c>
      <c r="G7" s="175">
        <v>225777000</v>
      </c>
      <c r="H7" s="175">
        <v>22.416175415850748</v>
      </c>
      <c r="I7" s="175" t="s">
        <v>1798</v>
      </c>
      <c r="J7" s="175">
        <v>27490334</v>
      </c>
      <c r="K7" s="175" t="s">
        <v>1799</v>
      </c>
      <c r="L7" s="175">
        <v>14.05</v>
      </c>
    </row>
    <row r="8" spans="1:12" x14ac:dyDescent="0.25">
      <c r="A8" s="175" t="s">
        <v>25</v>
      </c>
      <c r="B8" s="175" t="s">
        <v>131</v>
      </c>
      <c r="C8" s="175" t="s">
        <v>222</v>
      </c>
      <c r="D8" s="175" t="s">
        <v>1678</v>
      </c>
      <c r="E8" s="175">
        <v>6536</v>
      </c>
      <c r="F8" s="175" t="s">
        <v>224</v>
      </c>
      <c r="G8" s="175">
        <v>6472274</v>
      </c>
      <c r="H8" s="175">
        <v>22.107052904463053</v>
      </c>
      <c r="I8" s="175" t="s">
        <v>1800</v>
      </c>
      <c r="J8" s="175">
        <v>9982897.5326749608</v>
      </c>
      <c r="K8" s="175" t="s">
        <v>1801</v>
      </c>
      <c r="L8" s="175">
        <v>0.4</v>
      </c>
    </row>
    <row r="9" spans="1:12" x14ac:dyDescent="0.25">
      <c r="A9" s="175" t="s">
        <v>38</v>
      </c>
      <c r="B9" s="175" t="s">
        <v>273</v>
      </c>
      <c r="C9" s="175" t="s">
        <v>1802</v>
      </c>
      <c r="D9" s="175" t="s">
        <v>1803</v>
      </c>
      <c r="E9" s="175">
        <v>1641</v>
      </c>
      <c r="F9" s="175" t="s">
        <v>1804</v>
      </c>
      <c r="G9" s="175">
        <v>24375004</v>
      </c>
      <c r="H9" s="175">
        <v>10.425360840073028</v>
      </c>
      <c r="I9" s="175" t="s">
        <v>1805</v>
      </c>
      <c r="J9" s="175">
        <v>51296852.241666667</v>
      </c>
      <c r="K9" s="175" t="s">
        <v>1806</v>
      </c>
      <c r="L9" s="175">
        <v>1.52</v>
      </c>
    </row>
    <row r="10" spans="1:12" x14ac:dyDescent="0.25">
      <c r="A10" s="175" t="s">
        <v>1393</v>
      </c>
      <c r="B10" s="175" t="s">
        <v>131</v>
      </c>
      <c r="C10" s="175" t="s">
        <v>1394</v>
      </c>
      <c r="D10" s="175" t="s">
        <v>1395</v>
      </c>
      <c r="E10" s="175">
        <v>11379</v>
      </c>
      <c r="F10" s="175" t="s">
        <v>1396</v>
      </c>
      <c r="G10" s="175">
        <v>11268055</v>
      </c>
      <c r="H10" s="175">
        <v>6.7683487779357101</v>
      </c>
      <c r="I10" s="175" t="s">
        <v>1807</v>
      </c>
      <c r="J10" s="175">
        <v>0</v>
      </c>
      <c r="K10" s="175" t="s">
        <v>1807</v>
      </c>
      <c r="L10" s="175">
        <v>0.7</v>
      </c>
    </row>
    <row r="11" spans="1:12" x14ac:dyDescent="0.25">
      <c r="A11" s="175" t="s">
        <v>1764</v>
      </c>
      <c r="B11" s="175">
        <v>303</v>
      </c>
      <c r="C11" s="175" t="s">
        <v>1765</v>
      </c>
      <c r="D11" s="175" t="s">
        <v>1766</v>
      </c>
      <c r="E11" s="175">
        <v>5428</v>
      </c>
      <c r="F11" s="175" t="s">
        <v>1767</v>
      </c>
      <c r="G11" s="175">
        <v>1628648</v>
      </c>
      <c r="H11" s="175">
        <v>4.9070254588178308</v>
      </c>
      <c r="I11" s="175" t="s">
        <v>1808</v>
      </c>
      <c r="J11" s="175">
        <v>0</v>
      </c>
      <c r="K11" s="175" t="s">
        <v>1808</v>
      </c>
      <c r="L11" s="175">
        <v>0.1</v>
      </c>
    </row>
    <row r="12" spans="1:12" x14ac:dyDescent="0.25">
      <c r="A12" s="175" t="s">
        <v>48</v>
      </c>
      <c r="B12" s="175" t="s">
        <v>1023</v>
      </c>
      <c r="C12" s="175">
        <v>427</v>
      </c>
      <c r="D12" s="175" t="s">
        <v>1756</v>
      </c>
      <c r="E12" s="175">
        <v>445</v>
      </c>
      <c r="F12" s="175">
        <v>431</v>
      </c>
      <c r="G12" s="175">
        <v>132198375</v>
      </c>
      <c r="H12" s="175">
        <v>3.2558123587470646</v>
      </c>
      <c r="I12" s="175" t="s">
        <v>1809</v>
      </c>
      <c r="J12" s="175">
        <v>6723540.7476375271</v>
      </c>
      <c r="K12" s="175" t="s">
        <v>1810</v>
      </c>
      <c r="L12" s="175">
        <v>8.23</v>
      </c>
    </row>
    <row r="13" spans="1:12" x14ac:dyDescent="0.25">
      <c r="A13" s="175" t="s">
        <v>45</v>
      </c>
      <c r="B13" s="175" t="s">
        <v>156</v>
      </c>
      <c r="C13" s="175" t="s">
        <v>1303</v>
      </c>
      <c r="D13" s="175" t="s">
        <v>1304</v>
      </c>
      <c r="E13" s="175">
        <v>4910</v>
      </c>
      <c r="F13" s="175" t="s">
        <v>1305</v>
      </c>
      <c r="G13" s="175">
        <v>97242550</v>
      </c>
      <c r="H13" s="175">
        <v>2.5480403345077045</v>
      </c>
      <c r="I13" s="175" t="s">
        <v>1724</v>
      </c>
      <c r="J13" s="175">
        <v>15200564.693318179</v>
      </c>
      <c r="K13" s="175" t="s">
        <v>1725</v>
      </c>
      <c r="L13" s="175">
        <v>6.05</v>
      </c>
    </row>
    <row r="14" spans="1:12" x14ac:dyDescent="0.25">
      <c r="A14" s="175" t="s">
        <v>12</v>
      </c>
      <c r="B14" s="175" t="s">
        <v>368</v>
      </c>
      <c r="C14" s="175" t="s">
        <v>1527</v>
      </c>
      <c r="D14" s="175" t="s">
        <v>1528</v>
      </c>
      <c r="E14" s="175">
        <v>3198</v>
      </c>
      <c r="F14" s="175" t="s">
        <v>1529</v>
      </c>
      <c r="G14" s="175">
        <v>158340975</v>
      </c>
      <c r="H14" s="175">
        <v>1.8861125458161718</v>
      </c>
      <c r="I14" s="175" t="s">
        <v>1811</v>
      </c>
      <c r="J14" s="175">
        <v>23860681.796717823</v>
      </c>
      <c r="K14" s="175" t="s">
        <v>1812</v>
      </c>
      <c r="L14" s="175">
        <v>9.86</v>
      </c>
    </row>
    <row r="15" spans="1:12" x14ac:dyDescent="0.25">
      <c r="A15" s="175" t="s">
        <v>88</v>
      </c>
      <c r="B15" s="175" t="s">
        <v>470</v>
      </c>
      <c r="C15" s="175" t="s">
        <v>1774</v>
      </c>
      <c r="D15" s="175" t="s">
        <v>1775</v>
      </c>
      <c r="E15" s="175">
        <v>1780</v>
      </c>
      <c r="F15" s="175" t="s">
        <v>1776</v>
      </c>
      <c r="G15" s="175">
        <v>176264500</v>
      </c>
      <c r="H15" s="175">
        <v>1.600953472879616</v>
      </c>
      <c r="I15" s="175" t="s">
        <v>1813</v>
      </c>
      <c r="J15" s="175">
        <v>0</v>
      </c>
      <c r="K15" s="175" t="s">
        <v>1813</v>
      </c>
      <c r="L15" s="175">
        <v>10.97</v>
      </c>
    </row>
    <row r="16" spans="1:12" x14ac:dyDescent="0.25">
      <c r="A16" s="175" t="s">
        <v>772</v>
      </c>
      <c r="B16" s="175" t="s">
        <v>156</v>
      </c>
      <c r="C16" s="175">
        <v>905</v>
      </c>
      <c r="D16" s="175" t="s">
        <v>773</v>
      </c>
      <c r="E16" s="175">
        <v>927</v>
      </c>
      <c r="F16" s="175">
        <v>914</v>
      </c>
      <c r="G16" s="175">
        <v>18359235</v>
      </c>
      <c r="H16" s="175">
        <v>1.4221289767583385</v>
      </c>
      <c r="I16" s="175" t="s">
        <v>1769</v>
      </c>
      <c r="J16" s="175">
        <v>0</v>
      </c>
      <c r="K16" s="175" t="s">
        <v>1769</v>
      </c>
      <c r="L16" s="175">
        <v>1.1399999999999999</v>
      </c>
    </row>
    <row r="17" spans="1:12" x14ac:dyDescent="0.25">
      <c r="A17" s="175" t="s">
        <v>82</v>
      </c>
      <c r="B17" s="175" t="s">
        <v>161</v>
      </c>
      <c r="C17" s="175" t="s">
        <v>162</v>
      </c>
      <c r="D17" s="175" t="s">
        <v>580</v>
      </c>
      <c r="E17" s="175">
        <v>4209</v>
      </c>
      <c r="F17" s="175" t="s">
        <v>164</v>
      </c>
      <c r="G17" s="175">
        <v>104203224</v>
      </c>
      <c r="H17" s="175">
        <v>-0.87963488741699458</v>
      </c>
      <c r="I17" s="175" t="s">
        <v>581</v>
      </c>
      <c r="J17" s="175">
        <v>4403173.2677228628</v>
      </c>
      <c r="K17" s="175" t="s">
        <v>582</v>
      </c>
      <c r="L17" s="175">
        <v>6.49</v>
      </c>
    </row>
    <row r="18" spans="1:12" x14ac:dyDescent="0.25">
      <c r="A18" s="175" t="s">
        <v>15</v>
      </c>
      <c r="B18" s="175" t="s">
        <v>209</v>
      </c>
      <c r="C18" s="175" t="s">
        <v>1319</v>
      </c>
      <c r="D18" s="175" t="s">
        <v>1721</v>
      </c>
      <c r="E18" s="175">
        <v>11587</v>
      </c>
      <c r="F18" s="175" t="s">
        <v>1321</v>
      </c>
      <c r="G18" s="175">
        <v>34422080</v>
      </c>
      <c r="H18" s="175">
        <v>-0.92145914430421616</v>
      </c>
      <c r="I18" s="175" t="s">
        <v>1814</v>
      </c>
      <c r="J18" s="175">
        <v>-1367032.68</v>
      </c>
      <c r="K18" s="175" t="s">
        <v>1815</v>
      </c>
      <c r="L18" s="175">
        <v>2.14</v>
      </c>
    </row>
    <row r="19" spans="1:12" x14ac:dyDescent="0.25">
      <c r="A19" s="175" t="s">
        <v>983</v>
      </c>
      <c r="B19" s="175" t="s">
        <v>470</v>
      </c>
      <c r="C19" s="175">
        <v>502</v>
      </c>
      <c r="D19" s="175" t="s">
        <v>1021</v>
      </c>
      <c r="E19" s="175">
        <v>500</v>
      </c>
      <c r="F19" s="175">
        <v>507</v>
      </c>
      <c r="G19" s="175">
        <v>49512500</v>
      </c>
      <c r="H19" s="175">
        <v>-1.422541660859697</v>
      </c>
      <c r="I19" s="175" t="s">
        <v>1022</v>
      </c>
      <c r="J19" s="175">
        <v>0</v>
      </c>
      <c r="K19" s="175" t="s">
        <v>1022</v>
      </c>
      <c r="L19" s="175">
        <v>3.08</v>
      </c>
    </row>
    <row r="20" spans="1:12" x14ac:dyDescent="0.25">
      <c r="A20" s="175" t="s">
        <v>1623</v>
      </c>
      <c r="B20" s="175" t="s">
        <v>131</v>
      </c>
      <c r="C20" s="175" t="s">
        <v>1816</v>
      </c>
      <c r="D20" s="175" t="s">
        <v>1817</v>
      </c>
      <c r="E20" s="175">
        <v>28108</v>
      </c>
      <c r="F20" s="175" t="s">
        <v>1818</v>
      </c>
      <c r="G20" s="175">
        <v>27833947</v>
      </c>
      <c r="H20" s="175">
        <v>-1.432325534724632</v>
      </c>
      <c r="I20" s="175" t="s">
        <v>1819</v>
      </c>
      <c r="J20" s="175">
        <v>2509927</v>
      </c>
      <c r="K20" s="175" t="s">
        <v>1820</v>
      </c>
      <c r="L20" s="175">
        <v>1.73</v>
      </c>
    </row>
    <row r="21" spans="1:12" x14ac:dyDescent="0.25">
      <c r="A21" s="175" t="s">
        <v>51</v>
      </c>
      <c r="B21" s="175" t="s">
        <v>1023</v>
      </c>
      <c r="C21" s="175">
        <v>424</v>
      </c>
      <c r="D21" s="175" t="s">
        <v>1501</v>
      </c>
      <c r="E21" s="175">
        <v>420</v>
      </c>
      <c r="F21" s="175">
        <v>428</v>
      </c>
      <c r="G21" s="175">
        <v>124771500</v>
      </c>
      <c r="H21" s="175">
        <v>-1.9035049595604634</v>
      </c>
      <c r="I21" s="175" t="s">
        <v>1821</v>
      </c>
      <c r="J21" s="175">
        <v>2348525.7877852772</v>
      </c>
      <c r="K21" s="175" t="s">
        <v>1822</v>
      </c>
      <c r="L21" s="175">
        <v>7.77</v>
      </c>
    </row>
    <row r="22" spans="1:12" x14ac:dyDescent="0.25">
      <c r="A22" s="175" t="s">
        <v>1575</v>
      </c>
      <c r="B22" s="175">
        <v>500</v>
      </c>
      <c r="C22" s="175" t="s">
        <v>1576</v>
      </c>
      <c r="D22" s="175" t="s">
        <v>1577</v>
      </c>
      <c r="E22" s="175">
        <v>2850</v>
      </c>
      <c r="F22" s="175" t="s">
        <v>1578</v>
      </c>
      <c r="G22" s="175">
        <v>1411106</v>
      </c>
      <c r="H22" s="175">
        <v>-3.1221701749917443</v>
      </c>
      <c r="I22" s="175" t="s">
        <v>1823</v>
      </c>
      <c r="J22" s="175">
        <v>0</v>
      </c>
      <c r="K22" s="175" t="s">
        <v>1823</v>
      </c>
      <c r="L22" s="175">
        <v>0.09</v>
      </c>
    </row>
    <row r="23" spans="1:12" x14ac:dyDescent="0.25">
      <c r="A23" s="175" t="s">
        <v>730</v>
      </c>
      <c r="B23" s="175" t="s">
        <v>1824</v>
      </c>
      <c r="C23" s="175">
        <v>748</v>
      </c>
      <c r="D23" s="175" t="s">
        <v>1825</v>
      </c>
      <c r="E23" s="175">
        <v>719</v>
      </c>
      <c r="F23" s="175">
        <v>755</v>
      </c>
      <c r="G23" s="175">
        <v>136168752</v>
      </c>
      <c r="H23" s="175">
        <v>-4.8411994072145212</v>
      </c>
      <c r="I23" s="175" t="s">
        <v>1826</v>
      </c>
      <c r="J23" s="175">
        <v>847739.71428571432</v>
      </c>
      <c r="K23" s="175" t="s">
        <v>1827</v>
      </c>
      <c r="L23" s="175">
        <v>8.48</v>
      </c>
    </row>
    <row r="24" spans="1:12" x14ac:dyDescent="0.25">
      <c r="A24" s="20" t="s">
        <v>54</v>
      </c>
      <c r="B24" s="20" t="s">
        <v>1828</v>
      </c>
      <c r="C24" s="20"/>
      <c r="D24" s="20" t="s">
        <v>1829</v>
      </c>
      <c r="E24" s="20"/>
      <c r="F24" s="20"/>
      <c r="G24" s="20" t="s">
        <v>1830</v>
      </c>
      <c r="H24" s="20"/>
      <c r="I24" s="20" t="s">
        <v>1831</v>
      </c>
      <c r="J24" s="20" t="s">
        <v>1832</v>
      </c>
      <c r="K24" s="20" t="s">
        <v>1833</v>
      </c>
      <c r="L24" s="20"/>
    </row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72" t="s">
        <v>59</v>
      </c>
      <c r="B41" s="22">
        <v>21081631</v>
      </c>
      <c r="G41" s="32">
        <f>B41+G24</f>
        <v>1627682119</v>
      </c>
      <c r="I41" s="28">
        <f>G41-B43</f>
        <v>247682119</v>
      </c>
      <c r="J41" s="33">
        <f>I41/B43</f>
        <v>0.17947979637681161</v>
      </c>
      <c r="K41" s="28">
        <f>I41+30000000</f>
        <v>277682119</v>
      </c>
      <c r="L41" s="33">
        <f>K41/B43</f>
        <v>0.2012189268115942</v>
      </c>
    </row>
    <row r="42" spans="1:12" x14ac:dyDescent="0.25">
      <c r="A42" s="23" t="s">
        <v>60</v>
      </c>
      <c r="B42" s="24">
        <v>130000000</v>
      </c>
      <c r="G42" s="35">
        <f>G41+B42</f>
        <v>1757682119</v>
      </c>
      <c r="H42" s="34"/>
      <c r="I42" s="36">
        <f>G42-B43</f>
        <v>377682119</v>
      </c>
      <c r="J42" s="37">
        <f>I42/B43</f>
        <v>0.27368269492753622</v>
      </c>
      <c r="K42" s="36">
        <f>I42+30000000</f>
        <v>407682119</v>
      </c>
      <c r="L42" s="37">
        <f>K42/B43</f>
        <v>0.29542182536231881</v>
      </c>
    </row>
    <row r="43" spans="1:12" x14ac:dyDescent="0.25">
      <c r="A43" s="172" t="s">
        <v>61</v>
      </c>
      <c r="B43" s="172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3.6000656837760062E-2</v>
      </c>
      <c r="K43" s="370" t="s">
        <v>69</v>
      </c>
      <c r="L43" s="51">
        <f ca="1">K41/VLOOKUP(MID(CELL("filename",A1),FIND("]",CELL("filename",A1))+1,255),base!A:H,8,TRUE)*30</f>
        <v>4.0361164207017512E-2</v>
      </c>
    </row>
    <row r="44" spans="1:12" x14ac:dyDescent="0.25">
      <c r="I44" s="369"/>
      <c r="J44" s="51">
        <f ca="1">I42/VLOOKUP(MID(CELL("filename",A1),FIND("]",CELL("filename",A1))+1,255),base!A:H,8,TRUE)*30</f>
        <v>5.4896188771209019E-2</v>
      </c>
      <c r="K44" s="371"/>
      <c r="L44" s="51">
        <f ca="1">K42/VLOOKUP(MID(CELL("filename",A1),FIND("]",CELL("filename",A1))+1,255),base!A:H,8,TRUE)*30</f>
        <v>5.9256696140466476E-2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I43" sqref="I43:L44"/>
    </sheetView>
  </sheetViews>
  <sheetFormatPr defaultRowHeight="15" x14ac:dyDescent="0.25"/>
  <cols>
    <col min="1" max="1" width="10.140625" style="177" bestFit="1" customWidth="1"/>
    <col min="2" max="2" width="12.28515625" style="177" bestFit="1" customWidth="1"/>
    <col min="3" max="3" width="14.85546875" style="177" bestFit="1" customWidth="1"/>
    <col min="4" max="4" width="13.85546875" style="177" bestFit="1" customWidth="1"/>
    <col min="5" max="5" width="14.5703125" style="177" bestFit="1" customWidth="1"/>
    <col min="6" max="6" width="12.140625" style="177" bestFit="1" customWidth="1"/>
    <col min="7" max="7" width="13.85546875" style="177" bestFit="1" customWidth="1"/>
    <col min="8" max="8" width="18" style="177" bestFit="1" customWidth="1"/>
    <col min="9" max="9" width="21.5703125" style="177" bestFit="1" customWidth="1"/>
    <col min="10" max="10" width="19.28515625" style="177" bestFit="1" customWidth="1"/>
    <col min="11" max="11" width="20.85546875" style="177" bestFit="1" customWidth="1"/>
    <col min="12" max="12" width="11.5703125" style="177" bestFit="1" customWidth="1"/>
    <col min="13" max="16384" width="9.140625" style="177"/>
  </cols>
  <sheetData>
    <row r="1" spans="1:12" x14ac:dyDescent="0.25">
      <c r="A1" s="177" t="s">
        <v>0</v>
      </c>
      <c r="B1" s="177" t="s">
        <v>1</v>
      </c>
      <c r="C1" s="177" t="s">
        <v>2</v>
      </c>
      <c r="D1" s="177" t="s">
        <v>3</v>
      </c>
      <c r="E1" s="177" t="s">
        <v>4</v>
      </c>
      <c r="F1" s="177" t="s">
        <v>5</v>
      </c>
      <c r="G1" s="177" t="s">
        <v>6</v>
      </c>
      <c r="H1" s="177" t="s">
        <v>7</v>
      </c>
      <c r="I1" s="177" t="s">
        <v>8</v>
      </c>
      <c r="J1" s="177" t="s">
        <v>9</v>
      </c>
      <c r="K1" s="177" t="s">
        <v>10</v>
      </c>
      <c r="L1" s="177" t="s">
        <v>11</v>
      </c>
    </row>
    <row r="2" spans="1:12" x14ac:dyDescent="0.25">
      <c r="A2" s="180" t="s">
        <v>1147</v>
      </c>
      <c r="B2" s="180">
        <v>106</v>
      </c>
      <c r="C2" s="180" t="s">
        <v>1165</v>
      </c>
      <c r="D2" s="180" t="s">
        <v>1166</v>
      </c>
      <c r="E2" s="180">
        <v>10082</v>
      </c>
      <c r="F2" s="180" t="s">
        <v>1167</v>
      </c>
      <c r="G2" s="180">
        <v>1058272</v>
      </c>
      <c r="H2" s="180">
        <v>74.361880910798433</v>
      </c>
      <c r="I2" s="180" t="s">
        <v>1787</v>
      </c>
      <c r="J2" s="180">
        <v>0</v>
      </c>
      <c r="K2" s="180" t="s">
        <v>1787</v>
      </c>
      <c r="L2" s="180">
        <v>7.0000000000000007E-2</v>
      </c>
    </row>
    <row r="3" spans="1:12" x14ac:dyDescent="0.25">
      <c r="A3" s="180" t="s">
        <v>570</v>
      </c>
      <c r="B3" s="180" t="s">
        <v>156</v>
      </c>
      <c r="C3" s="180" t="s">
        <v>537</v>
      </c>
      <c r="D3" s="180" t="s">
        <v>571</v>
      </c>
      <c r="E3" s="180">
        <v>7485</v>
      </c>
      <c r="F3" s="180" t="s">
        <v>539</v>
      </c>
      <c r="G3" s="180">
        <v>148240425</v>
      </c>
      <c r="H3" s="180">
        <v>41.880544465985523</v>
      </c>
      <c r="I3" s="180" t="s">
        <v>1885</v>
      </c>
      <c r="J3" s="180">
        <v>0</v>
      </c>
      <c r="K3" s="180" t="s">
        <v>1885</v>
      </c>
      <c r="L3" s="180">
        <v>9.82</v>
      </c>
    </row>
    <row r="4" spans="1:12" x14ac:dyDescent="0.25">
      <c r="A4" s="180" t="s">
        <v>57</v>
      </c>
      <c r="B4" s="180">
        <v>224</v>
      </c>
      <c r="C4" s="180" t="s">
        <v>546</v>
      </c>
      <c r="D4" s="180" t="s">
        <v>547</v>
      </c>
      <c r="E4" s="180">
        <v>7170</v>
      </c>
      <c r="F4" s="180" t="s">
        <v>548</v>
      </c>
      <c r="G4" s="180">
        <v>1590421</v>
      </c>
      <c r="H4" s="180">
        <v>37.545223487371857</v>
      </c>
      <c r="I4" s="180" t="s">
        <v>1886</v>
      </c>
      <c r="J4" s="180">
        <v>459414.5167682927</v>
      </c>
      <c r="K4" s="180" t="s">
        <v>1887</v>
      </c>
      <c r="L4" s="180">
        <v>0.11</v>
      </c>
    </row>
    <row r="5" spans="1:12" x14ac:dyDescent="0.25">
      <c r="A5" s="180" t="s">
        <v>100</v>
      </c>
      <c r="B5" s="180">
        <v>100</v>
      </c>
      <c r="C5" s="180" t="s">
        <v>850</v>
      </c>
      <c r="D5" s="180" t="s">
        <v>1220</v>
      </c>
      <c r="E5" s="180">
        <v>2230</v>
      </c>
      <c r="F5" s="180" t="s">
        <v>852</v>
      </c>
      <c r="G5" s="180">
        <v>220826</v>
      </c>
      <c r="H5" s="180">
        <v>31.712392017725392</v>
      </c>
      <c r="I5" s="180" t="s">
        <v>1888</v>
      </c>
      <c r="J5" s="180">
        <v>3511595.7250000001</v>
      </c>
      <c r="K5" s="180" t="s">
        <v>1889</v>
      </c>
      <c r="L5" s="180">
        <v>0.01</v>
      </c>
    </row>
    <row r="6" spans="1:12" x14ac:dyDescent="0.25">
      <c r="A6" s="180" t="s">
        <v>845</v>
      </c>
      <c r="B6" s="180" t="s">
        <v>156</v>
      </c>
      <c r="C6" s="180" t="s">
        <v>1791</v>
      </c>
      <c r="D6" s="180" t="s">
        <v>1792</v>
      </c>
      <c r="E6" s="180">
        <v>6433</v>
      </c>
      <c r="F6" s="180" t="s">
        <v>1793</v>
      </c>
      <c r="G6" s="180">
        <v>127405565</v>
      </c>
      <c r="H6" s="180">
        <v>25.452506577820763</v>
      </c>
      <c r="I6" s="180" t="s">
        <v>1890</v>
      </c>
      <c r="J6" s="180">
        <v>0</v>
      </c>
      <c r="K6" s="180" t="s">
        <v>1890</v>
      </c>
      <c r="L6" s="180">
        <v>8.44</v>
      </c>
    </row>
    <row r="7" spans="1:12" x14ac:dyDescent="0.25">
      <c r="A7" s="180" t="s">
        <v>78</v>
      </c>
      <c r="B7" s="180" t="s">
        <v>1891</v>
      </c>
      <c r="C7" s="180" t="s">
        <v>1560</v>
      </c>
      <c r="D7" s="180" t="s">
        <v>1892</v>
      </c>
      <c r="E7" s="180">
        <v>5680</v>
      </c>
      <c r="F7" s="180" t="s">
        <v>1562</v>
      </c>
      <c r="G7" s="180">
        <v>213735560</v>
      </c>
      <c r="H7" s="180">
        <v>21.98664497579513</v>
      </c>
      <c r="I7" s="180" t="s">
        <v>1893</v>
      </c>
      <c r="J7" s="180">
        <v>29793168</v>
      </c>
      <c r="K7" s="180" t="s">
        <v>1894</v>
      </c>
      <c r="L7" s="180">
        <v>14.15</v>
      </c>
    </row>
    <row r="8" spans="1:12" x14ac:dyDescent="0.25">
      <c r="A8" s="180" t="s">
        <v>25</v>
      </c>
      <c r="B8" s="180" t="s">
        <v>131</v>
      </c>
      <c r="C8" s="180" t="s">
        <v>222</v>
      </c>
      <c r="D8" s="180" t="s">
        <v>1678</v>
      </c>
      <c r="E8" s="180">
        <v>6470</v>
      </c>
      <c r="F8" s="180" t="s">
        <v>224</v>
      </c>
      <c r="G8" s="180">
        <v>6406918</v>
      </c>
      <c r="H8" s="180">
        <v>20.874035181538453</v>
      </c>
      <c r="I8" s="180" t="s">
        <v>1895</v>
      </c>
      <c r="J8" s="180">
        <v>9982897.5326749608</v>
      </c>
      <c r="K8" s="180" t="s">
        <v>1896</v>
      </c>
      <c r="L8" s="180">
        <v>0.42</v>
      </c>
    </row>
    <row r="9" spans="1:12" x14ac:dyDescent="0.25">
      <c r="A9" s="180" t="s">
        <v>38</v>
      </c>
      <c r="B9" s="180" t="s">
        <v>273</v>
      </c>
      <c r="C9" s="180" t="s">
        <v>1802</v>
      </c>
      <c r="D9" s="180" t="s">
        <v>1803</v>
      </c>
      <c r="E9" s="180">
        <v>1622</v>
      </c>
      <c r="F9" s="180" t="s">
        <v>1804</v>
      </c>
      <c r="G9" s="180">
        <v>24092782</v>
      </c>
      <c r="H9" s="180">
        <v>9.1468188473411658</v>
      </c>
      <c r="I9" s="180" t="s">
        <v>1897</v>
      </c>
      <c r="J9" s="180">
        <v>51296852.241666667</v>
      </c>
      <c r="K9" s="180" t="s">
        <v>1898</v>
      </c>
      <c r="L9" s="180">
        <v>1.6</v>
      </c>
    </row>
    <row r="10" spans="1:12" x14ac:dyDescent="0.25">
      <c r="A10" s="180" t="s">
        <v>1393</v>
      </c>
      <c r="B10" s="180" t="s">
        <v>131</v>
      </c>
      <c r="C10" s="180" t="s">
        <v>1394</v>
      </c>
      <c r="D10" s="180" t="s">
        <v>1395</v>
      </c>
      <c r="E10" s="180">
        <v>11600</v>
      </c>
      <c r="F10" s="180" t="s">
        <v>1396</v>
      </c>
      <c r="G10" s="180">
        <v>11486900</v>
      </c>
      <c r="H10" s="180">
        <v>8.8419736660204187</v>
      </c>
      <c r="I10" s="180" t="s">
        <v>1899</v>
      </c>
      <c r="J10" s="180">
        <v>0</v>
      </c>
      <c r="K10" s="180" t="s">
        <v>1899</v>
      </c>
      <c r="L10" s="180">
        <v>0.76</v>
      </c>
    </row>
    <row r="11" spans="1:12" x14ac:dyDescent="0.25">
      <c r="A11" s="180" t="s">
        <v>1764</v>
      </c>
      <c r="B11" s="180">
        <v>303</v>
      </c>
      <c r="C11" s="180" t="s">
        <v>1765</v>
      </c>
      <c r="D11" s="180" t="s">
        <v>1766</v>
      </c>
      <c r="E11" s="180">
        <v>5596</v>
      </c>
      <c r="F11" s="180" t="s">
        <v>1767</v>
      </c>
      <c r="G11" s="180">
        <v>1679056</v>
      </c>
      <c r="H11" s="180">
        <v>8.1539844943663891</v>
      </c>
      <c r="I11" s="180" t="s">
        <v>1900</v>
      </c>
      <c r="J11" s="180">
        <v>0</v>
      </c>
      <c r="K11" s="180" t="s">
        <v>1900</v>
      </c>
      <c r="L11" s="180">
        <v>0.11</v>
      </c>
    </row>
    <row r="12" spans="1:12" x14ac:dyDescent="0.25">
      <c r="A12" s="180" t="s">
        <v>88</v>
      </c>
      <c r="B12" s="180" t="s">
        <v>752</v>
      </c>
      <c r="C12" s="180" t="s">
        <v>1774</v>
      </c>
      <c r="D12" s="180" t="s">
        <v>1901</v>
      </c>
      <c r="E12" s="180">
        <v>1836</v>
      </c>
      <c r="F12" s="180" t="s">
        <v>1776</v>
      </c>
      <c r="G12" s="180">
        <v>109085940</v>
      </c>
      <c r="H12" s="180">
        <v>4.7973879641612251</v>
      </c>
      <c r="I12" s="180" t="s">
        <v>1902</v>
      </c>
      <c r="J12" s="180">
        <v>3329144.8000000003</v>
      </c>
      <c r="K12" s="180" t="s">
        <v>1903</v>
      </c>
      <c r="L12" s="180">
        <v>7.22</v>
      </c>
    </row>
    <row r="13" spans="1:12" x14ac:dyDescent="0.25">
      <c r="A13" s="180" t="s">
        <v>45</v>
      </c>
      <c r="B13" s="180" t="s">
        <v>156</v>
      </c>
      <c r="C13" s="180" t="s">
        <v>1303</v>
      </c>
      <c r="D13" s="180" t="s">
        <v>1304</v>
      </c>
      <c r="E13" s="180">
        <v>4939</v>
      </c>
      <c r="F13" s="180" t="s">
        <v>1305</v>
      </c>
      <c r="G13" s="180">
        <v>97816895</v>
      </c>
      <c r="H13" s="180">
        <v>3.1537212244671187</v>
      </c>
      <c r="I13" s="180" t="s">
        <v>1904</v>
      </c>
      <c r="J13" s="180">
        <v>15200564.693318179</v>
      </c>
      <c r="K13" s="180" t="s">
        <v>1905</v>
      </c>
      <c r="L13" s="180">
        <v>6.48</v>
      </c>
    </row>
    <row r="14" spans="1:12" x14ac:dyDescent="0.25">
      <c r="A14" s="180" t="s">
        <v>772</v>
      </c>
      <c r="B14" s="180" t="s">
        <v>156</v>
      </c>
      <c r="C14" s="180">
        <v>905</v>
      </c>
      <c r="D14" s="180" t="s">
        <v>773</v>
      </c>
      <c r="E14" s="180">
        <v>929</v>
      </c>
      <c r="F14" s="180">
        <v>914</v>
      </c>
      <c r="G14" s="180">
        <v>18398845</v>
      </c>
      <c r="H14" s="180">
        <v>1.6409469465032325</v>
      </c>
      <c r="I14" s="180" t="s">
        <v>1686</v>
      </c>
      <c r="J14" s="180">
        <v>0</v>
      </c>
      <c r="K14" s="180" t="s">
        <v>1686</v>
      </c>
      <c r="L14" s="180">
        <v>1.22</v>
      </c>
    </row>
    <row r="15" spans="1:12" x14ac:dyDescent="0.25">
      <c r="A15" s="180" t="s">
        <v>15</v>
      </c>
      <c r="B15" s="180" t="s">
        <v>111</v>
      </c>
      <c r="C15" s="180" t="s">
        <v>1319</v>
      </c>
      <c r="D15" s="180" t="s">
        <v>1906</v>
      </c>
      <c r="E15" s="180">
        <v>11855</v>
      </c>
      <c r="F15" s="180" t="s">
        <v>1321</v>
      </c>
      <c r="G15" s="180">
        <v>23478828</v>
      </c>
      <c r="H15" s="180">
        <v>1.3701678940604805</v>
      </c>
      <c r="I15" s="180" t="s">
        <v>1907</v>
      </c>
      <c r="J15" s="180">
        <v>-1166765.1200000001</v>
      </c>
      <c r="K15" s="180" t="s">
        <v>1908</v>
      </c>
      <c r="L15" s="180">
        <v>1.55</v>
      </c>
    </row>
    <row r="16" spans="1:12" x14ac:dyDescent="0.25">
      <c r="A16" s="180" t="s">
        <v>1623</v>
      </c>
      <c r="B16" s="180" t="s">
        <v>131</v>
      </c>
      <c r="C16" s="180" t="s">
        <v>1816</v>
      </c>
      <c r="D16" s="180" t="s">
        <v>1817</v>
      </c>
      <c r="E16" s="180">
        <v>28661</v>
      </c>
      <c r="F16" s="180" t="s">
        <v>1818</v>
      </c>
      <c r="G16" s="180">
        <v>28381555</v>
      </c>
      <c r="H16" s="180">
        <v>0.5069052570340975</v>
      </c>
      <c r="I16" s="180" t="s">
        <v>1909</v>
      </c>
      <c r="J16" s="180">
        <v>2509927</v>
      </c>
      <c r="K16" s="180" t="s">
        <v>1910</v>
      </c>
      <c r="L16" s="180">
        <v>1.88</v>
      </c>
    </row>
    <row r="17" spans="1:12" x14ac:dyDescent="0.25">
      <c r="A17" s="180" t="s">
        <v>48</v>
      </c>
      <c r="B17" s="180" t="s">
        <v>1023</v>
      </c>
      <c r="C17" s="180">
        <v>427</v>
      </c>
      <c r="D17" s="180" t="s">
        <v>1756</v>
      </c>
      <c r="E17" s="180">
        <v>433</v>
      </c>
      <c r="F17" s="180">
        <v>431</v>
      </c>
      <c r="G17" s="180">
        <v>128633475</v>
      </c>
      <c r="H17" s="180">
        <v>0.4713859580617506</v>
      </c>
      <c r="I17" s="180" t="s">
        <v>1911</v>
      </c>
      <c r="J17" s="180">
        <v>6723540.7476375271</v>
      </c>
      <c r="K17" s="180" t="s">
        <v>1912</v>
      </c>
      <c r="L17" s="180">
        <v>8.52</v>
      </c>
    </row>
    <row r="18" spans="1:12" x14ac:dyDescent="0.25">
      <c r="A18" s="180" t="s">
        <v>82</v>
      </c>
      <c r="B18" s="180" t="s">
        <v>161</v>
      </c>
      <c r="C18" s="180" t="s">
        <v>162</v>
      </c>
      <c r="D18" s="180" t="s">
        <v>580</v>
      </c>
      <c r="E18" s="180">
        <v>4209</v>
      </c>
      <c r="F18" s="180" t="s">
        <v>164</v>
      </c>
      <c r="G18" s="180">
        <v>104203224</v>
      </c>
      <c r="H18" s="180">
        <v>-0.87963488741699458</v>
      </c>
      <c r="I18" s="180" t="s">
        <v>581</v>
      </c>
      <c r="J18" s="180">
        <v>4403173.2677228628</v>
      </c>
      <c r="K18" s="180" t="s">
        <v>582</v>
      </c>
      <c r="L18" s="180">
        <v>6.9</v>
      </c>
    </row>
    <row r="19" spans="1:12" x14ac:dyDescent="0.25">
      <c r="A19" s="180" t="s">
        <v>983</v>
      </c>
      <c r="B19" s="180" t="s">
        <v>470</v>
      </c>
      <c r="C19" s="180">
        <v>502</v>
      </c>
      <c r="D19" s="180" t="s">
        <v>1021</v>
      </c>
      <c r="E19" s="180">
        <v>500</v>
      </c>
      <c r="F19" s="180">
        <v>507</v>
      </c>
      <c r="G19" s="180">
        <v>49512500</v>
      </c>
      <c r="H19" s="180">
        <v>-1.422541660859697</v>
      </c>
      <c r="I19" s="180" t="s">
        <v>1022</v>
      </c>
      <c r="J19" s="180">
        <v>0</v>
      </c>
      <c r="K19" s="180" t="s">
        <v>1022</v>
      </c>
      <c r="L19" s="180">
        <v>3.28</v>
      </c>
    </row>
    <row r="20" spans="1:12" x14ac:dyDescent="0.25">
      <c r="A20" s="180" t="s">
        <v>51</v>
      </c>
      <c r="B20" s="180" t="s">
        <v>1023</v>
      </c>
      <c r="C20" s="180">
        <v>424</v>
      </c>
      <c r="D20" s="180" t="s">
        <v>1501</v>
      </c>
      <c r="E20" s="180">
        <v>422</v>
      </c>
      <c r="F20" s="180">
        <v>428</v>
      </c>
      <c r="G20" s="180">
        <v>125365650</v>
      </c>
      <c r="H20" s="180">
        <v>-1.4363787927012275</v>
      </c>
      <c r="I20" s="180" t="s">
        <v>1913</v>
      </c>
      <c r="J20" s="180">
        <v>2348525.7877852772</v>
      </c>
      <c r="K20" s="180" t="s">
        <v>1914</v>
      </c>
      <c r="L20" s="180">
        <v>8.3000000000000007</v>
      </c>
    </row>
    <row r="21" spans="1:12" x14ac:dyDescent="0.25">
      <c r="A21" s="180" t="s">
        <v>730</v>
      </c>
      <c r="B21" s="180" t="s">
        <v>1824</v>
      </c>
      <c r="C21" s="180">
        <v>748</v>
      </c>
      <c r="D21" s="180" t="s">
        <v>1825</v>
      </c>
      <c r="E21" s="180">
        <v>730</v>
      </c>
      <c r="F21" s="180">
        <v>755</v>
      </c>
      <c r="G21" s="180">
        <v>138252001</v>
      </c>
      <c r="H21" s="180">
        <v>-3.3853626365571841</v>
      </c>
      <c r="I21" s="180" t="s">
        <v>1915</v>
      </c>
      <c r="J21" s="180">
        <v>847739.71428571432</v>
      </c>
      <c r="K21" s="180" t="s">
        <v>1916</v>
      </c>
      <c r="L21" s="180">
        <v>9.16</v>
      </c>
    </row>
    <row r="22" spans="1:12" x14ac:dyDescent="0.25">
      <c r="A22" s="180" t="s">
        <v>12</v>
      </c>
      <c r="B22" s="180" t="s">
        <v>368</v>
      </c>
      <c r="C22" s="180" t="s">
        <v>1527</v>
      </c>
      <c r="D22" s="180" t="s">
        <v>1528</v>
      </c>
      <c r="E22" s="180">
        <v>3022</v>
      </c>
      <c r="F22" s="180" t="s">
        <v>1529</v>
      </c>
      <c r="G22" s="180">
        <v>149626775</v>
      </c>
      <c r="H22" s="180">
        <v>-3.7211281696508847</v>
      </c>
      <c r="I22" s="180" t="s">
        <v>1917</v>
      </c>
      <c r="J22" s="180">
        <v>23860681.796717823</v>
      </c>
      <c r="K22" s="180" t="s">
        <v>1918</v>
      </c>
      <c r="L22" s="180">
        <v>9.91</v>
      </c>
    </row>
    <row r="23" spans="1:12" x14ac:dyDescent="0.25">
      <c r="A23" s="180" t="s">
        <v>1575</v>
      </c>
      <c r="B23" s="180">
        <v>500</v>
      </c>
      <c r="C23" s="180" t="s">
        <v>1576</v>
      </c>
      <c r="D23" s="180" t="s">
        <v>1577</v>
      </c>
      <c r="E23" s="180">
        <v>2795</v>
      </c>
      <c r="F23" s="180" t="s">
        <v>1578</v>
      </c>
      <c r="G23" s="180">
        <v>1383874</v>
      </c>
      <c r="H23" s="180">
        <v>-4.9917512424626675</v>
      </c>
      <c r="I23" s="180" t="s">
        <v>1919</v>
      </c>
      <c r="J23" s="180">
        <v>0</v>
      </c>
      <c r="K23" s="180" t="s">
        <v>1919</v>
      </c>
      <c r="L23" s="180">
        <v>0.09</v>
      </c>
    </row>
    <row r="24" spans="1:12" x14ac:dyDescent="0.25">
      <c r="A24" s="20" t="s">
        <v>54</v>
      </c>
      <c r="B24" s="20" t="s">
        <v>1920</v>
      </c>
      <c r="C24" s="20"/>
      <c r="D24" s="20" t="s">
        <v>1921</v>
      </c>
      <c r="E24" s="20"/>
      <c r="F24" s="20"/>
      <c r="G24" s="20" t="s">
        <v>1922</v>
      </c>
      <c r="H24" s="20"/>
      <c r="I24" s="20" t="s">
        <v>1923</v>
      </c>
      <c r="J24" s="20" t="s">
        <v>1924</v>
      </c>
      <c r="K24" s="20" t="s">
        <v>1925</v>
      </c>
      <c r="L24" s="20"/>
    </row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76" t="s">
        <v>59</v>
      </c>
      <c r="B41" s="22">
        <v>117111138</v>
      </c>
      <c r="G41" s="32">
        <f>B41+G24</f>
        <v>1627167425</v>
      </c>
      <c r="I41" s="28">
        <f>G41-B43</f>
        <v>247167425</v>
      </c>
      <c r="J41" s="33">
        <f>I41/B43</f>
        <v>0.17910682971014494</v>
      </c>
      <c r="K41" s="28">
        <f>I41+30000000</f>
        <v>277167425</v>
      </c>
      <c r="L41" s="33">
        <f>K41/B43</f>
        <v>0.20084596014492753</v>
      </c>
    </row>
    <row r="42" spans="1:12" x14ac:dyDescent="0.25">
      <c r="A42" s="23" t="s">
        <v>60</v>
      </c>
      <c r="B42" s="24">
        <v>130000000</v>
      </c>
      <c r="G42" s="35">
        <f>G41+B42</f>
        <v>1757167425</v>
      </c>
      <c r="H42" s="34"/>
      <c r="I42" s="36">
        <f>G42-B43</f>
        <v>377167425</v>
      </c>
      <c r="J42" s="37">
        <f>I42/B43</f>
        <v>0.27330972826086958</v>
      </c>
      <c r="K42" s="36">
        <f>I42+30000000</f>
        <v>407167425</v>
      </c>
      <c r="L42" s="37">
        <f>K42/B43</f>
        <v>0.29504885869565217</v>
      </c>
    </row>
    <row r="43" spans="1:12" x14ac:dyDescent="0.25">
      <c r="A43" s="176" t="s">
        <v>61</v>
      </c>
      <c r="B43" s="176">
        <v>1380000000</v>
      </c>
      <c r="G43" s="32"/>
      <c r="H43" s="38"/>
      <c r="I43" s="369" t="s">
        <v>69</v>
      </c>
      <c r="J43" s="51">
        <f ca="1">I41/VLOOKUP(MID(CELL("filename",A1),FIND("]",CELL("filename",A1))+1,255),base!A:H,8,TRUE)*30</f>
        <v>3.0831823625046259E-2</v>
      </c>
      <c r="K43" s="370" t="s">
        <v>69</v>
      </c>
      <c r="L43" s="51">
        <f ca="1">K41/VLOOKUP(MID(CELL("filename",A1),FIND("]",CELL("filename",A1))+1,255),base!A:H,8,TRUE)*30</f>
        <v>3.4574042927413416E-2</v>
      </c>
    </row>
    <row r="44" spans="1:12" x14ac:dyDescent="0.25">
      <c r="I44" s="369"/>
      <c r="J44" s="51">
        <f ca="1">I42/VLOOKUP(MID(CELL("filename",A1),FIND("]",CELL("filename",A1))+1,255),base!A:H,8,TRUE)*30</f>
        <v>4.7048107268637292E-2</v>
      </c>
      <c r="K44" s="371"/>
      <c r="L44" s="51">
        <f ca="1">K42/VLOOKUP(MID(CELL("filename",A1),FIND("]",CELL("filename",A1))+1,255),base!A:H,8,TRUE)*30</f>
        <v>5.0790326571004456E-2</v>
      </c>
    </row>
  </sheetData>
  <mergeCells count="4">
    <mergeCell ref="I43:I44"/>
    <mergeCell ref="K43:K44"/>
    <mergeCell ref="I40:J40"/>
    <mergeCell ref="K40:L4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179" bestFit="1" customWidth="1"/>
    <col min="2" max="2" width="12.28515625" style="179" bestFit="1" customWidth="1"/>
    <col min="3" max="3" width="14.85546875" style="179" bestFit="1" customWidth="1"/>
    <col min="4" max="4" width="13.85546875" style="179" bestFit="1" customWidth="1"/>
    <col min="5" max="5" width="14.5703125" style="179" bestFit="1" customWidth="1"/>
    <col min="6" max="6" width="12.140625" style="179" bestFit="1" customWidth="1"/>
    <col min="7" max="7" width="13.85546875" style="179" bestFit="1" customWidth="1"/>
    <col min="8" max="9" width="18" style="179" bestFit="1" customWidth="1"/>
    <col min="10" max="10" width="19.28515625" style="179" bestFit="1" customWidth="1"/>
    <col min="11" max="11" width="16.7109375" style="179" bestFit="1" customWidth="1"/>
    <col min="12" max="12" width="11.5703125" style="179" bestFit="1" customWidth="1"/>
    <col min="13" max="15" width="9.140625" style="179"/>
    <col min="16" max="16" width="27.85546875" style="179" customWidth="1"/>
    <col min="17" max="16384" width="9.140625" style="179"/>
  </cols>
  <sheetData>
    <row r="1" spans="1:12" x14ac:dyDescent="0.25">
      <c r="A1" s="179" t="s">
        <v>0</v>
      </c>
      <c r="B1" s="179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</row>
    <row r="2" spans="1:12" x14ac:dyDescent="0.25">
      <c r="A2" s="179" t="s">
        <v>1147</v>
      </c>
      <c r="B2" s="179">
        <v>106</v>
      </c>
      <c r="C2" s="32">
        <v>5726</v>
      </c>
      <c r="D2" s="32">
        <v>606940</v>
      </c>
      <c r="E2" s="179">
        <v>10082</v>
      </c>
      <c r="F2" s="32">
        <v>5782</v>
      </c>
      <c r="G2" s="179">
        <v>1058272</v>
      </c>
      <c r="H2" s="179">
        <v>74.361880909999996</v>
      </c>
      <c r="I2" s="179">
        <v>451332</v>
      </c>
      <c r="J2" s="179">
        <v>0</v>
      </c>
      <c r="K2" s="179">
        <v>451332</v>
      </c>
      <c r="L2" s="179">
        <v>7.0000000000000007E-2</v>
      </c>
    </row>
    <row r="3" spans="1:12" x14ac:dyDescent="0.25">
      <c r="A3" s="179" t="s">
        <v>57</v>
      </c>
      <c r="B3" s="179">
        <v>224</v>
      </c>
      <c r="C3" s="32">
        <v>5162</v>
      </c>
      <c r="D3" s="32">
        <v>1156290</v>
      </c>
      <c r="E3" s="179">
        <v>7300</v>
      </c>
      <c r="F3" s="32">
        <v>5212</v>
      </c>
      <c r="G3" s="179">
        <v>1619257</v>
      </c>
      <c r="H3" s="179">
        <v>40.03906258</v>
      </c>
      <c r="I3" s="179">
        <v>462967.48323170701</v>
      </c>
      <c r="J3" s="179">
        <v>459414.51679999998</v>
      </c>
      <c r="K3" s="179">
        <v>922382</v>
      </c>
      <c r="L3" s="179">
        <v>0.11</v>
      </c>
    </row>
    <row r="4" spans="1:12" x14ac:dyDescent="0.25">
      <c r="A4" s="179" t="s">
        <v>570</v>
      </c>
      <c r="B4" s="32">
        <v>20000</v>
      </c>
      <c r="C4" s="32">
        <v>5224</v>
      </c>
      <c r="D4" s="32">
        <v>104482560</v>
      </c>
      <c r="E4" s="179">
        <v>7350</v>
      </c>
      <c r="F4" s="32">
        <v>5275</v>
      </c>
      <c r="G4" s="179">
        <v>145566750</v>
      </c>
      <c r="H4" s="179">
        <v>39.321576729999997</v>
      </c>
      <c r="I4" s="179">
        <v>41084190</v>
      </c>
      <c r="J4" s="179">
        <v>0</v>
      </c>
      <c r="K4" s="179">
        <v>41084190</v>
      </c>
      <c r="L4" s="179">
        <v>9.9499999999999993</v>
      </c>
    </row>
    <row r="5" spans="1:12" x14ac:dyDescent="0.25">
      <c r="A5" s="179" t="s">
        <v>100</v>
      </c>
      <c r="B5" s="179">
        <v>100</v>
      </c>
      <c r="C5" s="32">
        <v>1677</v>
      </c>
      <c r="D5" s="32">
        <v>167658</v>
      </c>
      <c r="E5" s="179">
        <v>2302</v>
      </c>
      <c r="F5" s="32">
        <v>1693</v>
      </c>
      <c r="G5" s="179">
        <v>227956</v>
      </c>
      <c r="H5" s="179">
        <v>35.965103900000003</v>
      </c>
      <c r="I5" s="179">
        <v>60298.2749999999</v>
      </c>
      <c r="J5" s="179">
        <v>3511595.7250000001</v>
      </c>
      <c r="K5" s="179">
        <v>3571894</v>
      </c>
      <c r="L5" s="179">
        <v>0.02</v>
      </c>
    </row>
    <row r="6" spans="1:12" x14ac:dyDescent="0.25">
      <c r="A6" s="179" t="s">
        <v>25</v>
      </c>
      <c r="B6" s="32">
        <v>1000</v>
      </c>
      <c r="C6" s="32">
        <v>5300</v>
      </c>
      <c r="D6" s="32">
        <v>5300492</v>
      </c>
      <c r="E6" s="179">
        <v>6786</v>
      </c>
      <c r="F6" s="32">
        <v>5352</v>
      </c>
      <c r="G6" s="179">
        <v>6719836</v>
      </c>
      <c r="H6" s="179">
        <v>26.777600880000001</v>
      </c>
      <c r="I6" s="179">
        <v>1419344.4673250299</v>
      </c>
      <c r="J6" s="179">
        <v>9982897.5329999998</v>
      </c>
      <c r="K6" s="179">
        <v>11402242</v>
      </c>
      <c r="L6" s="179">
        <v>0.46</v>
      </c>
    </row>
    <row r="7" spans="1:12" x14ac:dyDescent="0.25">
      <c r="A7" s="179" t="s">
        <v>845</v>
      </c>
      <c r="B7" s="32">
        <v>20000</v>
      </c>
      <c r="C7" s="32">
        <v>5078</v>
      </c>
      <c r="D7" s="32">
        <v>101556811</v>
      </c>
      <c r="E7" s="179">
        <v>6341</v>
      </c>
      <c r="F7" s="32">
        <v>5128</v>
      </c>
      <c r="G7" s="179">
        <v>125583505</v>
      </c>
      <c r="H7" s="179">
        <v>23.658377770000001</v>
      </c>
      <c r="I7" s="179">
        <v>24026694</v>
      </c>
      <c r="J7" s="179">
        <v>0</v>
      </c>
      <c r="K7" s="179">
        <v>24026694</v>
      </c>
      <c r="L7" s="179">
        <v>8.59</v>
      </c>
    </row>
    <row r="8" spans="1:12" x14ac:dyDescent="0.25">
      <c r="A8" s="179" t="s">
        <v>78</v>
      </c>
      <c r="B8" s="32">
        <v>38000</v>
      </c>
      <c r="C8" s="32">
        <v>4611</v>
      </c>
      <c r="D8" s="32">
        <v>175212262</v>
      </c>
      <c r="E8" s="179">
        <v>5535</v>
      </c>
      <c r="F8" s="32">
        <v>4656</v>
      </c>
      <c r="G8" s="179">
        <v>208279282</v>
      </c>
      <c r="H8" s="179">
        <v>18.872548999999999</v>
      </c>
      <c r="I8" s="179">
        <v>33067020</v>
      </c>
      <c r="J8" s="179">
        <v>29793168</v>
      </c>
      <c r="K8" s="179">
        <v>62860188</v>
      </c>
      <c r="L8" s="179">
        <v>14.24</v>
      </c>
    </row>
    <row r="9" spans="1:12" x14ac:dyDescent="0.25">
      <c r="A9" s="179" t="s">
        <v>1764</v>
      </c>
      <c r="B9" s="179">
        <v>303</v>
      </c>
      <c r="C9" s="32">
        <v>5124</v>
      </c>
      <c r="D9" s="32">
        <v>1552468</v>
      </c>
      <c r="E9" s="179">
        <v>5862</v>
      </c>
      <c r="F9" s="32">
        <v>5174</v>
      </c>
      <c r="G9" s="179">
        <v>1758868</v>
      </c>
      <c r="H9" s="179">
        <v>13.29496002</v>
      </c>
      <c r="I9" s="179">
        <v>206400</v>
      </c>
      <c r="J9" s="179">
        <v>0</v>
      </c>
      <c r="K9" s="179">
        <v>206400</v>
      </c>
      <c r="L9" s="179">
        <v>0.12</v>
      </c>
    </row>
    <row r="10" spans="1:12" x14ac:dyDescent="0.25">
      <c r="A10" s="179" t="s">
        <v>38</v>
      </c>
      <c r="B10" s="32">
        <v>15000</v>
      </c>
      <c r="C10" s="32">
        <v>1472</v>
      </c>
      <c r="D10" s="32">
        <v>22073737</v>
      </c>
      <c r="E10" s="179">
        <v>1602</v>
      </c>
      <c r="F10" s="32">
        <v>1486</v>
      </c>
      <c r="G10" s="179">
        <v>23795708</v>
      </c>
      <c r="H10" s="179">
        <v>7.800993278</v>
      </c>
      <c r="I10" s="179">
        <v>1721970.75833333</v>
      </c>
      <c r="J10" s="179">
        <v>51296852.240000002</v>
      </c>
      <c r="K10" s="179">
        <v>53018823</v>
      </c>
      <c r="L10" s="179">
        <v>1.63</v>
      </c>
    </row>
    <row r="11" spans="1:12" x14ac:dyDescent="0.25">
      <c r="A11" s="179" t="s">
        <v>1393</v>
      </c>
      <c r="B11" s="179">
        <v>100</v>
      </c>
      <c r="C11" s="32">
        <v>10554</v>
      </c>
      <c r="D11" s="32">
        <v>1055374</v>
      </c>
      <c r="E11" s="179">
        <v>11474</v>
      </c>
      <c r="F11" s="32">
        <v>10657</v>
      </c>
      <c r="G11" s="179">
        <v>1136213</v>
      </c>
      <c r="H11" s="179">
        <v>7.6597388549999996</v>
      </c>
      <c r="I11" s="179">
        <v>80838.899999999907</v>
      </c>
      <c r="J11" s="179">
        <v>946794.1</v>
      </c>
      <c r="K11" s="179">
        <v>1027632.99999999</v>
      </c>
      <c r="L11" s="179">
        <v>0.08</v>
      </c>
    </row>
    <row r="12" spans="1:12" x14ac:dyDescent="0.25">
      <c r="A12" s="179" t="s">
        <v>88</v>
      </c>
      <c r="B12" s="32">
        <v>60000</v>
      </c>
      <c r="C12" s="32">
        <v>1735</v>
      </c>
      <c r="D12" s="32">
        <v>104092232</v>
      </c>
      <c r="E12" s="179">
        <v>1804</v>
      </c>
      <c r="F12" s="32">
        <v>1752</v>
      </c>
      <c r="G12" s="179">
        <v>107184660</v>
      </c>
      <c r="H12" s="179">
        <v>2.9708539690000002</v>
      </c>
      <c r="I12" s="179">
        <v>3092428.2</v>
      </c>
      <c r="J12" s="179">
        <v>3329144.8</v>
      </c>
      <c r="K12" s="179">
        <v>6421573</v>
      </c>
      <c r="L12" s="179">
        <v>7.33</v>
      </c>
    </row>
    <row r="13" spans="1:12" x14ac:dyDescent="0.25">
      <c r="A13" s="179" t="s">
        <v>772</v>
      </c>
      <c r="B13" s="32">
        <v>20000</v>
      </c>
      <c r="C13" s="179">
        <v>905</v>
      </c>
      <c r="D13" s="32">
        <v>18101804</v>
      </c>
      <c r="E13" s="179">
        <v>929</v>
      </c>
      <c r="F13" s="179">
        <v>914</v>
      </c>
      <c r="G13" s="179">
        <v>18398845</v>
      </c>
      <c r="H13" s="179">
        <v>1.640946947</v>
      </c>
      <c r="I13" s="179">
        <v>297041</v>
      </c>
      <c r="J13" s="179">
        <v>0</v>
      </c>
      <c r="K13" s="179">
        <v>297041</v>
      </c>
      <c r="L13" s="179">
        <v>1.26</v>
      </c>
    </row>
    <row r="14" spans="1:12" x14ac:dyDescent="0.25">
      <c r="A14" s="179" t="s">
        <v>48</v>
      </c>
      <c r="B14" s="32">
        <v>300000</v>
      </c>
      <c r="C14" s="179">
        <v>427</v>
      </c>
      <c r="D14" s="32">
        <v>128029960</v>
      </c>
      <c r="E14" s="179">
        <v>435</v>
      </c>
      <c r="F14" s="179">
        <v>431</v>
      </c>
      <c r="G14" s="179">
        <v>129227625</v>
      </c>
      <c r="H14" s="179">
        <v>0.93545702500000005</v>
      </c>
      <c r="I14" s="179">
        <v>1197665.2523624699</v>
      </c>
      <c r="J14" s="179">
        <v>6723540.7479999997</v>
      </c>
      <c r="K14" s="179">
        <v>7921206</v>
      </c>
      <c r="L14" s="179">
        <v>8.83</v>
      </c>
    </row>
    <row r="15" spans="1:12" x14ac:dyDescent="0.25">
      <c r="A15" s="179" t="s">
        <v>45</v>
      </c>
      <c r="B15" s="32">
        <v>20000</v>
      </c>
      <c r="C15" s="32">
        <v>4741</v>
      </c>
      <c r="D15" s="32">
        <v>94826337</v>
      </c>
      <c r="E15" s="179">
        <v>4818</v>
      </c>
      <c r="F15" s="32">
        <v>4787</v>
      </c>
      <c r="G15" s="179">
        <v>95420490</v>
      </c>
      <c r="H15" s="179">
        <v>0.62656992499999997</v>
      </c>
      <c r="I15" s="179">
        <v>594153.30668182601</v>
      </c>
      <c r="J15" s="179">
        <v>15200564.689999999</v>
      </c>
      <c r="K15" s="179">
        <v>15794718</v>
      </c>
      <c r="L15" s="179">
        <v>6.52</v>
      </c>
    </row>
    <row r="16" spans="1:12" x14ac:dyDescent="0.25">
      <c r="A16" s="179" t="s">
        <v>82</v>
      </c>
      <c r="B16" s="32">
        <v>25001</v>
      </c>
      <c r="C16" s="32">
        <v>4205</v>
      </c>
      <c r="D16" s="32">
        <v>105127966</v>
      </c>
      <c r="E16" s="179">
        <v>4209</v>
      </c>
      <c r="F16" s="32">
        <v>4246</v>
      </c>
      <c r="G16" s="179">
        <v>104203224</v>
      </c>
      <c r="H16" s="179">
        <v>-0.87963488700000003</v>
      </c>
      <c r="I16" s="179">
        <v>-924742.26772285998</v>
      </c>
      <c r="J16" s="179">
        <v>4403173.2680000002</v>
      </c>
      <c r="K16" s="179">
        <v>3478431</v>
      </c>
      <c r="L16" s="179">
        <v>7.12</v>
      </c>
    </row>
    <row r="17" spans="1:12" x14ac:dyDescent="0.25">
      <c r="A17" s="179" t="s">
        <v>983</v>
      </c>
      <c r="B17" s="32">
        <v>100000</v>
      </c>
      <c r="C17" s="179">
        <v>502</v>
      </c>
      <c r="D17" s="32">
        <v>50227000</v>
      </c>
      <c r="E17" s="179">
        <v>500</v>
      </c>
      <c r="F17" s="179">
        <v>507</v>
      </c>
      <c r="G17" s="179">
        <v>49512500</v>
      </c>
      <c r="H17" s="179">
        <v>-1.4225416609999999</v>
      </c>
      <c r="I17" s="179">
        <v>-714500</v>
      </c>
      <c r="J17" s="179">
        <v>0</v>
      </c>
      <c r="K17" s="179">
        <v>-714500</v>
      </c>
      <c r="L17" s="179">
        <v>3.38</v>
      </c>
    </row>
    <row r="18" spans="1:12" x14ac:dyDescent="0.25">
      <c r="A18" s="179" t="s">
        <v>730</v>
      </c>
      <c r="B18" s="32">
        <v>191251</v>
      </c>
      <c r="C18" s="179">
        <v>748</v>
      </c>
      <c r="D18" s="32">
        <v>143096331</v>
      </c>
      <c r="E18" s="179">
        <v>739</v>
      </c>
      <c r="F18" s="179">
        <v>755</v>
      </c>
      <c r="G18" s="179">
        <v>139956478</v>
      </c>
      <c r="H18" s="179">
        <v>-2.1942230789999999</v>
      </c>
      <c r="I18" s="179">
        <v>-3139852.7142857299</v>
      </c>
      <c r="J18" s="179">
        <v>847739.71429999999</v>
      </c>
      <c r="K18" s="179">
        <v>-2292113.0000000098</v>
      </c>
      <c r="L18" s="179">
        <v>9.57</v>
      </c>
    </row>
    <row r="19" spans="1:12" x14ac:dyDescent="0.25">
      <c r="A19" s="179" t="s">
        <v>1623</v>
      </c>
      <c r="B19" s="32">
        <v>1000</v>
      </c>
      <c r="C19" s="32">
        <v>28238</v>
      </c>
      <c r="D19" s="32">
        <v>28238413</v>
      </c>
      <c r="E19" s="179">
        <v>27875</v>
      </c>
      <c r="F19" s="32">
        <v>28513</v>
      </c>
      <c r="G19" s="179">
        <v>27603219</v>
      </c>
      <c r="H19" s="179">
        <v>-2.2493969470000001</v>
      </c>
      <c r="I19" s="179">
        <v>-635194</v>
      </c>
      <c r="J19" s="179">
        <v>2509927</v>
      </c>
      <c r="K19" s="179">
        <v>1874733</v>
      </c>
      <c r="L19" s="179">
        <v>1.89</v>
      </c>
    </row>
    <row r="20" spans="1:12" x14ac:dyDescent="0.25">
      <c r="A20" s="179" t="s">
        <v>51</v>
      </c>
      <c r="B20" s="32">
        <v>300000</v>
      </c>
      <c r="C20" s="179">
        <v>424</v>
      </c>
      <c r="D20" s="32">
        <v>127192618</v>
      </c>
      <c r="E20" s="179">
        <v>418</v>
      </c>
      <c r="F20" s="179">
        <v>428</v>
      </c>
      <c r="G20" s="179">
        <v>124177350</v>
      </c>
      <c r="H20" s="179">
        <v>-2.3706311260000001</v>
      </c>
      <c r="I20" s="179">
        <v>-3015267.7877852698</v>
      </c>
      <c r="J20" s="179">
        <v>2348525.7880000002</v>
      </c>
      <c r="K20" s="179">
        <v>-666741.99999999895</v>
      </c>
      <c r="L20" s="179">
        <v>8.49</v>
      </c>
    </row>
    <row r="21" spans="1:12" x14ac:dyDescent="0.25">
      <c r="A21" s="179" t="s">
        <v>12</v>
      </c>
      <c r="B21" s="32">
        <v>50000</v>
      </c>
      <c r="C21" s="32">
        <v>3108</v>
      </c>
      <c r="D21" s="32">
        <v>155409772</v>
      </c>
      <c r="E21" s="179">
        <v>3030</v>
      </c>
      <c r="F21" s="32">
        <v>3138</v>
      </c>
      <c r="G21" s="179">
        <v>150022875</v>
      </c>
      <c r="H21" s="179">
        <v>-3.4662535920000002</v>
      </c>
      <c r="I21" s="179">
        <v>-5386896.7967178198</v>
      </c>
      <c r="J21" s="179">
        <v>23860681.800000001</v>
      </c>
      <c r="K21" s="179">
        <v>18473785</v>
      </c>
      <c r="L21" s="179">
        <v>10.26</v>
      </c>
    </row>
    <row r="22" spans="1:12" x14ac:dyDescent="0.25">
      <c r="A22" s="179" t="s">
        <v>1575</v>
      </c>
      <c r="B22" s="179">
        <v>500</v>
      </c>
      <c r="C22" s="32">
        <v>2913</v>
      </c>
      <c r="D22" s="32">
        <v>1456583</v>
      </c>
      <c r="E22" s="179">
        <v>2750</v>
      </c>
      <c r="F22" s="32">
        <v>2941</v>
      </c>
      <c r="G22" s="179">
        <v>1361594</v>
      </c>
      <c r="H22" s="179">
        <v>-6.5213585490000003</v>
      </c>
      <c r="I22" s="179">
        <v>-94989</v>
      </c>
      <c r="J22" s="179">
        <v>0</v>
      </c>
      <c r="K22" s="179">
        <v>-94989</v>
      </c>
      <c r="L22" s="179">
        <v>0.09</v>
      </c>
    </row>
    <row r="23" spans="1:12" x14ac:dyDescent="0.25">
      <c r="A23" s="179" t="s">
        <v>54</v>
      </c>
      <c r="B23" s="32">
        <v>1162585</v>
      </c>
      <c r="D23" s="32">
        <v>1368963606</v>
      </c>
      <c r="G23" s="32">
        <v>1462814507</v>
      </c>
      <c r="I23" s="32">
        <v>93850901</v>
      </c>
      <c r="J23" s="32">
        <v>155214020</v>
      </c>
      <c r="K23" s="32">
        <v>249064921</v>
      </c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6" hidden="1" x14ac:dyDescent="0.25"/>
    <row r="34" spans="1:16" hidden="1" x14ac:dyDescent="0.25"/>
    <row r="35" spans="1:16" hidden="1" x14ac:dyDescent="0.25"/>
    <row r="36" spans="1:16" hidden="1" x14ac:dyDescent="0.25"/>
    <row r="37" spans="1:16" hidden="1" x14ac:dyDescent="0.25"/>
    <row r="38" spans="1:16" hidden="1" x14ac:dyDescent="0.25"/>
    <row r="39" spans="1:16" hidden="1" x14ac:dyDescent="0.25"/>
    <row r="40" spans="1:16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6" x14ac:dyDescent="0.25">
      <c r="A41" s="178" t="s">
        <v>59</v>
      </c>
      <c r="B41" s="14">
        <v>150467398</v>
      </c>
      <c r="C41" s="179" t="s">
        <v>1927</v>
      </c>
      <c r="D41" s="179">
        <v>1251000</v>
      </c>
      <c r="G41" s="32">
        <f>B41+G23+D41</f>
        <v>1614532905</v>
      </c>
      <c r="I41" s="28">
        <f>G41-B43</f>
        <v>234532905</v>
      </c>
      <c r="J41" s="33">
        <f>I41/B43</f>
        <v>0.16995138043478261</v>
      </c>
      <c r="K41" s="28">
        <f>I41+30000000</f>
        <v>264532905</v>
      </c>
      <c r="L41" s="33">
        <f>K41/B43</f>
        <v>0.19169051086956521</v>
      </c>
      <c r="P41" s="32"/>
    </row>
    <row r="42" spans="1:16" x14ac:dyDescent="0.25">
      <c r="A42" s="23" t="s">
        <v>60</v>
      </c>
      <c r="B42" s="24">
        <v>130000000</v>
      </c>
      <c r="G42" s="35">
        <f>G41+B42</f>
        <v>1744532905</v>
      </c>
      <c r="H42" s="34"/>
      <c r="I42" s="36">
        <f>G42-B43</f>
        <v>364532905</v>
      </c>
      <c r="J42" s="37">
        <f>I42/B43</f>
        <v>0.26415427898550725</v>
      </c>
      <c r="K42" s="36">
        <f>I42+30000000</f>
        <v>394532905</v>
      </c>
      <c r="L42" s="37">
        <f>K42/B43</f>
        <v>0.28589340942028985</v>
      </c>
    </row>
    <row r="43" spans="1:16" x14ac:dyDescent="0.25">
      <c r="A43" s="178" t="s">
        <v>61</v>
      </c>
      <c r="B43" s="178">
        <v>1380000000</v>
      </c>
      <c r="G43" s="32"/>
      <c r="I43" s="369" t="s">
        <v>69</v>
      </c>
      <c r="J43" s="51">
        <f ca="1">I41/VLOOKUP(MID(CELL("filename",A$1),FIND("]",CELL("filename",A$1))+1,255),base!A:H,8,TRUE)*30</f>
        <v>2.9255785471041459E-2</v>
      </c>
      <c r="K43" s="370" t="s">
        <v>69</v>
      </c>
      <c r="L43" s="51">
        <f ca="1">K41/VLOOKUP(MID(CELL("filename",A$1),FIND("]",CELL("filename",A$1))+1,255),base!A:H,8,TRUE)*30</f>
        <v>3.2998004773408619E-2</v>
      </c>
    </row>
    <row r="44" spans="1:16" x14ac:dyDescent="0.25">
      <c r="I44" s="369"/>
      <c r="J44" s="51">
        <f ca="1">I42/VLOOKUP(MID(CELL("filename",A$1),FIND("]",CELL("filename",A$1))+1,255),base!A:H,8,TRUE)*30</f>
        <v>4.5472069114632495E-2</v>
      </c>
      <c r="K44" s="371"/>
      <c r="L44" s="51">
        <f ca="1">K42/VLOOKUP(MID(CELL("filename",A$1),FIND("]",CELL("filename",A$1))+1,255),base!A:H,8,TRUE)*30</f>
        <v>4.9214288416999652E-2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183" bestFit="1" customWidth="1"/>
    <col min="2" max="2" width="12.28515625" style="183" bestFit="1" customWidth="1"/>
    <col min="3" max="3" width="14.85546875" style="183" bestFit="1" customWidth="1"/>
    <col min="4" max="4" width="13.85546875" style="183" bestFit="1" customWidth="1"/>
    <col min="5" max="5" width="14.5703125" style="183" bestFit="1" customWidth="1"/>
    <col min="6" max="6" width="12.140625" style="183" bestFit="1" customWidth="1"/>
    <col min="7" max="7" width="13.85546875" style="183" bestFit="1" customWidth="1"/>
    <col min="8" max="8" width="18" style="183" bestFit="1" customWidth="1"/>
    <col min="9" max="9" width="21.5703125" style="183" bestFit="1" customWidth="1"/>
    <col min="10" max="10" width="19.28515625" style="183" bestFit="1" customWidth="1"/>
    <col min="11" max="11" width="20.85546875" style="183" bestFit="1" customWidth="1"/>
    <col min="12" max="12" width="11.5703125" style="183" bestFit="1" customWidth="1"/>
    <col min="13" max="15" width="9.140625" style="183"/>
    <col min="16" max="16" width="20.7109375" style="183" customWidth="1"/>
    <col min="17" max="16384" width="9.140625" style="183"/>
  </cols>
  <sheetData>
    <row r="1" spans="1:16" x14ac:dyDescent="0.25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4</v>
      </c>
      <c r="F1" s="183" t="s">
        <v>5</v>
      </c>
      <c r="G1" s="183" t="s">
        <v>6</v>
      </c>
      <c r="H1" s="183" t="s">
        <v>7</v>
      </c>
      <c r="I1" s="183" t="s">
        <v>8</v>
      </c>
      <c r="J1" s="183" t="s">
        <v>9</v>
      </c>
      <c r="K1" s="183" t="s">
        <v>10</v>
      </c>
      <c r="L1" s="183" t="s">
        <v>11</v>
      </c>
    </row>
    <row r="2" spans="1:16" x14ac:dyDescent="0.25">
      <c r="A2" s="189" t="s">
        <v>1147</v>
      </c>
      <c r="B2" s="189">
        <v>106</v>
      </c>
      <c r="C2" s="189" t="s">
        <v>1165</v>
      </c>
      <c r="D2" s="189" t="s">
        <v>1166</v>
      </c>
      <c r="E2" s="189">
        <v>11115</v>
      </c>
      <c r="F2" s="189" t="s">
        <v>1167</v>
      </c>
      <c r="G2" s="189">
        <v>1166703</v>
      </c>
      <c r="H2" s="189">
        <v>92.227073516327806</v>
      </c>
      <c r="I2" s="189" t="s">
        <v>1946</v>
      </c>
      <c r="J2" s="189">
        <v>0</v>
      </c>
      <c r="K2" s="189" t="s">
        <v>1946</v>
      </c>
      <c r="L2" s="189">
        <v>0.08</v>
      </c>
    </row>
    <row r="3" spans="1:16" x14ac:dyDescent="0.25">
      <c r="A3" s="189" t="s">
        <v>100</v>
      </c>
      <c r="B3" s="189">
        <v>100</v>
      </c>
      <c r="C3" s="189" t="s">
        <v>850</v>
      </c>
      <c r="D3" s="189" t="s">
        <v>1220</v>
      </c>
      <c r="E3" s="189">
        <v>2416</v>
      </c>
      <c r="F3" s="189" t="s">
        <v>852</v>
      </c>
      <c r="G3" s="189">
        <v>239244</v>
      </c>
      <c r="H3" s="189">
        <v>42.69786852946978</v>
      </c>
      <c r="I3" s="189" t="s">
        <v>1947</v>
      </c>
      <c r="J3" s="189">
        <v>3511595.7250000001</v>
      </c>
      <c r="K3" s="189" t="s">
        <v>1948</v>
      </c>
      <c r="L3" s="189">
        <v>0.02</v>
      </c>
    </row>
    <row r="4" spans="1:16" x14ac:dyDescent="0.25">
      <c r="A4" s="189" t="s">
        <v>57</v>
      </c>
      <c r="B4" s="189">
        <v>224</v>
      </c>
      <c r="C4" s="189" t="s">
        <v>546</v>
      </c>
      <c r="D4" s="189" t="s">
        <v>547</v>
      </c>
      <c r="E4" s="189">
        <v>7413</v>
      </c>
      <c r="F4" s="189" t="s">
        <v>548</v>
      </c>
      <c r="G4" s="189">
        <v>1644322</v>
      </c>
      <c r="H4" s="189">
        <v>42.206772279290995</v>
      </c>
      <c r="I4" s="189" t="s">
        <v>1949</v>
      </c>
      <c r="J4" s="189">
        <v>459414.5167682927</v>
      </c>
      <c r="K4" s="189" t="s">
        <v>1950</v>
      </c>
      <c r="L4" s="189">
        <v>0.11</v>
      </c>
    </row>
    <row r="5" spans="1:16" x14ac:dyDescent="0.25">
      <c r="A5" s="189" t="s">
        <v>570</v>
      </c>
      <c r="B5" s="189" t="s">
        <v>156</v>
      </c>
      <c r="C5" s="189" t="s">
        <v>537</v>
      </c>
      <c r="D5" s="189" t="s">
        <v>571</v>
      </c>
      <c r="E5" s="189">
        <v>7457</v>
      </c>
      <c r="F5" s="189" t="s">
        <v>539</v>
      </c>
      <c r="G5" s="189">
        <v>147685885</v>
      </c>
      <c r="H5" s="189">
        <v>41.349795602251703</v>
      </c>
      <c r="I5" s="189" t="s">
        <v>1951</v>
      </c>
      <c r="J5" s="189">
        <v>0</v>
      </c>
      <c r="K5" s="189" t="s">
        <v>1951</v>
      </c>
      <c r="L5" s="189">
        <v>10.07</v>
      </c>
    </row>
    <row r="6" spans="1:16" x14ac:dyDescent="0.25">
      <c r="A6" s="189" t="s">
        <v>25</v>
      </c>
      <c r="B6" s="189" t="s">
        <v>131</v>
      </c>
      <c r="C6" s="189" t="s">
        <v>222</v>
      </c>
      <c r="D6" s="189" t="s">
        <v>1678</v>
      </c>
      <c r="E6" s="189">
        <v>6707</v>
      </c>
      <c r="F6" s="189" t="s">
        <v>224</v>
      </c>
      <c r="G6" s="189">
        <v>6641607</v>
      </c>
      <c r="H6" s="189">
        <v>25.301718888856087</v>
      </c>
      <c r="I6" s="189" t="s">
        <v>1952</v>
      </c>
      <c r="J6" s="189">
        <v>9982897.5326749608</v>
      </c>
      <c r="K6" s="189" t="s">
        <v>1953</v>
      </c>
      <c r="L6" s="189">
        <v>0.45</v>
      </c>
      <c r="P6" s="32">
        <f ca="1">VLOOKUP(MID(CELL("filename",A$1),FIND("]",CELL("filename",A$1))+1,255),base!A:H,8,)</f>
        <v>213976000000</v>
      </c>
    </row>
    <row r="7" spans="1:16" x14ac:dyDescent="0.25">
      <c r="A7" s="189" t="s">
        <v>845</v>
      </c>
      <c r="B7" s="189" t="s">
        <v>156</v>
      </c>
      <c r="C7" s="189" t="s">
        <v>1791</v>
      </c>
      <c r="D7" s="189" t="s">
        <v>1792</v>
      </c>
      <c r="E7" s="189">
        <v>6134</v>
      </c>
      <c r="F7" s="189" t="s">
        <v>1793</v>
      </c>
      <c r="G7" s="189">
        <v>121483870</v>
      </c>
      <c r="H7" s="189">
        <v>19.621587960259998</v>
      </c>
      <c r="I7" s="189" t="s">
        <v>1954</v>
      </c>
      <c r="J7" s="189">
        <v>0</v>
      </c>
      <c r="K7" s="189" t="s">
        <v>1954</v>
      </c>
      <c r="L7" s="189">
        <v>8.2899999999999991</v>
      </c>
      <c r="P7" s="183" t="str">
        <f ca="1">MID(CELL("filename",A$1),FIND("]",CELL("filename",A$1))+1,255)</f>
        <v>98-4-10</v>
      </c>
    </row>
    <row r="8" spans="1:16" x14ac:dyDescent="0.25">
      <c r="A8" s="189" t="s">
        <v>1764</v>
      </c>
      <c r="B8" s="189">
        <v>303</v>
      </c>
      <c r="C8" s="189" t="s">
        <v>1765</v>
      </c>
      <c r="D8" s="189" t="s">
        <v>1766</v>
      </c>
      <c r="E8" s="189">
        <v>6155</v>
      </c>
      <c r="F8" s="189" t="s">
        <v>1767</v>
      </c>
      <c r="G8" s="189">
        <v>1846782</v>
      </c>
      <c r="H8" s="189">
        <v>18.957814267347217</v>
      </c>
      <c r="I8" s="189" t="s">
        <v>1955</v>
      </c>
      <c r="J8" s="189">
        <v>0</v>
      </c>
      <c r="K8" s="189" t="s">
        <v>1955</v>
      </c>
      <c r="L8" s="189">
        <v>0.13</v>
      </c>
    </row>
    <row r="9" spans="1:16" x14ac:dyDescent="0.25">
      <c r="A9" s="189" t="s">
        <v>78</v>
      </c>
      <c r="B9" s="189" t="s">
        <v>1891</v>
      </c>
      <c r="C9" s="189" t="s">
        <v>1560</v>
      </c>
      <c r="D9" s="189" t="s">
        <v>1892</v>
      </c>
      <c r="E9" s="189">
        <v>5450</v>
      </c>
      <c r="F9" s="189" t="s">
        <v>1562</v>
      </c>
      <c r="G9" s="189">
        <v>205080775</v>
      </c>
      <c r="H9" s="189">
        <v>17.047044915155539</v>
      </c>
      <c r="I9" s="189" t="s">
        <v>1956</v>
      </c>
      <c r="J9" s="189">
        <v>29793168</v>
      </c>
      <c r="K9" s="189" t="s">
        <v>1957</v>
      </c>
      <c r="L9" s="189">
        <v>13.99</v>
      </c>
    </row>
    <row r="10" spans="1:16" x14ac:dyDescent="0.25">
      <c r="A10" s="189" t="s">
        <v>38</v>
      </c>
      <c r="B10" s="189" t="s">
        <v>273</v>
      </c>
      <c r="C10" s="189" t="s">
        <v>1802</v>
      </c>
      <c r="D10" s="189" t="s">
        <v>1803</v>
      </c>
      <c r="E10" s="189">
        <v>1693</v>
      </c>
      <c r="F10" s="189" t="s">
        <v>1804</v>
      </c>
      <c r="G10" s="189">
        <v>25147399</v>
      </c>
      <c r="H10" s="189">
        <v>13.924519100152418</v>
      </c>
      <c r="I10" s="189" t="s">
        <v>1958</v>
      </c>
      <c r="J10" s="189">
        <v>51296852.241666667</v>
      </c>
      <c r="K10" s="189" t="s">
        <v>1959</v>
      </c>
      <c r="L10" s="189">
        <v>1.72</v>
      </c>
    </row>
    <row r="11" spans="1:16" x14ac:dyDescent="0.25">
      <c r="A11" s="189" t="s">
        <v>1393</v>
      </c>
      <c r="B11" s="189">
        <v>100</v>
      </c>
      <c r="C11" s="189" t="s">
        <v>1394</v>
      </c>
      <c r="D11" s="189" t="s">
        <v>1960</v>
      </c>
      <c r="E11" s="189">
        <v>11576</v>
      </c>
      <c r="F11" s="189" t="s">
        <v>1396</v>
      </c>
      <c r="G11" s="189">
        <v>1146313</v>
      </c>
      <c r="H11" s="189">
        <v>8.6167454744246523</v>
      </c>
      <c r="I11" s="189" t="s">
        <v>1961</v>
      </c>
      <c r="J11" s="189">
        <v>946794.1</v>
      </c>
      <c r="K11" s="189" t="s">
        <v>1962</v>
      </c>
      <c r="L11" s="189">
        <v>0.08</v>
      </c>
    </row>
    <row r="12" spans="1:16" x14ac:dyDescent="0.25">
      <c r="A12" s="189" t="s">
        <v>45</v>
      </c>
      <c r="B12" s="189" t="s">
        <v>156</v>
      </c>
      <c r="C12" s="189" t="s">
        <v>1303</v>
      </c>
      <c r="D12" s="189" t="s">
        <v>1304</v>
      </c>
      <c r="E12" s="189">
        <v>5000</v>
      </c>
      <c r="F12" s="189" t="s">
        <v>1305</v>
      </c>
      <c r="G12" s="189">
        <v>99025000</v>
      </c>
      <c r="H12" s="189">
        <v>4.4277396481748523</v>
      </c>
      <c r="I12" s="189" t="s">
        <v>1349</v>
      </c>
      <c r="J12" s="189">
        <v>15200564.693318179</v>
      </c>
      <c r="K12" s="189" t="s">
        <v>1350</v>
      </c>
      <c r="L12" s="189">
        <v>6.75</v>
      </c>
    </row>
    <row r="13" spans="1:16" x14ac:dyDescent="0.25">
      <c r="A13" s="189" t="s">
        <v>730</v>
      </c>
      <c r="B13" s="189" t="s">
        <v>1824</v>
      </c>
      <c r="C13" s="189">
        <v>748</v>
      </c>
      <c r="D13" s="189" t="s">
        <v>1825</v>
      </c>
      <c r="E13" s="189">
        <v>775</v>
      </c>
      <c r="F13" s="189">
        <v>755</v>
      </c>
      <c r="G13" s="189">
        <v>146774385</v>
      </c>
      <c r="H13" s="189">
        <v>2.5703344504745416</v>
      </c>
      <c r="I13" s="189" t="s">
        <v>1963</v>
      </c>
      <c r="J13" s="189">
        <v>847739.71428571432</v>
      </c>
      <c r="K13" s="189" t="s">
        <v>1964</v>
      </c>
      <c r="L13" s="189">
        <v>10.01</v>
      </c>
    </row>
    <row r="14" spans="1:16" x14ac:dyDescent="0.25">
      <c r="A14" s="189" t="s">
        <v>772</v>
      </c>
      <c r="B14" s="189" t="s">
        <v>156</v>
      </c>
      <c r="C14" s="189">
        <v>905</v>
      </c>
      <c r="D14" s="189" t="s">
        <v>773</v>
      </c>
      <c r="E14" s="189">
        <v>930</v>
      </c>
      <c r="F14" s="189">
        <v>914</v>
      </c>
      <c r="G14" s="189">
        <v>18418650</v>
      </c>
      <c r="H14" s="189">
        <v>1.7503559313756794</v>
      </c>
      <c r="I14" s="189" t="s">
        <v>1965</v>
      </c>
      <c r="J14" s="189">
        <v>0</v>
      </c>
      <c r="K14" s="189" t="s">
        <v>1965</v>
      </c>
      <c r="L14" s="189">
        <v>1.26</v>
      </c>
    </row>
    <row r="15" spans="1:16" x14ac:dyDescent="0.25">
      <c r="A15" s="189" t="s">
        <v>88</v>
      </c>
      <c r="B15" s="189" t="s">
        <v>752</v>
      </c>
      <c r="C15" s="189" t="s">
        <v>1774</v>
      </c>
      <c r="D15" s="189" t="s">
        <v>1901</v>
      </c>
      <c r="E15" s="189">
        <v>1776</v>
      </c>
      <c r="F15" s="189" t="s">
        <v>1776</v>
      </c>
      <c r="G15" s="189">
        <v>105521040</v>
      </c>
      <c r="H15" s="189">
        <v>1.3726367235023613</v>
      </c>
      <c r="I15" s="189" t="s">
        <v>1966</v>
      </c>
      <c r="J15" s="189">
        <v>3329144.8000000003</v>
      </c>
      <c r="K15" s="189" t="s">
        <v>1967</v>
      </c>
      <c r="L15" s="189">
        <v>7.2</v>
      </c>
    </row>
    <row r="16" spans="1:16" x14ac:dyDescent="0.25">
      <c r="A16" s="189" t="s">
        <v>48</v>
      </c>
      <c r="B16" s="189" t="s">
        <v>1023</v>
      </c>
      <c r="C16" s="189">
        <v>427</v>
      </c>
      <c r="D16" s="189" t="s">
        <v>1756</v>
      </c>
      <c r="E16" s="189">
        <v>433</v>
      </c>
      <c r="F16" s="189">
        <v>431</v>
      </c>
      <c r="G16" s="189">
        <v>128633475</v>
      </c>
      <c r="H16" s="189">
        <v>0.4713859580617506</v>
      </c>
      <c r="I16" s="189" t="s">
        <v>1911</v>
      </c>
      <c r="J16" s="189">
        <v>6723540.7476375271</v>
      </c>
      <c r="K16" s="189" t="s">
        <v>1912</v>
      </c>
      <c r="L16" s="189">
        <v>8.77</v>
      </c>
    </row>
    <row r="17" spans="1:12" x14ac:dyDescent="0.25">
      <c r="A17" s="189" t="s">
        <v>82</v>
      </c>
      <c r="B17" s="189" t="s">
        <v>161</v>
      </c>
      <c r="C17" s="189" t="s">
        <v>162</v>
      </c>
      <c r="D17" s="189" t="s">
        <v>580</v>
      </c>
      <c r="E17" s="189">
        <v>4209</v>
      </c>
      <c r="F17" s="189" t="s">
        <v>164</v>
      </c>
      <c r="G17" s="189">
        <v>104203224</v>
      </c>
      <c r="H17" s="189">
        <v>-0.87963488741699458</v>
      </c>
      <c r="I17" s="189" t="s">
        <v>581</v>
      </c>
      <c r="J17" s="189">
        <v>4403173.2677228628</v>
      </c>
      <c r="K17" s="189" t="s">
        <v>582</v>
      </c>
      <c r="L17" s="189">
        <v>7.11</v>
      </c>
    </row>
    <row r="18" spans="1:12" x14ac:dyDescent="0.25">
      <c r="A18" s="189" t="s">
        <v>983</v>
      </c>
      <c r="B18" s="189" t="s">
        <v>470</v>
      </c>
      <c r="C18" s="189">
        <v>502</v>
      </c>
      <c r="D18" s="189" t="s">
        <v>1021</v>
      </c>
      <c r="E18" s="189">
        <v>500</v>
      </c>
      <c r="F18" s="189">
        <v>507</v>
      </c>
      <c r="G18" s="189">
        <v>49512500</v>
      </c>
      <c r="H18" s="189">
        <v>-1.422541660859697</v>
      </c>
      <c r="I18" s="189" t="s">
        <v>1022</v>
      </c>
      <c r="J18" s="189">
        <v>0</v>
      </c>
      <c r="K18" s="189" t="s">
        <v>1022</v>
      </c>
      <c r="L18" s="189">
        <v>3.38</v>
      </c>
    </row>
    <row r="19" spans="1:12" x14ac:dyDescent="0.25">
      <c r="A19" s="189" t="s">
        <v>51</v>
      </c>
      <c r="B19" s="189" t="s">
        <v>1023</v>
      </c>
      <c r="C19" s="189">
        <v>424</v>
      </c>
      <c r="D19" s="189" t="s">
        <v>1501</v>
      </c>
      <c r="E19" s="189">
        <v>420</v>
      </c>
      <c r="F19" s="189">
        <v>428</v>
      </c>
      <c r="G19" s="189">
        <v>124771500</v>
      </c>
      <c r="H19" s="189">
        <v>-1.9035049595604634</v>
      </c>
      <c r="I19" s="189" t="s">
        <v>1821</v>
      </c>
      <c r="J19" s="189">
        <v>2348525.7877852772</v>
      </c>
      <c r="K19" s="189" t="s">
        <v>1822</v>
      </c>
      <c r="L19" s="189">
        <v>8.51</v>
      </c>
    </row>
    <row r="20" spans="1:12" x14ac:dyDescent="0.25">
      <c r="A20" s="189" t="s">
        <v>1623</v>
      </c>
      <c r="B20" s="189" t="s">
        <v>131</v>
      </c>
      <c r="C20" s="189" t="s">
        <v>1816</v>
      </c>
      <c r="D20" s="189" t="s">
        <v>1817</v>
      </c>
      <c r="E20" s="189">
        <v>27320</v>
      </c>
      <c r="F20" s="189" t="s">
        <v>1818</v>
      </c>
      <c r="G20" s="189">
        <v>27053630</v>
      </c>
      <c r="H20" s="189">
        <v>-4.195643005858722</v>
      </c>
      <c r="I20" s="189" t="s">
        <v>1968</v>
      </c>
      <c r="J20" s="189">
        <v>2509927</v>
      </c>
      <c r="K20" s="189" t="s">
        <v>1969</v>
      </c>
      <c r="L20" s="189">
        <v>1.85</v>
      </c>
    </row>
    <row r="21" spans="1:12" x14ac:dyDescent="0.25">
      <c r="A21" s="189" t="s">
        <v>12</v>
      </c>
      <c r="B21" s="189" t="s">
        <v>368</v>
      </c>
      <c r="C21" s="189" t="s">
        <v>1527</v>
      </c>
      <c r="D21" s="189" t="s">
        <v>1528</v>
      </c>
      <c r="E21" s="189">
        <v>3006</v>
      </c>
      <c r="F21" s="189" t="s">
        <v>1529</v>
      </c>
      <c r="G21" s="189">
        <v>148834575</v>
      </c>
      <c r="H21" s="189">
        <v>-4.2308773256024352</v>
      </c>
      <c r="I21" s="189" t="s">
        <v>1970</v>
      </c>
      <c r="J21" s="189">
        <v>23860681.796717823</v>
      </c>
      <c r="K21" s="189" t="s">
        <v>1971</v>
      </c>
      <c r="L21" s="189">
        <v>10.15</v>
      </c>
    </row>
    <row r="22" spans="1:12" x14ac:dyDescent="0.25">
      <c r="A22" s="189" t="s">
        <v>1575</v>
      </c>
      <c r="B22" s="189">
        <v>500</v>
      </c>
      <c r="C22" s="189" t="s">
        <v>1576</v>
      </c>
      <c r="D22" s="189" t="s">
        <v>1577</v>
      </c>
      <c r="E22" s="189">
        <v>2769</v>
      </c>
      <c r="F22" s="189" t="s">
        <v>1578</v>
      </c>
      <c r="G22" s="189">
        <v>1371001</v>
      </c>
      <c r="H22" s="189">
        <v>-5.8755319813563665</v>
      </c>
      <c r="I22" s="189" t="s">
        <v>1972</v>
      </c>
      <c r="J22" s="189">
        <v>0</v>
      </c>
      <c r="K22" s="189" t="s">
        <v>1972</v>
      </c>
      <c r="L22" s="189">
        <v>0.09</v>
      </c>
    </row>
    <row r="23" spans="1:12" x14ac:dyDescent="0.25">
      <c r="A23" s="20" t="s">
        <v>54</v>
      </c>
      <c r="B23" s="20" t="s">
        <v>1973</v>
      </c>
      <c r="C23" s="20"/>
      <c r="D23" s="20" t="s">
        <v>1974</v>
      </c>
      <c r="E23" s="20"/>
      <c r="F23" s="20"/>
      <c r="G23" s="20" t="s">
        <v>1975</v>
      </c>
      <c r="H23" s="20"/>
      <c r="I23" s="20" t="s">
        <v>1976</v>
      </c>
      <c r="J23" s="20" t="s">
        <v>1977</v>
      </c>
      <c r="K23" s="20" t="s">
        <v>1978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82" t="s">
        <v>59</v>
      </c>
      <c r="B41" s="22">
        <v>40467398</v>
      </c>
      <c r="C41" s="183" t="s">
        <v>1927</v>
      </c>
      <c r="D41" s="32">
        <v>111251000</v>
      </c>
      <c r="G41" s="32">
        <f>B41+G23+D41</f>
        <v>1617920278</v>
      </c>
      <c r="I41" s="28">
        <f>G41-B43</f>
        <v>237920278</v>
      </c>
      <c r="J41" s="33">
        <f>I41/B43</f>
        <v>0.17240599855072464</v>
      </c>
      <c r="K41" s="28">
        <f>I41+30000000</f>
        <v>267920278</v>
      </c>
      <c r="L41" s="33">
        <f>K41/B43</f>
        <v>0.19414512898550726</v>
      </c>
    </row>
    <row r="42" spans="1:12" x14ac:dyDescent="0.25">
      <c r="A42" s="23" t="s">
        <v>60</v>
      </c>
      <c r="B42" s="24">
        <v>130000000</v>
      </c>
      <c r="G42" s="35">
        <f>G41+B42</f>
        <v>1747920278</v>
      </c>
      <c r="H42" s="34"/>
      <c r="I42" s="36">
        <f>G42-B43</f>
        <v>367920278</v>
      </c>
      <c r="J42" s="37">
        <f>I42/B43</f>
        <v>0.26660889710144925</v>
      </c>
      <c r="K42" s="36">
        <f>I42+30000000</f>
        <v>397920278</v>
      </c>
      <c r="L42" s="37">
        <f>K42/B43</f>
        <v>0.2883480275362319</v>
      </c>
    </row>
    <row r="43" spans="1:12" x14ac:dyDescent="0.25">
      <c r="A43" s="182" t="s">
        <v>61</v>
      </c>
      <c r="B43" s="182">
        <v>1380000000</v>
      </c>
      <c r="G43" s="32"/>
      <c r="I43" s="369" t="s">
        <v>69</v>
      </c>
      <c r="J43" s="51">
        <f ca="1">I41/VLOOKUP(MID(CELL("filename",A$1),FIND("]",CELL("filename",A$1))+1,255),base!A:H,8,FALSE)*30</f>
        <v>3.3357050977679742E-2</v>
      </c>
      <c r="K43" s="370" t="s">
        <v>69</v>
      </c>
      <c r="L43" s="51">
        <f ca="1">K41/VLOOKUP(MID(CELL("filename",A$1),FIND("]",CELL("filename",A$1))+1,255),base!A:H,8,FALSE)*30</f>
        <v>3.7563130164130556E-2</v>
      </c>
    </row>
    <row r="44" spans="1:12" x14ac:dyDescent="0.25">
      <c r="I44" s="369"/>
      <c r="J44" s="51">
        <f ca="1">I42/VLOOKUP(MID(CELL("filename",A$1),FIND("]",CELL("filename",A$1))+1,255),base!A:H,8,FALSE)*30</f>
        <v>5.1583394118966612E-2</v>
      </c>
      <c r="K44" s="371"/>
      <c r="L44" s="51">
        <f ca="1">K42/VLOOKUP(MID(CELL("filename",A$1),FIND("]",CELL("filename",A$1))+1,255),base!A:H,8,FALSE)*30</f>
        <v>5.5789473305417427E-2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D42" sqref="D42"/>
    </sheetView>
  </sheetViews>
  <sheetFormatPr defaultRowHeight="15" x14ac:dyDescent="0.25"/>
  <cols>
    <col min="1" max="1" width="10.140625" style="188" bestFit="1" customWidth="1"/>
    <col min="2" max="2" width="12.28515625" style="188" bestFit="1" customWidth="1"/>
    <col min="3" max="3" width="14.85546875" style="188" bestFit="1" customWidth="1"/>
    <col min="4" max="4" width="13.85546875" style="188" bestFit="1" customWidth="1"/>
    <col min="5" max="5" width="14.5703125" style="188" bestFit="1" customWidth="1"/>
    <col min="6" max="6" width="12.140625" style="188" bestFit="1" customWidth="1"/>
    <col min="7" max="7" width="13.85546875" style="188" bestFit="1" customWidth="1"/>
    <col min="8" max="8" width="18" style="188" bestFit="1" customWidth="1"/>
    <col min="9" max="9" width="20.85546875" style="188" bestFit="1" customWidth="1"/>
    <col min="10" max="10" width="19.28515625" style="188" bestFit="1" customWidth="1"/>
    <col min="11" max="11" width="20.85546875" style="188" bestFit="1" customWidth="1"/>
    <col min="12" max="12" width="11.5703125" style="188" bestFit="1" customWidth="1"/>
    <col min="13" max="16384" width="9.140625" style="188"/>
  </cols>
  <sheetData>
    <row r="1" spans="1:12" x14ac:dyDescent="0.25">
      <c r="A1" s="188" t="s">
        <v>0</v>
      </c>
      <c r="B1" s="188" t="s">
        <v>1</v>
      </c>
      <c r="C1" s="188" t="s">
        <v>2</v>
      </c>
      <c r="D1" s="188" t="s">
        <v>3</v>
      </c>
      <c r="E1" s="188" t="s">
        <v>4</v>
      </c>
      <c r="F1" s="188" t="s">
        <v>5</v>
      </c>
      <c r="G1" s="188" t="s">
        <v>6</v>
      </c>
      <c r="H1" s="188" t="s">
        <v>7</v>
      </c>
      <c r="I1" s="188" t="s">
        <v>8</v>
      </c>
      <c r="J1" s="188" t="s">
        <v>9</v>
      </c>
      <c r="K1" s="188" t="s">
        <v>10</v>
      </c>
      <c r="L1" s="188" t="s">
        <v>11</v>
      </c>
    </row>
    <row r="2" spans="1:12" x14ac:dyDescent="0.25">
      <c r="A2" s="192" t="s">
        <v>57</v>
      </c>
      <c r="B2" s="192">
        <v>224</v>
      </c>
      <c r="C2" s="192" t="s">
        <v>546</v>
      </c>
      <c r="D2" s="192" t="s">
        <v>547</v>
      </c>
      <c r="E2" s="192">
        <v>8124</v>
      </c>
      <c r="F2" s="192" t="s">
        <v>548</v>
      </c>
      <c r="G2" s="192">
        <v>1802033</v>
      </c>
      <c r="H2" s="192">
        <v>55.846176400223065</v>
      </c>
      <c r="I2" s="192" t="s">
        <v>1980</v>
      </c>
      <c r="J2" s="192">
        <v>459414.5167682927</v>
      </c>
      <c r="K2" s="192" t="s">
        <v>1981</v>
      </c>
      <c r="L2" s="192">
        <v>0.12</v>
      </c>
    </row>
    <row r="3" spans="1:12" x14ac:dyDescent="0.25">
      <c r="A3" s="192" t="s">
        <v>100</v>
      </c>
      <c r="B3" s="192">
        <v>100</v>
      </c>
      <c r="C3" s="192" t="s">
        <v>850</v>
      </c>
      <c r="D3" s="192" t="s">
        <v>1220</v>
      </c>
      <c r="E3" s="192">
        <v>2400</v>
      </c>
      <c r="F3" s="192" t="s">
        <v>852</v>
      </c>
      <c r="G3" s="192">
        <v>237660</v>
      </c>
      <c r="H3" s="192">
        <v>41.753086533889203</v>
      </c>
      <c r="I3" s="192" t="s">
        <v>1982</v>
      </c>
      <c r="J3" s="192">
        <v>3511595.7250000001</v>
      </c>
      <c r="K3" s="192" t="s">
        <v>1983</v>
      </c>
      <c r="L3" s="192">
        <v>0.02</v>
      </c>
    </row>
    <row r="4" spans="1:12" x14ac:dyDescent="0.25">
      <c r="A4" s="192" t="s">
        <v>570</v>
      </c>
      <c r="B4" s="192" t="s">
        <v>1984</v>
      </c>
      <c r="C4" s="192" t="s">
        <v>1985</v>
      </c>
      <c r="D4" s="192" t="s">
        <v>1986</v>
      </c>
      <c r="E4" s="192">
        <v>7460</v>
      </c>
      <c r="F4" s="192" t="s">
        <v>1987</v>
      </c>
      <c r="G4" s="192">
        <v>148853390</v>
      </c>
      <c r="H4" s="192">
        <v>40.950841528378355</v>
      </c>
      <c r="I4" s="192" t="s">
        <v>1988</v>
      </c>
      <c r="J4" s="192">
        <v>0</v>
      </c>
      <c r="K4" s="192" t="s">
        <v>1988</v>
      </c>
      <c r="L4" s="192">
        <v>10.050000000000001</v>
      </c>
    </row>
    <row r="5" spans="1:12" x14ac:dyDescent="0.25">
      <c r="A5" s="192" t="s">
        <v>25</v>
      </c>
      <c r="B5" s="192" t="s">
        <v>131</v>
      </c>
      <c r="C5" s="192" t="s">
        <v>222</v>
      </c>
      <c r="D5" s="192" t="s">
        <v>1678</v>
      </c>
      <c r="E5" s="192">
        <v>6700</v>
      </c>
      <c r="F5" s="192" t="s">
        <v>224</v>
      </c>
      <c r="G5" s="192">
        <v>6634675</v>
      </c>
      <c r="H5" s="192">
        <v>25.170938564856556</v>
      </c>
      <c r="I5" s="192" t="s">
        <v>1989</v>
      </c>
      <c r="J5" s="192">
        <v>9982897.5326749608</v>
      </c>
      <c r="K5" s="192" t="s">
        <v>1990</v>
      </c>
      <c r="L5" s="192">
        <v>0.45</v>
      </c>
    </row>
    <row r="6" spans="1:12" x14ac:dyDescent="0.25">
      <c r="A6" s="192" t="s">
        <v>1764</v>
      </c>
      <c r="B6" s="192">
        <v>303</v>
      </c>
      <c r="C6" s="192" t="s">
        <v>1765</v>
      </c>
      <c r="D6" s="192" t="s">
        <v>1766</v>
      </c>
      <c r="E6" s="192">
        <v>6462</v>
      </c>
      <c r="F6" s="192" t="s">
        <v>1767</v>
      </c>
      <c r="G6" s="192">
        <v>1938896</v>
      </c>
      <c r="H6" s="192">
        <v>24.891205487005209</v>
      </c>
      <c r="I6" s="192" t="s">
        <v>1991</v>
      </c>
      <c r="J6" s="192">
        <v>0</v>
      </c>
      <c r="K6" s="192" t="s">
        <v>1991</v>
      </c>
      <c r="L6" s="192">
        <v>0.13</v>
      </c>
    </row>
    <row r="7" spans="1:12" x14ac:dyDescent="0.25">
      <c r="A7" s="192" t="s">
        <v>845</v>
      </c>
      <c r="B7" s="192" t="s">
        <v>156</v>
      </c>
      <c r="C7" s="192" t="s">
        <v>1791</v>
      </c>
      <c r="D7" s="192" t="s">
        <v>1792</v>
      </c>
      <c r="E7" s="192">
        <v>6249</v>
      </c>
      <c r="F7" s="192" t="s">
        <v>1793</v>
      </c>
      <c r="G7" s="192">
        <v>123761445</v>
      </c>
      <c r="H7" s="192">
        <v>21.864248967014138</v>
      </c>
      <c r="I7" s="192" t="s">
        <v>1992</v>
      </c>
      <c r="J7" s="192">
        <v>0</v>
      </c>
      <c r="K7" s="192" t="s">
        <v>1992</v>
      </c>
      <c r="L7" s="192">
        <v>8.35</v>
      </c>
    </row>
    <row r="8" spans="1:12" x14ac:dyDescent="0.25">
      <c r="A8" s="192" t="s">
        <v>78</v>
      </c>
      <c r="B8" s="192" t="s">
        <v>1891</v>
      </c>
      <c r="C8" s="192" t="s">
        <v>1560</v>
      </c>
      <c r="D8" s="192" t="s">
        <v>1892</v>
      </c>
      <c r="E8" s="192">
        <v>5497</v>
      </c>
      <c r="F8" s="192" t="s">
        <v>1562</v>
      </c>
      <c r="G8" s="192">
        <v>206849361</v>
      </c>
      <c r="H8" s="192">
        <v>18.056441163918084</v>
      </c>
      <c r="I8" s="192" t="s">
        <v>1993</v>
      </c>
      <c r="J8" s="192">
        <v>29793168</v>
      </c>
      <c r="K8" s="192" t="s">
        <v>1994</v>
      </c>
      <c r="L8" s="192">
        <v>13.96</v>
      </c>
    </row>
    <row r="9" spans="1:12" x14ac:dyDescent="0.25">
      <c r="A9" s="192" t="s">
        <v>38</v>
      </c>
      <c r="B9" s="192" t="s">
        <v>106</v>
      </c>
      <c r="C9" s="192" t="s">
        <v>1802</v>
      </c>
      <c r="D9" s="192" t="s">
        <v>1995</v>
      </c>
      <c r="E9" s="192">
        <v>1668</v>
      </c>
      <c r="F9" s="192" t="s">
        <v>1804</v>
      </c>
      <c r="G9" s="192">
        <v>8258685</v>
      </c>
      <c r="H9" s="192">
        <v>12.242230342546627</v>
      </c>
      <c r="I9" s="192" t="s">
        <v>1996</v>
      </c>
      <c r="J9" s="192">
        <v>53108301.413888894</v>
      </c>
      <c r="K9" s="192" t="s">
        <v>1997</v>
      </c>
      <c r="L9" s="192">
        <v>0.56000000000000005</v>
      </c>
    </row>
    <row r="10" spans="1:12" x14ac:dyDescent="0.25">
      <c r="A10" s="192" t="s">
        <v>730</v>
      </c>
      <c r="B10" s="192" t="s">
        <v>1824</v>
      </c>
      <c r="C10" s="192">
        <v>748</v>
      </c>
      <c r="D10" s="192" t="s">
        <v>1825</v>
      </c>
      <c r="E10" s="192">
        <v>813</v>
      </c>
      <c r="F10" s="192">
        <v>755</v>
      </c>
      <c r="G10" s="192">
        <v>153971064</v>
      </c>
      <c r="H10" s="192">
        <v>7.5995891938189386</v>
      </c>
      <c r="I10" s="192" t="s">
        <v>1998</v>
      </c>
      <c r="J10" s="192">
        <v>847739.71428571432</v>
      </c>
      <c r="K10" s="192" t="s">
        <v>1999</v>
      </c>
      <c r="L10" s="192">
        <v>10.39</v>
      </c>
    </row>
    <row r="11" spans="1:12" x14ac:dyDescent="0.25">
      <c r="A11" s="192" t="s">
        <v>1393</v>
      </c>
      <c r="B11" s="192">
        <v>100</v>
      </c>
      <c r="C11" s="192" t="s">
        <v>1394</v>
      </c>
      <c r="D11" s="192" t="s">
        <v>1960</v>
      </c>
      <c r="E11" s="192">
        <v>11401</v>
      </c>
      <c r="F11" s="192" t="s">
        <v>1396</v>
      </c>
      <c r="G11" s="192">
        <v>1128984</v>
      </c>
      <c r="H11" s="192">
        <v>6.9747684730940334</v>
      </c>
      <c r="I11" s="192" t="s">
        <v>2000</v>
      </c>
      <c r="J11" s="192">
        <v>946794.1</v>
      </c>
      <c r="K11" s="192" t="s">
        <v>2001</v>
      </c>
      <c r="L11" s="192">
        <v>0.08</v>
      </c>
    </row>
    <row r="12" spans="1:12" x14ac:dyDescent="0.25">
      <c r="A12" s="192" t="s">
        <v>45</v>
      </c>
      <c r="B12" s="192" t="s">
        <v>156</v>
      </c>
      <c r="C12" s="192" t="s">
        <v>1303</v>
      </c>
      <c r="D12" s="192" t="s">
        <v>1304</v>
      </c>
      <c r="E12" s="192">
        <v>5031</v>
      </c>
      <c r="F12" s="192" t="s">
        <v>1305</v>
      </c>
      <c r="G12" s="192">
        <v>99638955</v>
      </c>
      <c r="H12" s="192">
        <v>5.0751916339935361</v>
      </c>
      <c r="I12" s="192" t="s">
        <v>2002</v>
      </c>
      <c r="J12" s="192">
        <v>15200564.693318179</v>
      </c>
      <c r="K12" s="192" t="s">
        <v>2003</v>
      </c>
      <c r="L12" s="192">
        <v>6.73</v>
      </c>
    </row>
    <row r="13" spans="1:12" x14ac:dyDescent="0.25">
      <c r="A13" s="192" t="s">
        <v>48</v>
      </c>
      <c r="B13" s="192" t="s">
        <v>1023</v>
      </c>
      <c r="C13" s="192">
        <v>427</v>
      </c>
      <c r="D13" s="192" t="s">
        <v>1756</v>
      </c>
      <c r="E13" s="192">
        <v>439</v>
      </c>
      <c r="F13" s="192">
        <v>431</v>
      </c>
      <c r="G13" s="192">
        <v>130415925</v>
      </c>
      <c r="H13" s="192">
        <v>1.8635991584044076</v>
      </c>
      <c r="I13" s="192" t="s">
        <v>2004</v>
      </c>
      <c r="J13" s="192">
        <v>6723540.7476375271</v>
      </c>
      <c r="K13" s="192" t="s">
        <v>2005</v>
      </c>
      <c r="L13" s="192">
        <v>8.8000000000000007</v>
      </c>
    </row>
    <row r="14" spans="1:12" x14ac:dyDescent="0.25">
      <c r="A14" s="192" t="s">
        <v>772</v>
      </c>
      <c r="B14" s="192" t="s">
        <v>156</v>
      </c>
      <c r="C14" s="192">
        <v>905</v>
      </c>
      <c r="D14" s="192" t="s">
        <v>773</v>
      </c>
      <c r="E14" s="192">
        <v>930</v>
      </c>
      <c r="F14" s="192">
        <v>914</v>
      </c>
      <c r="G14" s="192">
        <v>18418650</v>
      </c>
      <c r="H14" s="192">
        <v>1.7503559313756794</v>
      </c>
      <c r="I14" s="192" t="s">
        <v>1965</v>
      </c>
      <c r="J14" s="192">
        <v>0</v>
      </c>
      <c r="K14" s="192" t="s">
        <v>1965</v>
      </c>
      <c r="L14" s="192">
        <v>1.24</v>
      </c>
    </row>
    <row r="15" spans="1:12" x14ac:dyDescent="0.25">
      <c r="A15" s="192" t="s">
        <v>12</v>
      </c>
      <c r="B15" s="192" t="s">
        <v>368</v>
      </c>
      <c r="C15" s="192" t="s">
        <v>1527</v>
      </c>
      <c r="D15" s="192" t="s">
        <v>1528</v>
      </c>
      <c r="E15" s="192">
        <v>3145</v>
      </c>
      <c r="F15" s="192" t="s">
        <v>1529</v>
      </c>
      <c r="G15" s="192">
        <v>155716812</v>
      </c>
      <c r="H15" s="192">
        <v>0.19756814499656963</v>
      </c>
      <c r="I15" s="192" t="s">
        <v>2006</v>
      </c>
      <c r="J15" s="192">
        <v>23860681.796717823</v>
      </c>
      <c r="K15" s="192" t="s">
        <v>2007</v>
      </c>
      <c r="L15" s="192">
        <v>10.51</v>
      </c>
    </row>
    <row r="16" spans="1:12" x14ac:dyDescent="0.25">
      <c r="A16" s="192" t="s">
        <v>88</v>
      </c>
      <c r="B16" s="192" t="s">
        <v>752</v>
      </c>
      <c r="C16" s="192" t="s">
        <v>1774</v>
      </c>
      <c r="D16" s="192" t="s">
        <v>1901</v>
      </c>
      <c r="E16" s="192">
        <v>1740</v>
      </c>
      <c r="F16" s="192" t="s">
        <v>1776</v>
      </c>
      <c r="G16" s="192">
        <v>103382100</v>
      </c>
      <c r="H16" s="192">
        <v>-0.6822140208929568</v>
      </c>
      <c r="I16" s="192" t="s">
        <v>2008</v>
      </c>
      <c r="J16" s="192">
        <v>3329144.8000000003</v>
      </c>
      <c r="K16" s="192" t="s">
        <v>2009</v>
      </c>
      <c r="L16" s="192">
        <v>6.98</v>
      </c>
    </row>
    <row r="17" spans="1:12" x14ac:dyDescent="0.25">
      <c r="A17" s="192" t="s">
        <v>82</v>
      </c>
      <c r="B17" s="192" t="s">
        <v>161</v>
      </c>
      <c r="C17" s="192" t="s">
        <v>162</v>
      </c>
      <c r="D17" s="192" t="s">
        <v>580</v>
      </c>
      <c r="E17" s="192">
        <v>4209</v>
      </c>
      <c r="F17" s="192" t="s">
        <v>164</v>
      </c>
      <c r="G17" s="192">
        <v>104203224</v>
      </c>
      <c r="H17" s="192">
        <v>-0.87963488741699458</v>
      </c>
      <c r="I17" s="192" t="s">
        <v>581</v>
      </c>
      <c r="J17" s="192">
        <v>4403173.2677228628</v>
      </c>
      <c r="K17" s="192" t="s">
        <v>582</v>
      </c>
      <c r="L17" s="192">
        <v>7.03</v>
      </c>
    </row>
    <row r="18" spans="1:12" x14ac:dyDescent="0.25">
      <c r="A18" s="192" t="s">
        <v>1623</v>
      </c>
      <c r="B18" s="192" t="s">
        <v>135</v>
      </c>
      <c r="C18" s="192" t="s">
        <v>2010</v>
      </c>
      <c r="D18" s="192" t="s">
        <v>2011</v>
      </c>
      <c r="E18" s="192">
        <v>27880</v>
      </c>
      <c r="F18" s="192" t="s">
        <v>2012</v>
      </c>
      <c r="G18" s="192">
        <v>41412255</v>
      </c>
      <c r="H18" s="192">
        <v>-1.3060659932616456</v>
      </c>
      <c r="I18" s="192" t="s">
        <v>2013</v>
      </c>
      <c r="J18" s="192">
        <v>2509927</v>
      </c>
      <c r="K18" s="192" t="s">
        <v>2014</v>
      </c>
      <c r="L18" s="192">
        <v>2.8</v>
      </c>
    </row>
    <row r="19" spans="1:12" x14ac:dyDescent="0.25">
      <c r="A19" s="192" t="s">
        <v>983</v>
      </c>
      <c r="B19" s="192" t="s">
        <v>470</v>
      </c>
      <c r="C19" s="192">
        <v>502</v>
      </c>
      <c r="D19" s="192" t="s">
        <v>1021</v>
      </c>
      <c r="E19" s="192">
        <v>500</v>
      </c>
      <c r="F19" s="192">
        <v>507</v>
      </c>
      <c r="G19" s="192">
        <v>49512500</v>
      </c>
      <c r="H19" s="192">
        <v>-1.422541660859697</v>
      </c>
      <c r="I19" s="192" t="s">
        <v>1022</v>
      </c>
      <c r="J19" s="192">
        <v>0</v>
      </c>
      <c r="K19" s="192" t="s">
        <v>1022</v>
      </c>
      <c r="L19" s="192">
        <v>3.34</v>
      </c>
    </row>
    <row r="20" spans="1:12" x14ac:dyDescent="0.25">
      <c r="A20" s="192" t="s">
        <v>51</v>
      </c>
      <c r="B20" s="192" t="s">
        <v>1023</v>
      </c>
      <c r="C20" s="192">
        <v>424</v>
      </c>
      <c r="D20" s="192" t="s">
        <v>1501</v>
      </c>
      <c r="E20" s="192">
        <v>417</v>
      </c>
      <c r="F20" s="192">
        <v>428</v>
      </c>
      <c r="G20" s="192">
        <v>123880275</v>
      </c>
      <c r="H20" s="192">
        <v>-2.6041942098493172</v>
      </c>
      <c r="I20" s="192" t="s">
        <v>1694</v>
      </c>
      <c r="J20" s="192">
        <v>2348525.7877852772</v>
      </c>
      <c r="K20" s="192" t="s">
        <v>1695</v>
      </c>
      <c r="L20" s="192">
        <v>8.36</v>
      </c>
    </row>
    <row r="21" spans="1:12" x14ac:dyDescent="0.25">
      <c r="A21" s="192" t="s">
        <v>1575</v>
      </c>
      <c r="B21" s="192">
        <v>500</v>
      </c>
      <c r="C21" s="192" t="s">
        <v>1576</v>
      </c>
      <c r="D21" s="192" t="s">
        <v>1577</v>
      </c>
      <c r="E21" s="192">
        <v>2723</v>
      </c>
      <c r="F21" s="192" t="s">
        <v>1578</v>
      </c>
      <c r="G21" s="192">
        <v>1348225</v>
      </c>
      <c r="H21" s="192">
        <v>-7.4391915874344274</v>
      </c>
      <c r="I21" s="192" t="s">
        <v>2015</v>
      </c>
      <c r="J21" s="192">
        <v>0</v>
      </c>
      <c r="K21" s="192" t="s">
        <v>2015</v>
      </c>
      <c r="L21" s="192">
        <v>0.09</v>
      </c>
    </row>
    <row r="22" spans="1:12" x14ac:dyDescent="0.25">
      <c r="A22" s="20" t="s">
        <v>54</v>
      </c>
      <c r="B22" s="20" t="s">
        <v>2016</v>
      </c>
      <c r="C22" s="20"/>
      <c r="D22" s="20" t="s">
        <v>2017</v>
      </c>
      <c r="E22" s="20"/>
      <c r="F22" s="20"/>
      <c r="G22" s="20" t="s">
        <v>2018</v>
      </c>
      <c r="H22" s="20"/>
      <c r="I22" s="20" t="s">
        <v>2019</v>
      </c>
      <c r="J22" s="20" t="s">
        <v>2020</v>
      </c>
      <c r="K22" s="20" t="s">
        <v>2021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87" t="s">
        <v>59</v>
      </c>
      <c r="B41" s="22">
        <v>3369527</v>
      </c>
      <c r="C41" s="188" t="s">
        <v>1927</v>
      </c>
      <c r="D41" s="32">
        <v>151251000</v>
      </c>
      <c r="G41" s="32">
        <f>B41+G22+D41</f>
        <v>1635985641</v>
      </c>
      <c r="I41" s="28">
        <f>G41-B43</f>
        <v>255985641</v>
      </c>
      <c r="J41" s="33">
        <f>I41/B43</f>
        <v>0.18549684130434782</v>
      </c>
      <c r="K41" s="28">
        <f>I41+30000000</f>
        <v>285985641</v>
      </c>
      <c r="L41" s="33">
        <f>K41/B43</f>
        <v>0.20723597173913044</v>
      </c>
    </row>
    <row r="42" spans="1:12" x14ac:dyDescent="0.25">
      <c r="A42" s="23" t="s">
        <v>60</v>
      </c>
      <c r="B42" s="24">
        <v>130000000</v>
      </c>
      <c r="G42" s="35">
        <f>G41+B42</f>
        <v>1765985641</v>
      </c>
      <c r="H42" s="34"/>
      <c r="I42" s="36">
        <f>G42-B43</f>
        <v>385985641</v>
      </c>
      <c r="J42" s="37">
        <f>I42/B43</f>
        <v>0.27969973985507246</v>
      </c>
      <c r="K42" s="36">
        <f>I42+30000000</f>
        <v>415985641</v>
      </c>
      <c r="L42" s="37">
        <f>K42/B43</f>
        <v>0.30143887028985505</v>
      </c>
    </row>
    <row r="43" spans="1:12" x14ac:dyDescent="0.25">
      <c r="A43" s="187" t="s">
        <v>61</v>
      </c>
      <c r="B43" s="187">
        <v>1380000000</v>
      </c>
      <c r="G43" s="32"/>
      <c r="I43" s="184" t="s">
        <v>69</v>
      </c>
      <c r="J43" s="51">
        <f ca="1">I41/VLOOKUP(MID(CELL("filename",A$1),FIND("]",CELL("filename",A$1))+1,255),base!A:H,8,FALSE)*30</f>
        <v>3.5679264584949757E-2</v>
      </c>
      <c r="K43" s="185" t="s">
        <v>69</v>
      </c>
      <c r="L43" s="51">
        <f ca="1">K41/VLOOKUP(MID(CELL("filename",A$1),FIND("]",CELL("filename",A$1))+1,255),base!A:H,8,FALSE)*30</f>
        <v>3.9860662937478801E-2</v>
      </c>
    </row>
    <row r="44" spans="1:12" x14ac:dyDescent="0.25">
      <c r="I44" s="184"/>
      <c r="J44" s="51">
        <f ca="1">I42/VLOOKUP(MID(CELL("filename",A$1),FIND("]",CELL("filename",A$1))+1,255),base!A:H,8,FALSE)*30</f>
        <v>5.3798657445908962E-2</v>
      </c>
      <c r="K44" s="186"/>
      <c r="L44" s="51">
        <f ca="1">K42/VLOOKUP(MID(CELL("filename",A$1),FIND("]",CELL("filename",A$1))+1,255),base!A:H,8,FALSE)*30</f>
        <v>5.7980055798438013E-2</v>
      </c>
    </row>
  </sheetData>
  <mergeCells count="2">
    <mergeCell ref="I40:J40"/>
    <mergeCell ref="K40:L4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191" bestFit="1" customWidth="1"/>
    <col min="2" max="2" width="12.28515625" style="191" bestFit="1" customWidth="1"/>
    <col min="3" max="3" width="14.85546875" style="191" bestFit="1" customWidth="1"/>
    <col min="4" max="4" width="13.85546875" style="191" bestFit="1" customWidth="1"/>
    <col min="5" max="5" width="14.5703125" style="191" bestFit="1" customWidth="1"/>
    <col min="6" max="6" width="12.140625" style="191" bestFit="1" customWidth="1"/>
    <col min="7" max="7" width="13.85546875" style="191" bestFit="1" customWidth="1"/>
    <col min="8" max="8" width="18" style="191" bestFit="1" customWidth="1"/>
    <col min="9" max="9" width="20.85546875" style="191" bestFit="1" customWidth="1"/>
    <col min="10" max="10" width="19.28515625" style="191" bestFit="1" customWidth="1"/>
    <col min="11" max="11" width="21.5703125" style="191" bestFit="1" customWidth="1"/>
    <col min="12" max="12" width="11.5703125" style="191" bestFit="1" customWidth="1"/>
    <col min="13" max="16384" width="9.140625" style="191"/>
  </cols>
  <sheetData>
    <row r="1" spans="1:12" x14ac:dyDescent="0.25">
      <c r="A1" s="191" t="s">
        <v>0</v>
      </c>
      <c r="B1" s="191" t="s">
        <v>1</v>
      </c>
      <c r="C1" s="191" t="s">
        <v>2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1" t="s">
        <v>11</v>
      </c>
    </row>
    <row r="2" spans="1:12" x14ac:dyDescent="0.25">
      <c r="A2" s="195" t="s">
        <v>57</v>
      </c>
      <c r="B2" s="195">
        <v>224</v>
      </c>
      <c r="C2" s="195" t="s">
        <v>546</v>
      </c>
      <c r="D2" s="195" t="s">
        <v>547</v>
      </c>
      <c r="E2" s="195">
        <v>8684</v>
      </c>
      <c r="F2" s="195" t="s">
        <v>548</v>
      </c>
      <c r="G2" s="195">
        <v>1926250</v>
      </c>
      <c r="H2" s="195">
        <v>66.588901141615992</v>
      </c>
      <c r="I2" s="195" t="s">
        <v>2023</v>
      </c>
      <c r="J2" s="195">
        <v>459414.5167682927</v>
      </c>
      <c r="K2" s="195" t="s">
        <v>2024</v>
      </c>
      <c r="L2" s="195">
        <v>0.13</v>
      </c>
    </row>
    <row r="3" spans="1:12" x14ac:dyDescent="0.25">
      <c r="A3" s="195" t="s">
        <v>100</v>
      </c>
      <c r="B3" s="195">
        <v>100</v>
      </c>
      <c r="C3" s="195" t="s">
        <v>850</v>
      </c>
      <c r="D3" s="195" t="s">
        <v>1220</v>
      </c>
      <c r="E3" s="195">
        <v>2402</v>
      </c>
      <c r="F3" s="195" t="s">
        <v>852</v>
      </c>
      <c r="G3" s="195">
        <v>237858</v>
      </c>
      <c r="H3" s="195">
        <v>41.871184283336774</v>
      </c>
      <c r="I3" s="195" t="s">
        <v>2025</v>
      </c>
      <c r="J3" s="195">
        <v>3511595.7250000001</v>
      </c>
      <c r="K3" s="195" t="s">
        <v>2026</v>
      </c>
      <c r="L3" s="195">
        <v>0.02</v>
      </c>
    </row>
    <row r="4" spans="1:12" x14ac:dyDescent="0.25">
      <c r="A4" s="195" t="s">
        <v>570</v>
      </c>
      <c r="B4" s="195" t="s">
        <v>1984</v>
      </c>
      <c r="C4" s="195" t="s">
        <v>1985</v>
      </c>
      <c r="D4" s="195" t="s">
        <v>1986</v>
      </c>
      <c r="E4" s="195">
        <v>7497</v>
      </c>
      <c r="F4" s="195" t="s">
        <v>1987</v>
      </c>
      <c r="G4" s="195">
        <v>149591671</v>
      </c>
      <c r="H4" s="195">
        <v>41.649927576968935</v>
      </c>
      <c r="I4" s="195" t="s">
        <v>2027</v>
      </c>
      <c r="J4" s="195">
        <v>0</v>
      </c>
      <c r="K4" s="195" t="s">
        <v>2027</v>
      </c>
      <c r="L4" s="195">
        <v>10.119999999999999</v>
      </c>
    </row>
    <row r="5" spans="1:12" x14ac:dyDescent="0.25">
      <c r="A5" s="195" t="s">
        <v>1764</v>
      </c>
      <c r="B5" s="195">
        <v>303</v>
      </c>
      <c r="C5" s="195" t="s">
        <v>1765</v>
      </c>
      <c r="D5" s="195" t="s">
        <v>1766</v>
      </c>
      <c r="E5" s="195">
        <v>6785</v>
      </c>
      <c r="F5" s="195" t="s">
        <v>1767</v>
      </c>
      <c r="G5" s="195">
        <v>2035810</v>
      </c>
      <c r="H5" s="195">
        <v>31.133781823522288</v>
      </c>
      <c r="I5" s="195" t="s">
        <v>2028</v>
      </c>
      <c r="J5" s="195">
        <v>0</v>
      </c>
      <c r="K5" s="195" t="s">
        <v>2028</v>
      </c>
      <c r="L5" s="195">
        <v>0.14000000000000001</v>
      </c>
    </row>
    <row r="6" spans="1:12" x14ac:dyDescent="0.25">
      <c r="A6" s="195" t="s">
        <v>845</v>
      </c>
      <c r="B6" s="195" t="s">
        <v>273</v>
      </c>
      <c r="C6" s="195" t="s">
        <v>1791</v>
      </c>
      <c r="D6" s="195" t="s">
        <v>2029</v>
      </c>
      <c r="E6" s="195">
        <v>6338</v>
      </c>
      <c r="F6" s="195" t="s">
        <v>1793</v>
      </c>
      <c r="G6" s="195">
        <v>94143068</v>
      </c>
      <c r="H6" s="195">
        <v>23.599874228688282</v>
      </c>
      <c r="I6" s="195" t="s">
        <v>2030</v>
      </c>
      <c r="J6" s="195">
        <v>5788826.25</v>
      </c>
      <c r="K6" s="195" t="s">
        <v>2031</v>
      </c>
      <c r="L6" s="195">
        <v>6.37</v>
      </c>
    </row>
    <row r="7" spans="1:12" x14ac:dyDescent="0.25">
      <c r="A7" s="195" t="s">
        <v>25</v>
      </c>
      <c r="B7" s="195" t="s">
        <v>131</v>
      </c>
      <c r="C7" s="195" t="s">
        <v>222</v>
      </c>
      <c r="D7" s="195" t="s">
        <v>1678</v>
      </c>
      <c r="E7" s="195">
        <v>6610</v>
      </c>
      <c r="F7" s="195" t="s">
        <v>224</v>
      </c>
      <c r="G7" s="195">
        <v>6545552</v>
      </c>
      <c r="H7" s="195">
        <v>23.489528464480017</v>
      </c>
      <c r="I7" s="195" t="s">
        <v>2032</v>
      </c>
      <c r="J7" s="195">
        <v>9982897.5326749608</v>
      </c>
      <c r="K7" s="195" t="s">
        <v>2033</v>
      </c>
      <c r="L7" s="195">
        <v>0.44</v>
      </c>
    </row>
    <row r="8" spans="1:12" x14ac:dyDescent="0.25">
      <c r="A8" s="195" t="s">
        <v>78</v>
      </c>
      <c r="B8" s="195" t="s">
        <v>1891</v>
      </c>
      <c r="C8" s="195" t="s">
        <v>1560</v>
      </c>
      <c r="D8" s="195" t="s">
        <v>1892</v>
      </c>
      <c r="E8" s="195">
        <v>5420</v>
      </c>
      <c r="F8" s="195" t="s">
        <v>1562</v>
      </c>
      <c r="G8" s="195">
        <v>203951890</v>
      </c>
      <c r="H8" s="195">
        <v>16.402749255072113</v>
      </c>
      <c r="I8" s="195" t="s">
        <v>2034</v>
      </c>
      <c r="J8" s="195">
        <v>29793168</v>
      </c>
      <c r="K8" s="195" t="s">
        <v>2035</v>
      </c>
      <c r="L8" s="195">
        <v>13.8</v>
      </c>
    </row>
    <row r="9" spans="1:12" x14ac:dyDescent="0.25">
      <c r="A9" s="195" t="s">
        <v>38</v>
      </c>
      <c r="B9" s="195" t="s">
        <v>106</v>
      </c>
      <c r="C9" s="195" t="s">
        <v>1802</v>
      </c>
      <c r="D9" s="195" t="s">
        <v>1995</v>
      </c>
      <c r="E9" s="195">
        <v>1719</v>
      </c>
      <c r="F9" s="195" t="s">
        <v>1804</v>
      </c>
      <c r="G9" s="195">
        <v>8511199</v>
      </c>
      <c r="H9" s="195">
        <v>15.674100495327345</v>
      </c>
      <c r="I9" s="195" t="s">
        <v>2036</v>
      </c>
      <c r="J9" s="195">
        <v>53108301.413888894</v>
      </c>
      <c r="K9" s="195" t="s">
        <v>2037</v>
      </c>
      <c r="L9" s="195">
        <v>0.57999999999999996</v>
      </c>
    </row>
    <row r="10" spans="1:12" x14ac:dyDescent="0.25">
      <c r="A10" s="195" t="s">
        <v>730</v>
      </c>
      <c r="B10" s="195" t="s">
        <v>1824</v>
      </c>
      <c r="C10" s="195">
        <v>748</v>
      </c>
      <c r="D10" s="195" t="s">
        <v>1825</v>
      </c>
      <c r="E10" s="195">
        <v>819</v>
      </c>
      <c r="F10" s="195">
        <v>755</v>
      </c>
      <c r="G10" s="195">
        <v>155107382</v>
      </c>
      <c r="H10" s="195">
        <v>8.3936822319338269</v>
      </c>
      <c r="I10" s="195" t="s">
        <v>2038</v>
      </c>
      <c r="J10" s="195">
        <v>847739.71428571432</v>
      </c>
      <c r="K10" s="195" t="s">
        <v>2039</v>
      </c>
      <c r="L10" s="195">
        <v>10.49</v>
      </c>
    </row>
    <row r="11" spans="1:12" x14ac:dyDescent="0.25">
      <c r="A11" s="195" t="s">
        <v>1393</v>
      </c>
      <c r="B11" s="195">
        <v>100</v>
      </c>
      <c r="C11" s="195" t="s">
        <v>1394</v>
      </c>
      <c r="D11" s="195" t="s">
        <v>1960</v>
      </c>
      <c r="E11" s="195">
        <v>11370</v>
      </c>
      <c r="F11" s="195" t="s">
        <v>1396</v>
      </c>
      <c r="G11" s="195">
        <v>1125914</v>
      </c>
      <c r="H11" s="195">
        <v>6.6838763619459582</v>
      </c>
      <c r="I11" s="195" t="s">
        <v>2040</v>
      </c>
      <c r="J11" s="195">
        <v>946794.1</v>
      </c>
      <c r="K11" s="195" t="s">
        <v>2041</v>
      </c>
      <c r="L11" s="195">
        <v>0.08</v>
      </c>
    </row>
    <row r="12" spans="1:12" x14ac:dyDescent="0.25">
      <c r="A12" s="195" t="s">
        <v>45</v>
      </c>
      <c r="B12" s="195" t="s">
        <v>156</v>
      </c>
      <c r="C12" s="195" t="s">
        <v>1303</v>
      </c>
      <c r="D12" s="195" t="s">
        <v>1304</v>
      </c>
      <c r="E12" s="195">
        <v>4946</v>
      </c>
      <c r="F12" s="195" t="s">
        <v>1305</v>
      </c>
      <c r="G12" s="195">
        <v>97955530</v>
      </c>
      <c r="H12" s="195">
        <v>3.2999200599745637</v>
      </c>
      <c r="I12" s="195" t="s">
        <v>2042</v>
      </c>
      <c r="J12" s="195">
        <v>15200564.693318179</v>
      </c>
      <c r="K12" s="195" t="s">
        <v>2043</v>
      </c>
      <c r="L12" s="195">
        <v>6.63</v>
      </c>
    </row>
    <row r="13" spans="1:12" x14ac:dyDescent="0.25">
      <c r="A13" s="195" t="s">
        <v>772</v>
      </c>
      <c r="B13" s="195" t="s">
        <v>156</v>
      </c>
      <c r="C13" s="195">
        <v>905</v>
      </c>
      <c r="D13" s="195" t="s">
        <v>773</v>
      </c>
      <c r="E13" s="195">
        <v>939</v>
      </c>
      <c r="F13" s="195">
        <v>914</v>
      </c>
      <c r="G13" s="195">
        <v>18596895</v>
      </c>
      <c r="H13" s="195">
        <v>2.7350367952277024</v>
      </c>
      <c r="I13" s="195" t="s">
        <v>2044</v>
      </c>
      <c r="J13" s="195">
        <v>0</v>
      </c>
      <c r="K13" s="195" t="s">
        <v>2044</v>
      </c>
      <c r="L13" s="195">
        <v>1.26</v>
      </c>
    </row>
    <row r="14" spans="1:12" x14ac:dyDescent="0.25">
      <c r="A14" s="195" t="s">
        <v>48</v>
      </c>
      <c r="B14" s="195" t="s">
        <v>186</v>
      </c>
      <c r="C14" s="195">
        <v>427</v>
      </c>
      <c r="D14" s="195" t="s">
        <v>2045</v>
      </c>
      <c r="E14" s="195">
        <v>435</v>
      </c>
      <c r="F14" s="195">
        <v>431</v>
      </c>
      <c r="G14" s="195">
        <v>86151750</v>
      </c>
      <c r="H14" s="195">
        <v>0.93545702484263038</v>
      </c>
      <c r="I14" s="195" t="s">
        <v>2046</v>
      </c>
      <c r="J14" s="195">
        <v>7221796.4984250171</v>
      </c>
      <c r="K14" s="195" t="s">
        <v>2047</v>
      </c>
      <c r="L14" s="195">
        <v>5.83</v>
      </c>
    </row>
    <row r="15" spans="1:12" x14ac:dyDescent="0.25">
      <c r="A15" s="195" t="s">
        <v>12</v>
      </c>
      <c r="B15" s="195" t="s">
        <v>368</v>
      </c>
      <c r="C15" s="195" t="s">
        <v>1527</v>
      </c>
      <c r="D15" s="195" t="s">
        <v>1528</v>
      </c>
      <c r="E15" s="195">
        <v>3140</v>
      </c>
      <c r="F15" s="195" t="s">
        <v>1529</v>
      </c>
      <c r="G15" s="195">
        <v>155469250</v>
      </c>
      <c r="H15" s="195">
        <v>3.8271855491800934E-2</v>
      </c>
      <c r="I15" s="195" t="s">
        <v>2048</v>
      </c>
      <c r="J15" s="195">
        <v>23860681.796717823</v>
      </c>
      <c r="K15" s="195" t="s">
        <v>2049</v>
      </c>
      <c r="L15" s="195">
        <v>10.52</v>
      </c>
    </row>
    <row r="16" spans="1:12" x14ac:dyDescent="0.25">
      <c r="A16" s="195" t="s">
        <v>82</v>
      </c>
      <c r="B16" s="195" t="s">
        <v>161</v>
      </c>
      <c r="C16" s="195" t="s">
        <v>162</v>
      </c>
      <c r="D16" s="195" t="s">
        <v>580</v>
      </c>
      <c r="E16" s="195">
        <v>4209</v>
      </c>
      <c r="F16" s="195" t="s">
        <v>164</v>
      </c>
      <c r="G16" s="195">
        <v>104203224</v>
      </c>
      <c r="H16" s="195">
        <v>-0.87963488741699458</v>
      </c>
      <c r="I16" s="195" t="s">
        <v>581</v>
      </c>
      <c r="J16" s="195">
        <v>4403173.2677228628</v>
      </c>
      <c r="K16" s="195" t="s">
        <v>582</v>
      </c>
      <c r="L16" s="195">
        <v>7.05</v>
      </c>
    </row>
    <row r="17" spans="1:12" x14ac:dyDescent="0.25">
      <c r="A17" s="195" t="s">
        <v>1623</v>
      </c>
      <c r="B17" s="195" t="s">
        <v>135</v>
      </c>
      <c r="C17" s="195" t="s">
        <v>2010</v>
      </c>
      <c r="D17" s="195" t="s">
        <v>2011</v>
      </c>
      <c r="E17" s="195">
        <v>27890</v>
      </c>
      <c r="F17" s="195" t="s">
        <v>2012</v>
      </c>
      <c r="G17" s="195">
        <v>41427109</v>
      </c>
      <c r="H17" s="195">
        <v>-1.2706658515466849</v>
      </c>
      <c r="I17" s="195" t="s">
        <v>2050</v>
      </c>
      <c r="J17" s="195">
        <v>2509927</v>
      </c>
      <c r="K17" s="195" t="s">
        <v>2051</v>
      </c>
      <c r="L17" s="195">
        <v>2.8</v>
      </c>
    </row>
    <row r="18" spans="1:12" x14ac:dyDescent="0.25">
      <c r="A18" s="195" t="s">
        <v>88</v>
      </c>
      <c r="B18" s="195" t="s">
        <v>752</v>
      </c>
      <c r="C18" s="195" t="s">
        <v>1774</v>
      </c>
      <c r="D18" s="195" t="s">
        <v>1901</v>
      </c>
      <c r="E18" s="195">
        <v>1729</v>
      </c>
      <c r="F18" s="195" t="s">
        <v>1776</v>
      </c>
      <c r="G18" s="195">
        <v>102728535</v>
      </c>
      <c r="H18" s="195">
        <v>-1.310085081680415</v>
      </c>
      <c r="I18" s="195" t="s">
        <v>2052</v>
      </c>
      <c r="J18" s="195">
        <v>3329144.8000000003</v>
      </c>
      <c r="K18" s="195" t="s">
        <v>2053</v>
      </c>
      <c r="L18" s="195">
        <v>6.95</v>
      </c>
    </row>
    <row r="19" spans="1:12" x14ac:dyDescent="0.25">
      <c r="A19" s="195" t="s">
        <v>2054</v>
      </c>
      <c r="B19" s="195">
        <v>92</v>
      </c>
      <c r="C19" s="195" t="s">
        <v>2055</v>
      </c>
      <c r="D19" s="195" t="s">
        <v>2056</v>
      </c>
      <c r="E19" s="195">
        <v>3150</v>
      </c>
      <c r="F19" s="195" t="s">
        <v>2057</v>
      </c>
      <c r="G19" s="195">
        <v>286974</v>
      </c>
      <c r="H19" s="195">
        <v>-1.4214460413861332</v>
      </c>
      <c r="I19" s="195" t="s">
        <v>2058</v>
      </c>
      <c r="J19" s="195">
        <v>0</v>
      </c>
      <c r="K19" s="195" t="s">
        <v>2058</v>
      </c>
      <c r="L19" s="195">
        <v>0.02</v>
      </c>
    </row>
    <row r="20" spans="1:12" x14ac:dyDescent="0.25">
      <c r="A20" s="195" t="s">
        <v>983</v>
      </c>
      <c r="B20" s="195" t="s">
        <v>470</v>
      </c>
      <c r="C20" s="195">
        <v>502</v>
      </c>
      <c r="D20" s="195" t="s">
        <v>1021</v>
      </c>
      <c r="E20" s="195">
        <v>500</v>
      </c>
      <c r="F20" s="195">
        <v>507</v>
      </c>
      <c r="G20" s="195">
        <v>49512500</v>
      </c>
      <c r="H20" s="195">
        <v>-1.422541660859697</v>
      </c>
      <c r="I20" s="195" t="s">
        <v>1022</v>
      </c>
      <c r="J20" s="195">
        <v>0</v>
      </c>
      <c r="K20" s="195" t="s">
        <v>1022</v>
      </c>
      <c r="L20" s="195">
        <v>3.35</v>
      </c>
    </row>
    <row r="21" spans="1:12" x14ac:dyDescent="0.25">
      <c r="A21" s="195" t="s">
        <v>51</v>
      </c>
      <c r="B21" s="195" t="s">
        <v>1023</v>
      </c>
      <c r="C21" s="195">
        <v>424</v>
      </c>
      <c r="D21" s="195" t="s">
        <v>1501</v>
      </c>
      <c r="E21" s="195">
        <v>414</v>
      </c>
      <c r="F21" s="195">
        <v>428</v>
      </c>
      <c r="G21" s="195">
        <v>122989050</v>
      </c>
      <c r="H21" s="195">
        <v>-3.3048834601381709</v>
      </c>
      <c r="I21" s="195" t="s">
        <v>2059</v>
      </c>
      <c r="J21" s="195">
        <v>2348525.7877852772</v>
      </c>
      <c r="K21" s="195" t="s">
        <v>2060</v>
      </c>
      <c r="L21" s="195">
        <v>8.32</v>
      </c>
    </row>
    <row r="22" spans="1:12" x14ac:dyDescent="0.25">
      <c r="A22" s="195" t="s">
        <v>1575</v>
      </c>
      <c r="B22" s="195">
        <v>500</v>
      </c>
      <c r="C22" s="195" t="s">
        <v>1576</v>
      </c>
      <c r="D22" s="195" t="s">
        <v>1577</v>
      </c>
      <c r="E22" s="195">
        <v>2778</v>
      </c>
      <c r="F22" s="195" t="s">
        <v>1578</v>
      </c>
      <c r="G22" s="195">
        <v>1375457</v>
      </c>
      <c r="H22" s="195">
        <v>-5.5696105199635033</v>
      </c>
      <c r="I22" s="195" t="s">
        <v>2061</v>
      </c>
      <c r="J22" s="195">
        <v>0</v>
      </c>
      <c r="K22" s="195" t="s">
        <v>2061</v>
      </c>
      <c r="L22" s="195">
        <v>0.09</v>
      </c>
    </row>
    <row r="23" spans="1:12" x14ac:dyDescent="0.25">
      <c r="A23" s="20" t="s">
        <v>54</v>
      </c>
      <c r="B23" s="20" t="s">
        <v>2062</v>
      </c>
      <c r="C23" s="20"/>
      <c r="D23" s="20" t="s">
        <v>2063</v>
      </c>
      <c r="E23" s="20"/>
      <c r="F23" s="20"/>
      <c r="G23" s="20" t="s">
        <v>2064</v>
      </c>
      <c r="H23" s="20"/>
      <c r="I23" s="20" t="s">
        <v>2065</v>
      </c>
      <c r="J23" s="20" t="s">
        <v>2066</v>
      </c>
      <c r="K23" s="20" t="s">
        <v>2067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90" t="s">
        <v>59</v>
      </c>
      <c r="B41" s="22">
        <v>77431357</v>
      </c>
      <c r="C41" s="191" t="s">
        <v>1927</v>
      </c>
      <c r="D41" s="32">
        <v>158251000</v>
      </c>
      <c r="G41" s="32">
        <f>B41+G23+D41</f>
        <v>1639555225</v>
      </c>
      <c r="I41" s="28">
        <f>G41-B43</f>
        <v>259555225</v>
      </c>
      <c r="J41" s="33">
        <f>I41/B43</f>
        <v>0.1880834963768116</v>
      </c>
      <c r="K41" s="28">
        <f>I41+30000000</f>
        <v>289555225</v>
      </c>
      <c r="L41" s="33">
        <f>K41/B43</f>
        <v>0.20982262681159419</v>
      </c>
    </row>
    <row r="42" spans="1:12" x14ac:dyDescent="0.25">
      <c r="A42" s="23" t="s">
        <v>60</v>
      </c>
      <c r="B42" s="24">
        <v>130000000</v>
      </c>
      <c r="G42" s="35">
        <f>G41+B42</f>
        <v>1769555225</v>
      </c>
      <c r="H42" s="34"/>
      <c r="I42" s="36">
        <f>G42-B43</f>
        <v>389555225</v>
      </c>
      <c r="J42" s="37">
        <f>I42/B43</f>
        <v>0.28228639492753621</v>
      </c>
      <c r="K42" s="36">
        <f>I42+30000000</f>
        <v>419555225</v>
      </c>
      <c r="L42" s="37">
        <f>K42/B43</f>
        <v>0.30402552536231886</v>
      </c>
    </row>
    <row r="43" spans="1:12" x14ac:dyDescent="0.25">
      <c r="A43" s="190" t="s">
        <v>61</v>
      </c>
      <c r="B43" s="190">
        <v>1380000000</v>
      </c>
      <c r="G43" s="32"/>
      <c r="I43" s="369" t="s">
        <v>69</v>
      </c>
      <c r="J43" s="51">
        <f ca="1">I41/VLOOKUP(MID(CELL("filename",A$1),FIND("]",CELL("filename",A$1))+1,255),base!A:H,8,FALSE)*30</f>
        <v>3.5965749739032438E-2</v>
      </c>
      <c r="K43" s="370" t="s">
        <v>69</v>
      </c>
      <c r="L43" s="51">
        <f ca="1">K41/VLOOKUP(MID(CELL("filename",A$1),FIND("]",CELL("filename",A$1))+1,255),base!A:H,8,FALSE)*30</f>
        <v>4.0122755217041874E-2</v>
      </c>
    </row>
    <row r="44" spans="1:12" x14ac:dyDescent="0.25">
      <c r="I44" s="369"/>
      <c r="J44" s="51">
        <f ca="1">I42/VLOOKUP(MID(CELL("filename",A$1),FIND("]",CELL("filename",A$1))+1,255),base!A:H,8,FALSE)*30</f>
        <v>5.397944014374001E-2</v>
      </c>
      <c r="K44" s="371"/>
      <c r="L44" s="51">
        <f ca="1">K42/VLOOKUP(MID(CELL("filename",A$1),FIND("]",CELL("filename",A$1))+1,255),base!A:H,8,FALSE)*30</f>
        <v>5.8136445621749452E-2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0" zoomScale="115" zoomScaleNormal="115" workbookViewId="0">
      <selection activeCell="A40" sqref="A40:L44"/>
    </sheetView>
  </sheetViews>
  <sheetFormatPr defaultColWidth="9.28515625" defaultRowHeight="15" x14ac:dyDescent="0.25"/>
  <cols>
    <col min="1" max="1" width="10.140625" style="194" bestFit="1" customWidth="1"/>
    <col min="2" max="2" width="12.28515625" style="194" bestFit="1" customWidth="1"/>
    <col min="3" max="3" width="14.85546875" style="194" bestFit="1" customWidth="1"/>
    <col min="4" max="4" width="13.85546875" style="194" bestFit="1" customWidth="1"/>
    <col min="5" max="5" width="14.5703125" style="194" bestFit="1" customWidth="1"/>
    <col min="6" max="6" width="12.140625" style="194" bestFit="1" customWidth="1"/>
    <col min="7" max="7" width="13.85546875" style="194" bestFit="1" customWidth="1"/>
    <col min="8" max="8" width="18" style="194" bestFit="1" customWidth="1"/>
    <col min="9" max="9" width="21.5703125" style="194" bestFit="1" customWidth="1"/>
    <col min="10" max="10" width="19.28515625" style="194" bestFit="1" customWidth="1"/>
    <col min="11" max="11" width="21.5703125" style="194" bestFit="1" customWidth="1"/>
    <col min="12" max="12" width="11.5703125" style="194" bestFit="1" customWidth="1"/>
    <col min="13" max="16384" width="9.28515625" style="194"/>
  </cols>
  <sheetData>
    <row r="1" spans="1:12" x14ac:dyDescent="0.25">
      <c r="A1" s="194" t="s">
        <v>0</v>
      </c>
      <c r="B1" s="194" t="s">
        <v>1</v>
      </c>
      <c r="C1" s="194" t="s">
        <v>2</v>
      </c>
      <c r="D1" s="194" t="s">
        <v>3</v>
      </c>
      <c r="E1" s="194" t="s">
        <v>4</v>
      </c>
      <c r="F1" s="194" t="s">
        <v>5</v>
      </c>
      <c r="G1" s="194" t="s">
        <v>6</v>
      </c>
      <c r="H1" s="194" t="s">
        <v>7</v>
      </c>
      <c r="I1" s="194" t="s">
        <v>8</v>
      </c>
      <c r="J1" s="194" t="s">
        <v>9</v>
      </c>
      <c r="K1" s="194" t="s">
        <v>10</v>
      </c>
      <c r="L1" s="194" t="s">
        <v>11</v>
      </c>
    </row>
    <row r="2" spans="1:12" x14ac:dyDescent="0.25">
      <c r="A2" s="203" t="s">
        <v>57</v>
      </c>
      <c r="B2" s="203">
        <v>224</v>
      </c>
      <c r="C2" s="203" t="s">
        <v>546</v>
      </c>
      <c r="D2" s="203" t="s">
        <v>547</v>
      </c>
      <c r="E2" s="203">
        <v>8740</v>
      </c>
      <c r="F2" s="203" t="s">
        <v>548</v>
      </c>
      <c r="G2" s="203">
        <v>1938672</v>
      </c>
      <c r="H2" s="203">
        <v>67.663199560814505</v>
      </c>
      <c r="I2" s="203" t="s">
        <v>2069</v>
      </c>
      <c r="J2" s="203">
        <v>459414.5167682927</v>
      </c>
      <c r="K2" s="203" t="s">
        <v>2070</v>
      </c>
      <c r="L2" s="203">
        <v>0.14000000000000001</v>
      </c>
    </row>
    <row r="3" spans="1:12" x14ac:dyDescent="0.25">
      <c r="A3" s="203" t="s">
        <v>1764</v>
      </c>
      <c r="B3" s="203">
        <v>303</v>
      </c>
      <c r="C3" s="203" t="s">
        <v>1765</v>
      </c>
      <c r="D3" s="203" t="s">
        <v>1766</v>
      </c>
      <c r="E3" s="203">
        <v>7124</v>
      </c>
      <c r="F3" s="203" t="s">
        <v>1767</v>
      </c>
      <c r="G3" s="203">
        <v>2137526</v>
      </c>
      <c r="H3" s="203">
        <v>37.685672104030488</v>
      </c>
      <c r="I3" s="203" t="s">
        <v>2071</v>
      </c>
      <c r="J3" s="203">
        <v>0</v>
      </c>
      <c r="K3" s="203" t="s">
        <v>2071</v>
      </c>
      <c r="L3" s="203">
        <v>0.15</v>
      </c>
    </row>
    <row r="4" spans="1:12" x14ac:dyDescent="0.25">
      <c r="A4" s="203" t="s">
        <v>100</v>
      </c>
      <c r="B4" s="203">
        <v>100</v>
      </c>
      <c r="C4" s="203" t="s">
        <v>850</v>
      </c>
      <c r="D4" s="203" t="s">
        <v>1220</v>
      </c>
      <c r="E4" s="203">
        <v>2287</v>
      </c>
      <c r="F4" s="203" t="s">
        <v>852</v>
      </c>
      <c r="G4" s="203">
        <v>226470</v>
      </c>
      <c r="H4" s="203">
        <v>35.078774330261247</v>
      </c>
      <c r="I4" s="203" t="s">
        <v>2072</v>
      </c>
      <c r="J4" s="203">
        <v>3511595.7250000001</v>
      </c>
      <c r="K4" s="203" t="s">
        <v>2073</v>
      </c>
      <c r="L4" s="203">
        <v>0.02</v>
      </c>
    </row>
    <row r="5" spans="1:12" x14ac:dyDescent="0.25">
      <c r="A5" s="203" t="s">
        <v>570</v>
      </c>
      <c r="B5" s="203" t="s">
        <v>2074</v>
      </c>
      <c r="C5" s="203" t="s">
        <v>539</v>
      </c>
      <c r="D5" s="203" t="s">
        <v>2075</v>
      </c>
      <c r="E5" s="203">
        <v>7180</v>
      </c>
      <c r="F5" s="203" t="s">
        <v>2076</v>
      </c>
      <c r="G5" s="203">
        <v>145754898</v>
      </c>
      <c r="H5" s="203">
        <v>34.785650855030184</v>
      </c>
      <c r="I5" s="203" t="s">
        <v>2077</v>
      </c>
      <c r="J5" s="203">
        <v>0</v>
      </c>
      <c r="K5" s="203" t="s">
        <v>2077</v>
      </c>
      <c r="L5" s="203">
        <v>10.36</v>
      </c>
    </row>
    <row r="6" spans="1:12" x14ac:dyDescent="0.25">
      <c r="A6" s="203" t="s">
        <v>25</v>
      </c>
      <c r="B6" s="203" t="s">
        <v>131</v>
      </c>
      <c r="C6" s="203" t="s">
        <v>222</v>
      </c>
      <c r="D6" s="203" t="s">
        <v>1678</v>
      </c>
      <c r="E6" s="203">
        <v>6440</v>
      </c>
      <c r="F6" s="203" t="s">
        <v>224</v>
      </c>
      <c r="G6" s="203">
        <v>6377210</v>
      </c>
      <c r="H6" s="203">
        <v>20.313558859354661</v>
      </c>
      <c r="I6" s="203" t="s">
        <v>2078</v>
      </c>
      <c r="J6" s="203">
        <v>9982897.5326749608</v>
      </c>
      <c r="K6" s="203" t="s">
        <v>2079</v>
      </c>
      <c r="L6" s="203">
        <v>0.45</v>
      </c>
    </row>
    <row r="7" spans="1:12" x14ac:dyDescent="0.25">
      <c r="A7" s="203" t="s">
        <v>845</v>
      </c>
      <c r="B7" s="203" t="s">
        <v>273</v>
      </c>
      <c r="C7" s="203" t="s">
        <v>1791</v>
      </c>
      <c r="D7" s="203" t="s">
        <v>2029</v>
      </c>
      <c r="E7" s="203">
        <v>6087</v>
      </c>
      <c r="F7" s="203" t="s">
        <v>1793</v>
      </c>
      <c r="G7" s="203">
        <v>90414776</v>
      </c>
      <c r="H7" s="203">
        <v>18.705021829276095</v>
      </c>
      <c r="I7" s="203" t="s">
        <v>2080</v>
      </c>
      <c r="J7" s="203">
        <v>5788826.25</v>
      </c>
      <c r="K7" s="203" t="s">
        <v>2081</v>
      </c>
      <c r="L7" s="203">
        <v>6.43</v>
      </c>
    </row>
    <row r="8" spans="1:12" x14ac:dyDescent="0.25">
      <c r="A8" s="203" t="s">
        <v>38</v>
      </c>
      <c r="B8" s="203" t="s">
        <v>106</v>
      </c>
      <c r="C8" s="203" t="s">
        <v>1802</v>
      </c>
      <c r="D8" s="203" t="s">
        <v>1995</v>
      </c>
      <c r="E8" s="203">
        <v>1680</v>
      </c>
      <c r="F8" s="203" t="s">
        <v>1804</v>
      </c>
      <c r="G8" s="203">
        <v>8318100</v>
      </c>
      <c r="H8" s="203">
        <v>13.049728402564948</v>
      </c>
      <c r="I8" s="203" t="s">
        <v>2082</v>
      </c>
      <c r="J8" s="203">
        <v>53108301.413888894</v>
      </c>
      <c r="K8" s="203" t="s">
        <v>2083</v>
      </c>
      <c r="L8" s="203">
        <v>0.59</v>
      </c>
    </row>
    <row r="9" spans="1:12" x14ac:dyDescent="0.25">
      <c r="A9" s="203" t="s">
        <v>78</v>
      </c>
      <c r="B9" s="203" t="s">
        <v>2084</v>
      </c>
      <c r="C9" s="203" t="s">
        <v>2085</v>
      </c>
      <c r="D9" s="203" t="s">
        <v>2086</v>
      </c>
      <c r="E9" s="203">
        <v>5198</v>
      </c>
      <c r="F9" s="203" t="s">
        <v>2087</v>
      </c>
      <c r="G9" s="203">
        <v>247071336</v>
      </c>
      <c r="H9" s="203">
        <v>8.4573040028711066</v>
      </c>
      <c r="I9" s="203" t="s">
        <v>2088</v>
      </c>
      <c r="J9" s="203">
        <v>29793168</v>
      </c>
      <c r="K9" s="203" t="s">
        <v>2089</v>
      </c>
      <c r="L9" s="203">
        <v>17.57</v>
      </c>
    </row>
    <row r="10" spans="1:12" x14ac:dyDescent="0.25">
      <c r="A10" s="203" t="s">
        <v>730</v>
      </c>
      <c r="B10" s="203" t="s">
        <v>1824</v>
      </c>
      <c r="C10" s="203">
        <v>748</v>
      </c>
      <c r="D10" s="203" t="s">
        <v>1825</v>
      </c>
      <c r="E10" s="203">
        <v>819</v>
      </c>
      <c r="F10" s="203">
        <v>755</v>
      </c>
      <c r="G10" s="203">
        <v>155107382</v>
      </c>
      <c r="H10" s="203">
        <v>8.3936822319338269</v>
      </c>
      <c r="I10" s="203" t="s">
        <v>2038</v>
      </c>
      <c r="J10" s="203">
        <v>847739.71428571432</v>
      </c>
      <c r="K10" s="203" t="s">
        <v>2039</v>
      </c>
      <c r="L10" s="203">
        <v>11.03</v>
      </c>
    </row>
    <row r="11" spans="1:12" x14ac:dyDescent="0.25">
      <c r="A11" s="203" t="s">
        <v>1393</v>
      </c>
      <c r="B11" s="203">
        <v>100</v>
      </c>
      <c r="C11" s="203" t="s">
        <v>1394</v>
      </c>
      <c r="D11" s="203" t="s">
        <v>1960</v>
      </c>
      <c r="E11" s="203">
        <v>11100</v>
      </c>
      <c r="F11" s="203" t="s">
        <v>1396</v>
      </c>
      <c r="G11" s="203">
        <v>1099178</v>
      </c>
      <c r="H11" s="203">
        <v>4.1505566604296904</v>
      </c>
      <c r="I11" s="203" t="s">
        <v>2090</v>
      </c>
      <c r="J11" s="203">
        <v>946794.1</v>
      </c>
      <c r="K11" s="203" t="s">
        <v>2091</v>
      </c>
      <c r="L11" s="203">
        <v>0.08</v>
      </c>
    </row>
    <row r="12" spans="1:12" x14ac:dyDescent="0.25">
      <c r="A12" s="203" t="s">
        <v>2054</v>
      </c>
      <c r="B12" s="203">
        <v>92</v>
      </c>
      <c r="C12" s="203" t="s">
        <v>2055</v>
      </c>
      <c r="D12" s="203" t="s">
        <v>2056</v>
      </c>
      <c r="E12" s="203">
        <v>3307</v>
      </c>
      <c r="F12" s="203" t="s">
        <v>2057</v>
      </c>
      <c r="G12" s="203">
        <v>301278</v>
      </c>
      <c r="H12" s="203">
        <v>3.4921267415977355</v>
      </c>
      <c r="I12" s="203" t="s">
        <v>2092</v>
      </c>
      <c r="J12" s="203">
        <v>0</v>
      </c>
      <c r="K12" s="203" t="s">
        <v>2092</v>
      </c>
      <c r="L12" s="203">
        <v>0.02</v>
      </c>
    </row>
    <row r="13" spans="1:12" x14ac:dyDescent="0.25">
      <c r="A13" s="203" t="s">
        <v>772</v>
      </c>
      <c r="B13" s="203" t="s">
        <v>156</v>
      </c>
      <c r="C13" s="203">
        <v>905</v>
      </c>
      <c r="D13" s="203" t="s">
        <v>773</v>
      </c>
      <c r="E13" s="203">
        <v>939</v>
      </c>
      <c r="F13" s="203">
        <v>914</v>
      </c>
      <c r="G13" s="203">
        <v>18596895</v>
      </c>
      <c r="H13" s="203">
        <v>2.7350367952277024</v>
      </c>
      <c r="I13" s="203" t="s">
        <v>2044</v>
      </c>
      <c r="J13" s="203">
        <v>0</v>
      </c>
      <c r="K13" s="203" t="s">
        <v>2044</v>
      </c>
      <c r="L13" s="203">
        <v>1.32</v>
      </c>
    </row>
    <row r="14" spans="1:12" x14ac:dyDescent="0.25">
      <c r="A14" s="203" t="s">
        <v>45</v>
      </c>
      <c r="B14" s="203" t="s">
        <v>156</v>
      </c>
      <c r="C14" s="203" t="s">
        <v>1303</v>
      </c>
      <c r="D14" s="203" t="s">
        <v>1304</v>
      </c>
      <c r="E14" s="203">
        <v>4837</v>
      </c>
      <c r="F14" s="203" t="s">
        <v>1305</v>
      </c>
      <c r="G14" s="203">
        <v>95796785</v>
      </c>
      <c r="H14" s="203">
        <v>1.0233953356443519</v>
      </c>
      <c r="I14" s="203" t="s">
        <v>2093</v>
      </c>
      <c r="J14" s="203">
        <v>15200564.693318179</v>
      </c>
      <c r="K14" s="203" t="s">
        <v>2094</v>
      </c>
      <c r="L14" s="203">
        <v>6.81</v>
      </c>
    </row>
    <row r="15" spans="1:12" x14ac:dyDescent="0.25">
      <c r="A15" s="203" t="s">
        <v>48</v>
      </c>
      <c r="B15" s="203" t="s">
        <v>1299</v>
      </c>
      <c r="C15" s="203">
        <v>427</v>
      </c>
      <c r="D15" s="203" t="s">
        <v>2095</v>
      </c>
      <c r="E15" s="203">
        <v>435</v>
      </c>
      <c r="F15" s="203">
        <v>431</v>
      </c>
      <c r="G15" s="203">
        <v>64613812</v>
      </c>
      <c r="H15" s="203">
        <v>0.93545624377545333</v>
      </c>
      <c r="I15" s="203" t="s">
        <v>2096</v>
      </c>
      <c r="J15" s="203">
        <v>7718483.8738187635</v>
      </c>
      <c r="K15" s="203" t="s">
        <v>2097</v>
      </c>
      <c r="L15" s="203">
        <v>4.59</v>
      </c>
    </row>
    <row r="16" spans="1:12" x14ac:dyDescent="0.25">
      <c r="A16" s="203" t="s">
        <v>82</v>
      </c>
      <c r="B16" s="203" t="s">
        <v>161</v>
      </c>
      <c r="C16" s="203" t="s">
        <v>162</v>
      </c>
      <c r="D16" s="203" t="s">
        <v>580</v>
      </c>
      <c r="E16" s="203">
        <v>4209</v>
      </c>
      <c r="F16" s="203" t="s">
        <v>164</v>
      </c>
      <c r="G16" s="203">
        <v>104203224</v>
      </c>
      <c r="H16" s="203">
        <v>-0.87963488741699458</v>
      </c>
      <c r="I16" s="203" t="s">
        <v>581</v>
      </c>
      <c r="J16" s="203">
        <v>4403173.2677228628</v>
      </c>
      <c r="K16" s="203" t="s">
        <v>582</v>
      </c>
      <c r="L16" s="203">
        <v>7.41</v>
      </c>
    </row>
    <row r="17" spans="1:12" x14ac:dyDescent="0.25">
      <c r="A17" s="203" t="s">
        <v>983</v>
      </c>
      <c r="B17" s="203" t="s">
        <v>470</v>
      </c>
      <c r="C17" s="203">
        <v>502</v>
      </c>
      <c r="D17" s="203" t="s">
        <v>1021</v>
      </c>
      <c r="E17" s="203">
        <v>500</v>
      </c>
      <c r="F17" s="203">
        <v>507</v>
      </c>
      <c r="G17" s="203">
        <v>49512500</v>
      </c>
      <c r="H17" s="203">
        <v>-1.422541660859697</v>
      </c>
      <c r="I17" s="203" t="s">
        <v>1022</v>
      </c>
      <c r="J17" s="203">
        <v>0</v>
      </c>
      <c r="K17" s="203" t="s">
        <v>1022</v>
      </c>
      <c r="L17" s="203">
        <v>3.52</v>
      </c>
    </row>
    <row r="18" spans="1:12" x14ac:dyDescent="0.25">
      <c r="A18" s="203" t="s">
        <v>12</v>
      </c>
      <c r="B18" s="203" t="s">
        <v>368</v>
      </c>
      <c r="C18" s="203" t="s">
        <v>1527</v>
      </c>
      <c r="D18" s="203" t="s">
        <v>1528</v>
      </c>
      <c r="E18" s="203">
        <v>3030</v>
      </c>
      <c r="F18" s="203" t="s">
        <v>1529</v>
      </c>
      <c r="G18" s="203">
        <v>150022875</v>
      </c>
      <c r="H18" s="203">
        <v>-3.4662535916751094</v>
      </c>
      <c r="I18" s="203" t="s">
        <v>2098</v>
      </c>
      <c r="J18" s="203">
        <v>23860681.796717823</v>
      </c>
      <c r="K18" s="203" t="s">
        <v>2099</v>
      </c>
      <c r="L18" s="203">
        <v>10.67</v>
      </c>
    </row>
    <row r="19" spans="1:12" x14ac:dyDescent="0.25">
      <c r="A19" s="203" t="s">
        <v>88</v>
      </c>
      <c r="B19" s="203" t="s">
        <v>752</v>
      </c>
      <c r="C19" s="203" t="s">
        <v>1774</v>
      </c>
      <c r="D19" s="203" t="s">
        <v>1901</v>
      </c>
      <c r="E19" s="203">
        <v>1690</v>
      </c>
      <c r="F19" s="203" t="s">
        <v>1776</v>
      </c>
      <c r="G19" s="203">
        <v>100411350</v>
      </c>
      <c r="H19" s="203">
        <v>-3.5361733881086765</v>
      </c>
      <c r="I19" s="203" t="s">
        <v>2100</v>
      </c>
      <c r="J19" s="203">
        <v>3329144.8000000003</v>
      </c>
      <c r="K19" s="203" t="s">
        <v>2101</v>
      </c>
      <c r="L19" s="203">
        <v>7.14</v>
      </c>
    </row>
    <row r="20" spans="1:12" x14ac:dyDescent="0.25">
      <c r="A20" s="203" t="s">
        <v>1623</v>
      </c>
      <c r="B20" s="203" t="s">
        <v>135</v>
      </c>
      <c r="C20" s="203" t="s">
        <v>2010</v>
      </c>
      <c r="D20" s="203" t="s">
        <v>2011</v>
      </c>
      <c r="E20" s="203">
        <v>27040</v>
      </c>
      <c r="F20" s="203" t="s">
        <v>2012</v>
      </c>
      <c r="G20" s="203">
        <v>40164540</v>
      </c>
      <c r="H20" s="203">
        <v>-4.279627849992643</v>
      </c>
      <c r="I20" s="203" t="s">
        <v>2102</v>
      </c>
      <c r="J20" s="203">
        <v>2509927</v>
      </c>
      <c r="K20" s="203" t="s">
        <v>2103</v>
      </c>
      <c r="L20" s="203">
        <v>2.86</v>
      </c>
    </row>
    <row r="21" spans="1:12" x14ac:dyDescent="0.25">
      <c r="A21" s="203" t="s">
        <v>51</v>
      </c>
      <c r="B21" s="203" t="s">
        <v>1023</v>
      </c>
      <c r="C21" s="203">
        <v>424</v>
      </c>
      <c r="D21" s="203" t="s">
        <v>1501</v>
      </c>
      <c r="E21" s="203">
        <v>407</v>
      </c>
      <c r="F21" s="203">
        <v>428</v>
      </c>
      <c r="G21" s="203">
        <v>120909525</v>
      </c>
      <c r="H21" s="203">
        <v>-4.9398250441454969</v>
      </c>
      <c r="I21" s="203" t="s">
        <v>2104</v>
      </c>
      <c r="J21" s="203">
        <v>2348525.7877852772</v>
      </c>
      <c r="K21" s="203" t="s">
        <v>2105</v>
      </c>
      <c r="L21" s="203">
        <v>8.6</v>
      </c>
    </row>
    <row r="22" spans="1:12" x14ac:dyDescent="0.25">
      <c r="A22" s="203" t="s">
        <v>1575</v>
      </c>
      <c r="B22" s="203">
        <v>500</v>
      </c>
      <c r="C22" s="203" t="s">
        <v>1576</v>
      </c>
      <c r="D22" s="203" t="s">
        <v>1577</v>
      </c>
      <c r="E22" s="203">
        <v>2718</v>
      </c>
      <c r="F22" s="203" t="s">
        <v>1578</v>
      </c>
      <c r="G22" s="203">
        <v>1345750</v>
      </c>
      <c r="H22" s="203">
        <v>-7.6091098138588737</v>
      </c>
      <c r="I22" s="203" t="s">
        <v>2106</v>
      </c>
      <c r="J22" s="203">
        <v>0</v>
      </c>
      <c r="K22" s="203" t="s">
        <v>2106</v>
      </c>
      <c r="L22" s="203">
        <v>0.1</v>
      </c>
    </row>
    <row r="23" spans="1:12" x14ac:dyDescent="0.25">
      <c r="A23" s="20" t="s">
        <v>54</v>
      </c>
      <c r="B23" s="20" t="s">
        <v>2107</v>
      </c>
      <c r="C23" s="20"/>
      <c r="D23" s="20" t="s">
        <v>2108</v>
      </c>
      <c r="E23" s="20"/>
      <c r="F23" s="20"/>
      <c r="G23" s="20" t="s">
        <v>2109</v>
      </c>
      <c r="H23" s="20"/>
      <c r="I23" s="20" t="s">
        <v>2110</v>
      </c>
      <c r="J23" s="20" t="s">
        <v>2111</v>
      </c>
      <c r="K23" s="20" t="s">
        <v>2112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I40" s="365" t="s">
        <v>63</v>
      </c>
      <c r="J40" s="366"/>
      <c r="K40" s="365" t="s">
        <v>64</v>
      </c>
      <c r="L40" s="366"/>
    </row>
    <row r="41" spans="1:12" x14ac:dyDescent="0.25">
      <c r="A41" s="193" t="s">
        <v>59</v>
      </c>
      <c r="B41" s="22">
        <v>44141785</v>
      </c>
      <c r="C41" s="194" t="s">
        <v>1927</v>
      </c>
      <c r="D41" s="32">
        <v>158251000</v>
      </c>
      <c r="G41" s="32">
        <f>B41+G23+D41</f>
        <v>1606716867</v>
      </c>
      <c r="I41" s="28">
        <f>G41-B43</f>
        <v>226716867</v>
      </c>
      <c r="J41" s="33">
        <f>I41/B43</f>
        <v>0.16428758478260869</v>
      </c>
      <c r="K41" s="28">
        <f>I41+30000000</f>
        <v>256716867</v>
      </c>
      <c r="L41" s="33">
        <f>K41/B43</f>
        <v>0.18602671521739131</v>
      </c>
    </row>
    <row r="42" spans="1:12" x14ac:dyDescent="0.25">
      <c r="A42" s="23" t="s">
        <v>60</v>
      </c>
      <c r="B42" s="24">
        <v>130000000</v>
      </c>
      <c r="G42" s="35">
        <f>G41+B42</f>
        <v>1736716867</v>
      </c>
      <c r="H42" s="34"/>
      <c r="I42" s="36">
        <f>G42-B43</f>
        <v>356716867</v>
      </c>
      <c r="J42" s="37">
        <f>I42/B43</f>
        <v>0.25849048333333335</v>
      </c>
      <c r="K42" s="36">
        <f>I42+30000000</f>
        <v>386716867</v>
      </c>
      <c r="L42" s="37">
        <f>K42/B43</f>
        <v>0.28022961376811595</v>
      </c>
    </row>
    <row r="43" spans="1:12" x14ac:dyDescent="0.25">
      <c r="A43" s="193" t="s">
        <v>61</v>
      </c>
      <c r="B43" s="193">
        <v>1380000000</v>
      </c>
      <c r="G43" s="32"/>
      <c r="I43" s="369" t="s">
        <v>69</v>
      </c>
      <c r="J43" s="51">
        <f ca="1">I41/VLOOKUP(MID(CELL("filename",A$1),FIND("]",CELL("filename",A$1))+1,255),base!A:H,8,FALSE)*30</f>
        <v>3.0875097076140195E-2</v>
      </c>
      <c r="K43" s="370" t="s">
        <v>69</v>
      </c>
      <c r="L43" s="51">
        <f ca="1">K41/VLOOKUP(MID(CELL("filename",A$1),FIND("]",CELL("filename",A$1))+1,255),base!A:H,8,FALSE)*30</f>
        <v>3.496060215805457E-2</v>
      </c>
    </row>
    <row r="44" spans="1:12" x14ac:dyDescent="0.25">
      <c r="I44" s="369"/>
      <c r="J44" s="51">
        <f ca="1">I42/VLOOKUP(MID(CELL("filename",A$1),FIND("]",CELL("filename",A$1))+1,255),base!A:H,8,FALSE)*30</f>
        <v>4.8578952431102496E-2</v>
      </c>
      <c r="K44" s="371"/>
      <c r="L44" s="51">
        <f ca="1">K42/VLOOKUP(MID(CELL("filename",A$1),FIND("]",CELL("filename",A$1))+1,255),base!A:H,8,FALSE)*30</f>
        <v>5.2664457513016877E-2</v>
      </c>
    </row>
  </sheetData>
  <mergeCells count="4">
    <mergeCell ref="I40:J40"/>
    <mergeCell ref="K40:L40"/>
    <mergeCell ref="I43:I44"/>
    <mergeCell ref="K43:K4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202" bestFit="1" customWidth="1"/>
    <col min="2" max="2" width="12.28515625" style="202" bestFit="1" customWidth="1"/>
    <col min="3" max="3" width="14.85546875" style="202" bestFit="1" customWidth="1"/>
    <col min="4" max="4" width="13.85546875" style="202" bestFit="1" customWidth="1"/>
    <col min="5" max="5" width="14.5703125" style="202" bestFit="1" customWidth="1"/>
    <col min="6" max="6" width="12.140625" style="202" bestFit="1" customWidth="1"/>
    <col min="7" max="7" width="13.85546875" style="202" bestFit="1" customWidth="1"/>
    <col min="8" max="8" width="18" style="202" bestFit="1" customWidth="1"/>
    <col min="9" max="9" width="21.5703125" style="202" bestFit="1" customWidth="1"/>
    <col min="10" max="10" width="19.28515625" style="202" bestFit="1" customWidth="1"/>
    <col min="11" max="11" width="21.5703125" style="202" bestFit="1" customWidth="1"/>
    <col min="12" max="12" width="11.5703125" style="202" bestFit="1" customWidth="1"/>
    <col min="13" max="13" width="9.140625" style="202"/>
    <col min="14" max="14" width="18.5703125" style="202" customWidth="1"/>
    <col min="15" max="16384" width="9.140625" style="202"/>
  </cols>
  <sheetData>
    <row r="1" spans="1:12" x14ac:dyDescent="0.25">
      <c r="A1" s="202" t="s">
        <v>0</v>
      </c>
      <c r="B1" s="202" t="s">
        <v>1</v>
      </c>
      <c r="C1" s="202" t="s">
        <v>2</v>
      </c>
      <c r="D1" s="202" t="s">
        <v>3</v>
      </c>
      <c r="E1" s="202" t="s">
        <v>4</v>
      </c>
      <c r="F1" s="202" t="s">
        <v>5</v>
      </c>
      <c r="G1" s="202" t="s">
        <v>6</v>
      </c>
      <c r="H1" s="202" t="s">
        <v>7</v>
      </c>
      <c r="I1" s="202" t="s">
        <v>8</v>
      </c>
      <c r="J1" s="202" t="s">
        <v>9</v>
      </c>
      <c r="K1" s="202" t="s">
        <v>10</v>
      </c>
      <c r="L1" s="202" t="s">
        <v>11</v>
      </c>
    </row>
    <row r="2" spans="1:12" x14ac:dyDescent="0.25">
      <c r="A2" s="211" t="s">
        <v>57</v>
      </c>
      <c r="B2" s="211">
        <v>224</v>
      </c>
      <c r="C2" s="211" t="s">
        <v>546</v>
      </c>
      <c r="D2" s="211" t="s">
        <v>547</v>
      </c>
      <c r="E2" s="211">
        <v>8469</v>
      </c>
      <c r="F2" s="211" t="s">
        <v>548</v>
      </c>
      <c r="G2" s="211">
        <v>1878560</v>
      </c>
      <c r="H2" s="211">
        <v>62.46450155929611</v>
      </c>
      <c r="I2" s="211" t="s">
        <v>2114</v>
      </c>
      <c r="J2" s="211">
        <v>459414.5167682927</v>
      </c>
      <c r="K2" s="211" t="s">
        <v>2115</v>
      </c>
      <c r="L2" s="211">
        <v>0.15</v>
      </c>
    </row>
    <row r="3" spans="1:12" x14ac:dyDescent="0.25">
      <c r="A3" s="211" t="s">
        <v>100</v>
      </c>
      <c r="B3" s="211">
        <v>100</v>
      </c>
      <c r="C3" s="211" t="s">
        <v>850</v>
      </c>
      <c r="D3" s="211" t="s">
        <v>1220</v>
      </c>
      <c r="E3" s="211">
        <v>2468</v>
      </c>
      <c r="F3" s="211" t="s">
        <v>852</v>
      </c>
      <c r="G3" s="211">
        <v>244394</v>
      </c>
      <c r="H3" s="211">
        <v>45.769602921666738</v>
      </c>
      <c r="I3" s="211" t="s">
        <v>2116</v>
      </c>
      <c r="J3" s="211">
        <v>3511595.7250000001</v>
      </c>
      <c r="K3" s="211" t="s">
        <v>2117</v>
      </c>
      <c r="L3" s="211">
        <v>0.02</v>
      </c>
    </row>
    <row r="4" spans="1:12" x14ac:dyDescent="0.25">
      <c r="A4" s="211" t="s">
        <v>1764</v>
      </c>
      <c r="B4" s="211">
        <v>303</v>
      </c>
      <c r="C4" s="211" t="s">
        <v>1765</v>
      </c>
      <c r="D4" s="211" t="s">
        <v>1766</v>
      </c>
      <c r="E4" s="211">
        <v>7480</v>
      </c>
      <c r="F4" s="211" t="s">
        <v>1767</v>
      </c>
      <c r="G4" s="211">
        <v>2244342</v>
      </c>
      <c r="H4" s="211">
        <v>44.566071571201469</v>
      </c>
      <c r="I4" s="211" t="s">
        <v>2118</v>
      </c>
      <c r="J4" s="211">
        <v>0</v>
      </c>
      <c r="K4" s="211" t="s">
        <v>2118</v>
      </c>
      <c r="L4" s="211">
        <v>0.18</v>
      </c>
    </row>
    <row r="5" spans="1:12" x14ac:dyDescent="0.25">
      <c r="A5" s="211" t="s">
        <v>38</v>
      </c>
      <c r="B5" s="211" t="s">
        <v>131</v>
      </c>
      <c r="C5" s="211" t="s">
        <v>1802</v>
      </c>
      <c r="D5" s="211" t="s">
        <v>2119</v>
      </c>
      <c r="E5" s="211">
        <v>1849</v>
      </c>
      <c r="F5" s="211" t="s">
        <v>1804</v>
      </c>
      <c r="G5" s="211">
        <v>1830972</v>
      </c>
      <c r="H5" s="211">
        <v>24.421975759308708</v>
      </c>
      <c r="I5" s="211" t="s">
        <v>2120</v>
      </c>
      <c r="J5" s="211">
        <v>54387423.482777782</v>
      </c>
      <c r="K5" s="211" t="s">
        <v>2121</v>
      </c>
      <c r="L5" s="211">
        <v>0.15</v>
      </c>
    </row>
    <row r="6" spans="1:12" x14ac:dyDescent="0.25">
      <c r="A6" s="211" t="s">
        <v>25</v>
      </c>
      <c r="B6" s="211" t="s">
        <v>131</v>
      </c>
      <c r="C6" s="211" t="s">
        <v>222</v>
      </c>
      <c r="D6" s="211" t="s">
        <v>1678</v>
      </c>
      <c r="E6" s="211">
        <v>6492</v>
      </c>
      <c r="F6" s="211" t="s">
        <v>224</v>
      </c>
      <c r="G6" s="211">
        <v>6428703</v>
      </c>
      <c r="H6" s="211">
        <v>21.28503480045504</v>
      </c>
      <c r="I6" s="211" t="s">
        <v>2122</v>
      </c>
      <c r="J6" s="211">
        <v>9982897.5326749608</v>
      </c>
      <c r="K6" s="211" t="s">
        <v>2123</v>
      </c>
      <c r="L6" s="211">
        <v>0.51</v>
      </c>
    </row>
    <row r="7" spans="1:12" x14ac:dyDescent="0.25">
      <c r="A7" s="211" t="s">
        <v>845</v>
      </c>
      <c r="B7" s="211" t="s">
        <v>273</v>
      </c>
      <c r="C7" s="211" t="s">
        <v>1791</v>
      </c>
      <c r="D7" s="211" t="s">
        <v>2029</v>
      </c>
      <c r="E7" s="211">
        <v>5950</v>
      </c>
      <c r="F7" s="211" t="s">
        <v>1793</v>
      </c>
      <c r="G7" s="211">
        <v>88379812</v>
      </c>
      <c r="H7" s="211">
        <v>16.033329693006344</v>
      </c>
      <c r="I7" s="211" t="s">
        <v>2124</v>
      </c>
      <c r="J7" s="211">
        <v>5788826.25</v>
      </c>
      <c r="K7" s="211" t="s">
        <v>2125</v>
      </c>
      <c r="L7" s="211">
        <v>7.03</v>
      </c>
    </row>
    <row r="8" spans="1:12" x14ac:dyDescent="0.25">
      <c r="A8" s="211" t="s">
        <v>78</v>
      </c>
      <c r="B8" s="211" t="s">
        <v>2126</v>
      </c>
      <c r="C8" s="211" t="s">
        <v>2085</v>
      </c>
      <c r="D8" s="211" t="s">
        <v>2127</v>
      </c>
      <c r="E8" s="211">
        <v>5399</v>
      </c>
      <c r="F8" s="211" t="s">
        <v>2087</v>
      </c>
      <c r="G8" s="211">
        <v>245932548</v>
      </c>
      <c r="H8" s="211">
        <v>12.651208757408654</v>
      </c>
      <c r="I8" s="211" t="s">
        <v>2128</v>
      </c>
      <c r="J8" s="211">
        <v>30936574.291666668</v>
      </c>
      <c r="K8" s="211" t="s">
        <v>2129</v>
      </c>
      <c r="L8" s="211">
        <v>19.57</v>
      </c>
    </row>
    <row r="9" spans="1:12" x14ac:dyDescent="0.25">
      <c r="A9" s="211" t="s">
        <v>2054</v>
      </c>
      <c r="B9" s="211">
        <v>92</v>
      </c>
      <c r="C9" s="211" t="s">
        <v>2055</v>
      </c>
      <c r="D9" s="211" t="s">
        <v>2056</v>
      </c>
      <c r="E9" s="211">
        <v>3472</v>
      </c>
      <c r="F9" s="211" t="s">
        <v>2057</v>
      </c>
      <c r="G9" s="211">
        <v>316310</v>
      </c>
      <c r="H9" s="211">
        <v>8.6557750968699327</v>
      </c>
      <c r="I9" s="211" t="s">
        <v>2130</v>
      </c>
      <c r="J9" s="211">
        <v>0</v>
      </c>
      <c r="K9" s="211" t="s">
        <v>2130</v>
      </c>
      <c r="L9" s="211">
        <v>0.03</v>
      </c>
    </row>
    <row r="10" spans="1:12" x14ac:dyDescent="0.25">
      <c r="A10" s="211" t="s">
        <v>730</v>
      </c>
      <c r="B10" s="211" t="s">
        <v>1824</v>
      </c>
      <c r="C10" s="211">
        <v>748</v>
      </c>
      <c r="D10" s="211" t="s">
        <v>1825</v>
      </c>
      <c r="E10" s="211">
        <v>819</v>
      </c>
      <c r="F10" s="211">
        <v>755</v>
      </c>
      <c r="G10" s="211">
        <v>155107382</v>
      </c>
      <c r="H10" s="211">
        <v>8.3936822319338269</v>
      </c>
      <c r="I10" s="211" t="s">
        <v>2038</v>
      </c>
      <c r="J10" s="211">
        <v>847739.71428571432</v>
      </c>
      <c r="K10" s="211" t="s">
        <v>2039</v>
      </c>
      <c r="L10" s="211">
        <v>12.34</v>
      </c>
    </row>
    <row r="11" spans="1:12" x14ac:dyDescent="0.25">
      <c r="A11" s="211" t="s">
        <v>1393</v>
      </c>
      <c r="B11" s="211">
        <v>100</v>
      </c>
      <c r="C11" s="211" t="s">
        <v>1394</v>
      </c>
      <c r="D11" s="211" t="s">
        <v>1960</v>
      </c>
      <c r="E11" s="211">
        <v>11467</v>
      </c>
      <c r="F11" s="211" t="s">
        <v>1396</v>
      </c>
      <c r="G11" s="211">
        <v>1135520</v>
      </c>
      <c r="H11" s="211">
        <v>7.5940749351343664</v>
      </c>
      <c r="I11" s="211" t="s">
        <v>2131</v>
      </c>
      <c r="J11" s="211">
        <v>946794.1</v>
      </c>
      <c r="K11" s="211" t="s">
        <v>2132</v>
      </c>
      <c r="L11" s="211">
        <v>0.09</v>
      </c>
    </row>
    <row r="12" spans="1:12" x14ac:dyDescent="0.25">
      <c r="A12" s="211" t="s">
        <v>772</v>
      </c>
      <c r="B12" s="211" t="s">
        <v>156</v>
      </c>
      <c r="C12" s="211">
        <v>905</v>
      </c>
      <c r="D12" s="211" t="s">
        <v>773</v>
      </c>
      <c r="E12" s="211">
        <v>957</v>
      </c>
      <c r="F12" s="211">
        <v>914</v>
      </c>
      <c r="G12" s="211">
        <v>18953385</v>
      </c>
      <c r="H12" s="211">
        <v>4.704398522931748</v>
      </c>
      <c r="I12" s="211" t="s">
        <v>2133</v>
      </c>
      <c r="J12" s="211">
        <v>0</v>
      </c>
      <c r="K12" s="211" t="s">
        <v>2133</v>
      </c>
      <c r="L12" s="211">
        <v>1.51</v>
      </c>
    </row>
    <row r="13" spans="1:12" x14ac:dyDescent="0.25">
      <c r="A13" s="211" t="s">
        <v>45</v>
      </c>
      <c r="B13" s="211" t="s">
        <v>156</v>
      </c>
      <c r="C13" s="211" t="s">
        <v>1303</v>
      </c>
      <c r="D13" s="211" t="s">
        <v>1304</v>
      </c>
      <c r="E13" s="211">
        <v>4885</v>
      </c>
      <c r="F13" s="211" t="s">
        <v>1305</v>
      </c>
      <c r="G13" s="211">
        <v>96747425</v>
      </c>
      <c r="H13" s="211">
        <v>2.0259016362668305</v>
      </c>
      <c r="I13" s="211" t="s">
        <v>2134</v>
      </c>
      <c r="J13" s="211">
        <v>15200564.693318179</v>
      </c>
      <c r="K13" s="211" t="s">
        <v>2135</v>
      </c>
      <c r="L13" s="211">
        <v>7.7</v>
      </c>
    </row>
    <row r="14" spans="1:12" x14ac:dyDescent="0.25">
      <c r="A14" s="211" t="s">
        <v>12</v>
      </c>
      <c r="B14" s="211" t="s">
        <v>368</v>
      </c>
      <c r="C14" s="211" t="s">
        <v>1527</v>
      </c>
      <c r="D14" s="211" t="s">
        <v>1528</v>
      </c>
      <c r="E14" s="211">
        <v>3152</v>
      </c>
      <c r="F14" s="211" t="s">
        <v>1529</v>
      </c>
      <c r="G14" s="211">
        <v>156063400</v>
      </c>
      <c r="H14" s="211">
        <v>0.42058372245546388</v>
      </c>
      <c r="I14" s="211" t="s">
        <v>2136</v>
      </c>
      <c r="J14" s="211">
        <v>23860681.796717823</v>
      </c>
      <c r="K14" s="211" t="s">
        <v>2137</v>
      </c>
      <c r="L14" s="211">
        <v>12.42</v>
      </c>
    </row>
    <row r="15" spans="1:12" x14ac:dyDescent="0.25">
      <c r="A15" s="211" t="s">
        <v>48</v>
      </c>
      <c r="B15" s="211" t="s">
        <v>1299</v>
      </c>
      <c r="C15" s="211">
        <v>427</v>
      </c>
      <c r="D15" s="211" t="s">
        <v>2095</v>
      </c>
      <c r="E15" s="211">
        <v>432</v>
      </c>
      <c r="F15" s="211">
        <v>431</v>
      </c>
      <c r="G15" s="211">
        <v>64168200</v>
      </c>
      <c r="H15" s="211">
        <v>0.23935042467130777</v>
      </c>
      <c r="I15" s="211" t="s">
        <v>2138</v>
      </c>
      <c r="J15" s="211">
        <v>7718483.8738187635</v>
      </c>
      <c r="K15" s="211" t="s">
        <v>2139</v>
      </c>
      <c r="L15" s="211">
        <v>5.1100000000000003</v>
      </c>
    </row>
    <row r="16" spans="1:12" x14ac:dyDescent="0.25">
      <c r="A16" s="211" t="s">
        <v>82</v>
      </c>
      <c r="B16" s="211" t="s">
        <v>161</v>
      </c>
      <c r="C16" s="211" t="s">
        <v>162</v>
      </c>
      <c r="D16" s="211" t="s">
        <v>580</v>
      </c>
      <c r="E16" s="211">
        <v>4209</v>
      </c>
      <c r="F16" s="211" t="s">
        <v>164</v>
      </c>
      <c r="G16" s="211">
        <v>104203224</v>
      </c>
      <c r="H16" s="211">
        <v>-0.87963488741699458</v>
      </c>
      <c r="I16" s="211" t="s">
        <v>581</v>
      </c>
      <c r="J16" s="211">
        <v>4403173.2677228628</v>
      </c>
      <c r="K16" s="211" t="s">
        <v>582</v>
      </c>
      <c r="L16" s="211">
        <v>8.2899999999999991</v>
      </c>
    </row>
    <row r="17" spans="1:12" x14ac:dyDescent="0.25">
      <c r="A17" s="211" t="s">
        <v>983</v>
      </c>
      <c r="B17" s="211" t="s">
        <v>470</v>
      </c>
      <c r="C17" s="211">
        <v>502</v>
      </c>
      <c r="D17" s="211" t="s">
        <v>1021</v>
      </c>
      <c r="E17" s="211">
        <v>500</v>
      </c>
      <c r="F17" s="211">
        <v>507</v>
      </c>
      <c r="G17" s="211">
        <v>49512500</v>
      </c>
      <c r="H17" s="211">
        <v>-1.422541660859697</v>
      </c>
      <c r="I17" s="211" t="s">
        <v>1022</v>
      </c>
      <c r="J17" s="211">
        <v>0</v>
      </c>
      <c r="K17" s="211" t="s">
        <v>1022</v>
      </c>
      <c r="L17" s="211">
        <v>3.94</v>
      </c>
    </row>
    <row r="18" spans="1:12" x14ac:dyDescent="0.25">
      <c r="A18" s="211" t="s">
        <v>88</v>
      </c>
      <c r="B18" s="211" t="s">
        <v>752</v>
      </c>
      <c r="C18" s="211" t="s">
        <v>1774</v>
      </c>
      <c r="D18" s="211" t="s">
        <v>1901</v>
      </c>
      <c r="E18" s="211">
        <v>1690</v>
      </c>
      <c r="F18" s="211" t="s">
        <v>1776</v>
      </c>
      <c r="G18" s="211">
        <v>100411350</v>
      </c>
      <c r="H18" s="211">
        <v>-3.5361733881086765</v>
      </c>
      <c r="I18" s="211" t="s">
        <v>2100</v>
      </c>
      <c r="J18" s="211">
        <v>3329144.8000000003</v>
      </c>
      <c r="K18" s="211" t="s">
        <v>2101</v>
      </c>
      <c r="L18" s="211">
        <v>7.99</v>
      </c>
    </row>
    <row r="19" spans="1:12" x14ac:dyDescent="0.25">
      <c r="A19" s="211" t="s">
        <v>1623</v>
      </c>
      <c r="B19" s="211" t="s">
        <v>135</v>
      </c>
      <c r="C19" s="211" t="s">
        <v>2010</v>
      </c>
      <c r="D19" s="211" t="s">
        <v>2011</v>
      </c>
      <c r="E19" s="211">
        <v>27161</v>
      </c>
      <c r="F19" s="211" t="s">
        <v>2012</v>
      </c>
      <c r="G19" s="211">
        <v>40344270</v>
      </c>
      <c r="H19" s="211">
        <v>-3.8512942381419704</v>
      </c>
      <c r="I19" s="211" t="s">
        <v>2140</v>
      </c>
      <c r="J19" s="211">
        <v>2509927</v>
      </c>
      <c r="K19" s="211" t="s">
        <v>2141</v>
      </c>
      <c r="L19" s="211">
        <v>3.21</v>
      </c>
    </row>
    <row r="20" spans="1:12" x14ac:dyDescent="0.25">
      <c r="A20" s="211" t="s">
        <v>51</v>
      </c>
      <c r="B20" s="211" t="s">
        <v>1023</v>
      </c>
      <c r="C20" s="211">
        <v>424</v>
      </c>
      <c r="D20" s="211" t="s">
        <v>1501</v>
      </c>
      <c r="E20" s="211">
        <v>409</v>
      </c>
      <c r="F20" s="211">
        <v>428</v>
      </c>
      <c r="G20" s="211">
        <v>121503675</v>
      </c>
      <c r="H20" s="211">
        <v>-4.4726988772862608</v>
      </c>
      <c r="I20" s="211" t="s">
        <v>2142</v>
      </c>
      <c r="J20" s="211">
        <v>2348525.7877852772</v>
      </c>
      <c r="K20" s="211" t="s">
        <v>2143</v>
      </c>
      <c r="L20" s="211">
        <v>9.67</v>
      </c>
    </row>
    <row r="21" spans="1:12" x14ac:dyDescent="0.25">
      <c r="A21" s="211" t="s">
        <v>1575</v>
      </c>
      <c r="B21" s="211">
        <v>500</v>
      </c>
      <c r="C21" s="211" t="s">
        <v>1576</v>
      </c>
      <c r="D21" s="211" t="s">
        <v>1577</v>
      </c>
      <c r="E21" s="211">
        <v>2746</v>
      </c>
      <c r="F21" s="211" t="s">
        <v>1578</v>
      </c>
      <c r="G21" s="211">
        <v>1359613</v>
      </c>
      <c r="H21" s="211">
        <v>-6.6573617843953965</v>
      </c>
      <c r="I21" s="211" t="s">
        <v>2144</v>
      </c>
      <c r="J21" s="211">
        <v>0</v>
      </c>
      <c r="K21" s="211" t="s">
        <v>2144</v>
      </c>
      <c r="L21" s="211">
        <v>0.11</v>
      </c>
    </row>
    <row r="22" spans="1:12" x14ac:dyDescent="0.25">
      <c r="A22" s="20" t="s">
        <v>54</v>
      </c>
      <c r="B22" s="20" t="s">
        <v>2145</v>
      </c>
      <c r="C22" s="20"/>
      <c r="D22" s="20" t="s">
        <v>2146</v>
      </c>
      <c r="E22" s="20"/>
      <c r="F22" s="20"/>
      <c r="G22" s="20" t="s">
        <v>2147</v>
      </c>
      <c r="H22" s="20"/>
      <c r="I22" s="20" t="s">
        <v>2148</v>
      </c>
      <c r="J22" s="20" t="s">
        <v>2149</v>
      </c>
      <c r="K22" s="20" t="s">
        <v>2150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196" t="s">
        <v>63</v>
      </c>
      <c r="I40" s="197"/>
      <c r="J40" s="202">
        <f>68550000 + 136360000</f>
        <v>204910000</v>
      </c>
      <c r="K40" s="365" t="s">
        <v>64</v>
      </c>
      <c r="L40" s="366"/>
    </row>
    <row r="41" spans="1:12" x14ac:dyDescent="0.25">
      <c r="A41" s="201" t="s">
        <v>59</v>
      </c>
      <c r="B41" s="22">
        <v>206682434</v>
      </c>
      <c r="C41" s="202" t="s">
        <v>1927</v>
      </c>
      <c r="D41" s="32">
        <v>158251000</v>
      </c>
      <c r="G41" s="32">
        <f>B41+G22+D41</f>
        <v>1621699019</v>
      </c>
      <c r="H41" s="28">
        <f>G41-B43</f>
        <v>241699019</v>
      </c>
      <c r="I41" s="33">
        <f>H41/B43</f>
        <v>0.17514421666666666</v>
      </c>
      <c r="J41" s="32">
        <f>G41+J40</f>
        <v>1826609019</v>
      </c>
      <c r="K41" s="28">
        <f>H41+J40</f>
        <v>446609019</v>
      </c>
      <c r="L41" s="33">
        <f>K41/B43</f>
        <v>0.32362972391304345</v>
      </c>
    </row>
    <row r="42" spans="1:12" x14ac:dyDescent="0.25">
      <c r="A42" s="23" t="s">
        <v>60</v>
      </c>
      <c r="B42" s="24">
        <v>130000000</v>
      </c>
      <c r="G42" s="35">
        <f>G41+B42</f>
        <v>1751699019</v>
      </c>
      <c r="H42" s="36">
        <f>G42-B43</f>
        <v>371699019</v>
      </c>
      <c r="I42" s="37">
        <f>H42/B43</f>
        <v>0.2693471152173913</v>
      </c>
      <c r="J42" s="32">
        <f>G42+J40</f>
        <v>1956609019</v>
      </c>
      <c r="K42" s="36">
        <f>H42+J40</f>
        <v>576609019</v>
      </c>
      <c r="L42" s="37">
        <f>K42/B43</f>
        <v>0.41783262246376812</v>
      </c>
    </row>
    <row r="43" spans="1:12" x14ac:dyDescent="0.25">
      <c r="A43" s="201" t="s">
        <v>61</v>
      </c>
      <c r="B43" s="201">
        <v>1380000000</v>
      </c>
      <c r="H43" s="198" t="s">
        <v>69</v>
      </c>
      <c r="I43" s="51">
        <f ca="1">H41/VLOOKUP(MID(CELL("filename",A$1),FIND("]",CELL("filename",A$1))+1,255),base!A:H,8,FALSE)*30</f>
        <v>3.2727779999458376E-2</v>
      </c>
      <c r="K43" s="199" t="s">
        <v>69</v>
      </c>
      <c r="L43" s="51">
        <f ca="1">K41/VLOOKUP(MID(CELL("filename",A$1),FIND("]",CELL("filename",A$1))+1,255),base!A:H,8,FALSE)*30</f>
        <v>6.0474063072659484E-2</v>
      </c>
    </row>
    <row r="44" spans="1:12" x14ac:dyDescent="0.25">
      <c r="H44" s="198"/>
      <c r="I44" s="51">
        <f ca="1">H42/VLOOKUP(MID(CELL("filename",A$1),FIND("]",CELL("filename",A$1))+1,255),base!A:H,8,FALSE)*30</f>
        <v>5.033071201603221E-2</v>
      </c>
      <c r="K44" s="200"/>
      <c r="L44" s="51">
        <f ca="1">K42/VLOOKUP(MID(CELL("filename",A$1),FIND("]",CELL("filename",A$1))+1,255),base!A:H,8,FALSE)*30</f>
        <v>7.8076995089233325E-2</v>
      </c>
    </row>
  </sheetData>
  <mergeCells count="1">
    <mergeCell ref="K40:L40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3" zoomScale="115" zoomScaleNormal="115" workbookViewId="0">
      <selection activeCell="A40" sqref="A40:L44"/>
    </sheetView>
  </sheetViews>
  <sheetFormatPr defaultRowHeight="15" x14ac:dyDescent="0.25"/>
  <cols>
    <col min="1" max="1" width="10.140625" style="210" bestFit="1" customWidth="1"/>
    <col min="2" max="2" width="12.28515625" style="210" bestFit="1" customWidth="1"/>
    <col min="3" max="3" width="14.85546875" style="210" bestFit="1" customWidth="1"/>
    <col min="4" max="4" width="13.85546875" style="210" bestFit="1" customWidth="1"/>
    <col min="5" max="5" width="14.5703125" style="210" bestFit="1" customWidth="1"/>
    <col min="6" max="6" width="12.140625" style="210" bestFit="1" customWidth="1"/>
    <col min="7" max="7" width="13.85546875" style="210" bestFit="1" customWidth="1"/>
    <col min="8" max="8" width="18" style="210" bestFit="1" customWidth="1"/>
    <col min="9" max="9" width="21.5703125" style="210" bestFit="1" customWidth="1"/>
    <col min="10" max="10" width="19.28515625" style="210" bestFit="1" customWidth="1"/>
    <col min="11" max="11" width="21.5703125" style="210" bestFit="1" customWidth="1"/>
    <col min="12" max="12" width="11.5703125" style="210" bestFit="1" customWidth="1"/>
    <col min="13" max="16384" width="9.140625" style="210"/>
  </cols>
  <sheetData>
    <row r="1" spans="1:12" x14ac:dyDescent="0.25">
      <c r="A1" s="210" t="s">
        <v>0</v>
      </c>
      <c r="B1" s="210" t="s">
        <v>1</v>
      </c>
      <c r="C1" s="210" t="s">
        <v>2</v>
      </c>
      <c r="D1" s="210" t="s">
        <v>3</v>
      </c>
      <c r="E1" s="210" t="s">
        <v>4</v>
      </c>
      <c r="F1" s="210" t="s">
        <v>5</v>
      </c>
      <c r="G1" s="210" t="s">
        <v>6</v>
      </c>
      <c r="H1" s="210" t="s">
        <v>7</v>
      </c>
      <c r="I1" s="210" t="s">
        <v>8</v>
      </c>
      <c r="J1" s="210" t="s">
        <v>9</v>
      </c>
      <c r="K1" s="210" t="s">
        <v>10</v>
      </c>
      <c r="L1" s="210" t="s">
        <v>11</v>
      </c>
    </row>
    <row r="2" spans="1:12" x14ac:dyDescent="0.25">
      <c r="A2" s="219" t="s">
        <v>57</v>
      </c>
      <c r="B2" s="219">
        <v>224</v>
      </c>
      <c r="C2" s="219" t="s">
        <v>546</v>
      </c>
      <c r="D2" s="219" t="s">
        <v>547</v>
      </c>
      <c r="E2" s="219">
        <v>9100</v>
      </c>
      <c r="F2" s="219" t="s">
        <v>548</v>
      </c>
      <c r="G2" s="219">
        <v>2018526</v>
      </c>
      <c r="H2" s="219">
        <v>74.569255426752264</v>
      </c>
      <c r="I2" s="219" t="s">
        <v>2152</v>
      </c>
      <c r="J2" s="219">
        <v>459414.5167682927</v>
      </c>
      <c r="K2" s="219" t="s">
        <v>2153</v>
      </c>
      <c r="L2" s="219">
        <v>0.16</v>
      </c>
    </row>
    <row r="3" spans="1:12" x14ac:dyDescent="0.25">
      <c r="A3" s="219" t="s">
        <v>1764</v>
      </c>
      <c r="B3" s="219">
        <v>303</v>
      </c>
      <c r="C3" s="219" t="s">
        <v>1765</v>
      </c>
      <c r="D3" s="219" t="s">
        <v>1766</v>
      </c>
      <c r="E3" s="219">
        <v>7854</v>
      </c>
      <c r="F3" s="219" t="s">
        <v>1767</v>
      </c>
      <c r="G3" s="219">
        <v>2356559</v>
      </c>
      <c r="H3" s="219">
        <v>51.794368708404939</v>
      </c>
      <c r="I3" s="219" t="s">
        <v>2154</v>
      </c>
      <c r="J3" s="219">
        <v>0</v>
      </c>
      <c r="K3" s="219" t="s">
        <v>2154</v>
      </c>
      <c r="L3" s="219">
        <v>0.19</v>
      </c>
    </row>
    <row r="4" spans="1:12" x14ac:dyDescent="0.25">
      <c r="A4" s="219" t="s">
        <v>100</v>
      </c>
      <c r="B4" s="219">
        <v>100</v>
      </c>
      <c r="C4" s="219" t="s">
        <v>850</v>
      </c>
      <c r="D4" s="219" t="s">
        <v>1220</v>
      </c>
      <c r="E4" s="219">
        <v>2450</v>
      </c>
      <c r="F4" s="219" t="s">
        <v>852</v>
      </c>
      <c r="G4" s="219">
        <v>242611</v>
      </c>
      <c r="H4" s="219">
        <v>44.706126723358551</v>
      </c>
      <c r="I4" s="219" t="s">
        <v>2155</v>
      </c>
      <c r="J4" s="219">
        <v>3511595.7250000001</v>
      </c>
      <c r="K4" s="219" t="s">
        <v>2156</v>
      </c>
      <c r="L4" s="219">
        <v>0.02</v>
      </c>
    </row>
    <row r="5" spans="1:12" x14ac:dyDescent="0.25">
      <c r="A5" s="219" t="s">
        <v>38</v>
      </c>
      <c r="B5" s="219" t="s">
        <v>131</v>
      </c>
      <c r="C5" s="219" t="s">
        <v>1802</v>
      </c>
      <c r="D5" s="219" t="s">
        <v>2119</v>
      </c>
      <c r="E5" s="219">
        <v>1991</v>
      </c>
      <c r="F5" s="219" t="s">
        <v>1804</v>
      </c>
      <c r="G5" s="219">
        <v>1971588</v>
      </c>
      <c r="H5" s="219">
        <v>33.977403446554035</v>
      </c>
      <c r="I5" s="219" t="s">
        <v>2157</v>
      </c>
      <c r="J5" s="219">
        <v>54387423.482777782</v>
      </c>
      <c r="K5" s="219" t="s">
        <v>2158</v>
      </c>
      <c r="L5" s="219">
        <v>0.15</v>
      </c>
    </row>
    <row r="6" spans="1:12" x14ac:dyDescent="0.25">
      <c r="A6" s="219" t="s">
        <v>25</v>
      </c>
      <c r="B6" s="219" t="s">
        <v>131</v>
      </c>
      <c r="C6" s="219" t="s">
        <v>222</v>
      </c>
      <c r="D6" s="219" t="s">
        <v>1678</v>
      </c>
      <c r="E6" s="219">
        <v>6490</v>
      </c>
      <c r="F6" s="219" t="s">
        <v>224</v>
      </c>
      <c r="G6" s="219">
        <v>6426722</v>
      </c>
      <c r="H6" s="219">
        <v>21.247660908094527</v>
      </c>
      <c r="I6" s="219" t="s">
        <v>2159</v>
      </c>
      <c r="J6" s="219">
        <v>9982897.5326749608</v>
      </c>
      <c r="K6" s="219" t="s">
        <v>2160</v>
      </c>
      <c r="L6" s="219">
        <v>0.5</v>
      </c>
    </row>
    <row r="7" spans="1:12" x14ac:dyDescent="0.25">
      <c r="A7" s="219" t="s">
        <v>845</v>
      </c>
      <c r="B7" s="219" t="s">
        <v>273</v>
      </c>
      <c r="C7" s="219" t="s">
        <v>1791</v>
      </c>
      <c r="D7" s="219" t="s">
        <v>2029</v>
      </c>
      <c r="E7" s="219">
        <v>6192</v>
      </c>
      <c r="F7" s="219" t="s">
        <v>1793</v>
      </c>
      <c r="G7" s="219">
        <v>91974420</v>
      </c>
      <c r="H7" s="219">
        <v>20.752669163666432</v>
      </c>
      <c r="I7" s="219" t="s">
        <v>2161</v>
      </c>
      <c r="J7" s="219">
        <v>5788826.25</v>
      </c>
      <c r="K7" s="219" t="s">
        <v>2162</v>
      </c>
      <c r="L7" s="219">
        <v>7.23</v>
      </c>
    </row>
    <row r="8" spans="1:12" x14ac:dyDescent="0.25">
      <c r="A8" s="219" t="s">
        <v>2054</v>
      </c>
      <c r="B8" s="219">
        <v>92</v>
      </c>
      <c r="C8" s="219" t="s">
        <v>2055</v>
      </c>
      <c r="D8" s="219" t="s">
        <v>2056</v>
      </c>
      <c r="E8" s="219">
        <v>3645</v>
      </c>
      <c r="F8" s="219" t="s">
        <v>2057</v>
      </c>
      <c r="G8" s="219">
        <v>332070</v>
      </c>
      <c r="H8" s="219">
        <v>14.06949902443046</v>
      </c>
      <c r="I8" s="219" t="s">
        <v>2163</v>
      </c>
      <c r="J8" s="219">
        <v>0</v>
      </c>
      <c r="K8" s="219" t="s">
        <v>2163</v>
      </c>
      <c r="L8" s="219">
        <v>0.03</v>
      </c>
    </row>
    <row r="9" spans="1:12" x14ac:dyDescent="0.25">
      <c r="A9" s="219" t="s">
        <v>78</v>
      </c>
      <c r="B9" s="219" t="s">
        <v>227</v>
      </c>
      <c r="C9" s="219" t="s">
        <v>2085</v>
      </c>
      <c r="D9" s="219" t="s">
        <v>2164</v>
      </c>
      <c r="E9" s="219">
        <v>5450</v>
      </c>
      <c r="F9" s="219" t="s">
        <v>2087</v>
      </c>
      <c r="G9" s="219">
        <v>215874500</v>
      </c>
      <c r="H9" s="219">
        <v>13.715334131521265</v>
      </c>
      <c r="I9" s="219" t="s">
        <v>2165</v>
      </c>
      <c r="J9" s="219">
        <v>34741101.166666664</v>
      </c>
      <c r="K9" s="219" t="s">
        <v>2166</v>
      </c>
      <c r="L9" s="219">
        <v>16.96</v>
      </c>
    </row>
    <row r="10" spans="1:12" x14ac:dyDescent="0.25">
      <c r="A10" s="219" t="s">
        <v>772</v>
      </c>
      <c r="B10" s="219" t="s">
        <v>156</v>
      </c>
      <c r="C10" s="219">
        <v>905</v>
      </c>
      <c r="D10" s="219" t="s">
        <v>773</v>
      </c>
      <c r="E10" s="219">
        <v>1001</v>
      </c>
      <c r="F10" s="219">
        <v>914</v>
      </c>
      <c r="G10" s="219">
        <v>19824805</v>
      </c>
      <c r="H10" s="219">
        <v>9.5183938573194133</v>
      </c>
      <c r="I10" s="219" t="s">
        <v>2167</v>
      </c>
      <c r="J10" s="219">
        <v>0</v>
      </c>
      <c r="K10" s="219" t="s">
        <v>2167</v>
      </c>
      <c r="L10" s="219">
        <v>1.56</v>
      </c>
    </row>
    <row r="11" spans="1:12" x14ac:dyDescent="0.25">
      <c r="A11" s="219" t="s">
        <v>730</v>
      </c>
      <c r="B11" s="219" t="s">
        <v>1824</v>
      </c>
      <c r="C11" s="219">
        <v>748</v>
      </c>
      <c r="D11" s="219" t="s">
        <v>1825</v>
      </c>
      <c r="E11" s="219">
        <v>819</v>
      </c>
      <c r="F11" s="219">
        <v>755</v>
      </c>
      <c r="G11" s="219">
        <v>155107382</v>
      </c>
      <c r="H11" s="219">
        <v>8.3936822319338269</v>
      </c>
      <c r="I11" s="219" t="s">
        <v>2038</v>
      </c>
      <c r="J11" s="219">
        <v>847739.71428571432</v>
      </c>
      <c r="K11" s="219" t="s">
        <v>2039</v>
      </c>
      <c r="L11" s="219">
        <v>12.19</v>
      </c>
    </row>
    <row r="12" spans="1:12" x14ac:dyDescent="0.25">
      <c r="A12" s="219" t="s">
        <v>1393</v>
      </c>
      <c r="B12" s="219">
        <v>100</v>
      </c>
      <c r="C12" s="219" t="s">
        <v>1394</v>
      </c>
      <c r="D12" s="219" t="s">
        <v>1960</v>
      </c>
      <c r="E12" s="219">
        <v>11430</v>
      </c>
      <c r="F12" s="219" t="s">
        <v>1396</v>
      </c>
      <c r="G12" s="219">
        <v>1131856</v>
      </c>
      <c r="H12" s="219">
        <v>7.246899464370018</v>
      </c>
      <c r="I12" s="219" t="s">
        <v>2168</v>
      </c>
      <c r="J12" s="219">
        <v>946794.1</v>
      </c>
      <c r="K12" s="219" t="s">
        <v>2169</v>
      </c>
      <c r="L12" s="219">
        <v>0.09</v>
      </c>
    </row>
    <row r="13" spans="1:12" x14ac:dyDescent="0.25">
      <c r="A13" s="219" t="s">
        <v>12</v>
      </c>
      <c r="B13" s="219" t="s">
        <v>368</v>
      </c>
      <c r="C13" s="219" t="s">
        <v>1527</v>
      </c>
      <c r="D13" s="219" t="s">
        <v>1528</v>
      </c>
      <c r="E13" s="219">
        <v>3289</v>
      </c>
      <c r="F13" s="219" t="s">
        <v>1529</v>
      </c>
      <c r="G13" s="219">
        <v>162846612</v>
      </c>
      <c r="H13" s="219">
        <v>4.785310548560525</v>
      </c>
      <c r="I13" s="219" t="s">
        <v>2170</v>
      </c>
      <c r="J13" s="219">
        <v>23860681.796717823</v>
      </c>
      <c r="K13" s="219" t="s">
        <v>2171</v>
      </c>
      <c r="L13" s="219">
        <v>12.79</v>
      </c>
    </row>
    <row r="14" spans="1:12" x14ac:dyDescent="0.25">
      <c r="A14" s="219" t="s">
        <v>45</v>
      </c>
      <c r="B14" s="219" t="s">
        <v>156</v>
      </c>
      <c r="C14" s="219" t="s">
        <v>1303</v>
      </c>
      <c r="D14" s="219" t="s">
        <v>1304</v>
      </c>
      <c r="E14" s="219">
        <v>4901</v>
      </c>
      <c r="F14" s="219" t="s">
        <v>1305</v>
      </c>
      <c r="G14" s="219">
        <v>97064305</v>
      </c>
      <c r="H14" s="219">
        <v>2.3600704031409898</v>
      </c>
      <c r="I14" s="219" t="s">
        <v>2172</v>
      </c>
      <c r="J14" s="219">
        <v>15200564.693318179</v>
      </c>
      <c r="K14" s="219" t="s">
        <v>2173</v>
      </c>
      <c r="L14" s="219">
        <v>7.63</v>
      </c>
    </row>
    <row r="15" spans="1:12" x14ac:dyDescent="0.25">
      <c r="A15" s="219" t="s">
        <v>48</v>
      </c>
      <c r="B15" s="219" t="s">
        <v>1299</v>
      </c>
      <c r="C15" s="219">
        <v>427</v>
      </c>
      <c r="D15" s="219" t="s">
        <v>2095</v>
      </c>
      <c r="E15" s="219">
        <v>433</v>
      </c>
      <c r="F15" s="219">
        <v>431</v>
      </c>
      <c r="G15" s="219">
        <v>64316738</v>
      </c>
      <c r="H15" s="219">
        <v>0.47138673912893359</v>
      </c>
      <c r="I15" s="219" t="s">
        <v>2174</v>
      </c>
      <c r="J15" s="219">
        <v>7718483.8738187635</v>
      </c>
      <c r="K15" s="219" t="s">
        <v>2175</v>
      </c>
      <c r="L15" s="219">
        <v>5.05</v>
      </c>
    </row>
    <row r="16" spans="1:12" x14ac:dyDescent="0.25">
      <c r="A16" s="219" t="s">
        <v>82</v>
      </c>
      <c r="B16" s="219" t="s">
        <v>161</v>
      </c>
      <c r="C16" s="219" t="s">
        <v>162</v>
      </c>
      <c r="D16" s="219" t="s">
        <v>580</v>
      </c>
      <c r="E16" s="219">
        <v>4209</v>
      </c>
      <c r="F16" s="219" t="s">
        <v>164</v>
      </c>
      <c r="G16" s="219">
        <v>104203224</v>
      </c>
      <c r="H16" s="219">
        <v>-0.87963488741699458</v>
      </c>
      <c r="I16" s="219" t="s">
        <v>581</v>
      </c>
      <c r="J16" s="219">
        <v>4403173.2677228628</v>
      </c>
      <c r="K16" s="219" t="s">
        <v>582</v>
      </c>
      <c r="L16" s="219">
        <v>8.19</v>
      </c>
    </row>
    <row r="17" spans="1:12" x14ac:dyDescent="0.25">
      <c r="A17" s="219" t="s">
        <v>983</v>
      </c>
      <c r="B17" s="219" t="s">
        <v>470</v>
      </c>
      <c r="C17" s="219">
        <v>502</v>
      </c>
      <c r="D17" s="219" t="s">
        <v>1021</v>
      </c>
      <c r="E17" s="219">
        <v>500</v>
      </c>
      <c r="F17" s="219">
        <v>507</v>
      </c>
      <c r="G17" s="219">
        <v>49512500</v>
      </c>
      <c r="H17" s="219">
        <v>-1.422541660859697</v>
      </c>
      <c r="I17" s="219" t="s">
        <v>1022</v>
      </c>
      <c r="J17" s="219">
        <v>0</v>
      </c>
      <c r="K17" s="219" t="s">
        <v>1022</v>
      </c>
      <c r="L17" s="219">
        <v>3.89</v>
      </c>
    </row>
    <row r="18" spans="1:12" x14ac:dyDescent="0.25">
      <c r="A18" s="219" t="s">
        <v>51</v>
      </c>
      <c r="B18" s="219" t="s">
        <v>1023</v>
      </c>
      <c r="C18" s="219">
        <v>424</v>
      </c>
      <c r="D18" s="219" t="s">
        <v>1501</v>
      </c>
      <c r="E18" s="219">
        <v>415</v>
      </c>
      <c r="F18" s="219">
        <v>428</v>
      </c>
      <c r="G18" s="219">
        <v>123286125</v>
      </c>
      <c r="H18" s="219">
        <v>-3.0713203767085528</v>
      </c>
      <c r="I18" s="219" t="s">
        <v>2176</v>
      </c>
      <c r="J18" s="219">
        <v>2348525.7877852772</v>
      </c>
      <c r="K18" s="219" t="s">
        <v>2177</v>
      </c>
      <c r="L18" s="219">
        <v>9.69</v>
      </c>
    </row>
    <row r="19" spans="1:12" x14ac:dyDescent="0.25">
      <c r="A19" s="219" t="s">
        <v>88</v>
      </c>
      <c r="B19" s="219" t="s">
        <v>752</v>
      </c>
      <c r="C19" s="219" t="s">
        <v>1774</v>
      </c>
      <c r="D19" s="219" t="s">
        <v>1901</v>
      </c>
      <c r="E19" s="219">
        <v>1690</v>
      </c>
      <c r="F19" s="219" t="s">
        <v>1776</v>
      </c>
      <c r="G19" s="219">
        <v>100411350</v>
      </c>
      <c r="H19" s="219">
        <v>-3.5361733881086765</v>
      </c>
      <c r="I19" s="219" t="s">
        <v>2100</v>
      </c>
      <c r="J19" s="219">
        <v>3329144.8000000003</v>
      </c>
      <c r="K19" s="219" t="s">
        <v>2101</v>
      </c>
      <c r="L19" s="219">
        <v>7.89</v>
      </c>
    </row>
    <row r="20" spans="1:12" x14ac:dyDescent="0.25">
      <c r="A20" s="219" t="s">
        <v>1623</v>
      </c>
      <c r="B20" s="219" t="s">
        <v>135</v>
      </c>
      <c r="C20" s="219" t="s">
        <v>2010</v>
      </c>
      <c r="D20" s="219" t="s">
        <v>2011</v>
      </c>
      <c r="E20" s="219">
        <v>27010</v>
      </c>
      <c r="F20" s="219" t="s">
        <v>2012</v>
      </c>
      <c r="G20" s="219">
        <v>40119979</v>
      </c>
      <c r="H20" s="219">
        <v>-4.3858258919315398</v>
      </c>
      <c r="I20" s="219" t="s">
        <v>2178</v>
      </c>
      <c r="J20" s="219">
        <v>2509927</v>
      </c>
      <c r="K20" s="219" t="s">
        <v>2179</v>
      </c>
      <c r="L20" s="219">
        <v>3.15</v>
      </c>
    </row>
    <row r="21" spans="1:12" x14ac:dyDescent="0.25">
      <c r="A21" s="219" t="s">
        <v>1575</v>
      </c>
      <c r="B21" s="219">
        <v>500</v>
      </c>
      <c r="C21" s="219" t="s">
        <v>1576</v>
      </c>
      <c r="D21" s="219" t="s">
        <v>1577</v>
      </c>
      <c r="E21" s="219">
        <v>2792</v>
      </c>
      <c r="F21" s="219" t="s">
        <v>1578</v>
      </c>
      <c r="G21" s="219">
        <v>1382389</v>
      </c>
      <c r="H21" s="219">
        <v>-5.0937021783173355</v>
      </c>
      <c r="I21" s="219" t="s">
        <v>2180</v>
      </c>
      <c r="J21" s="219">
        <v>0</v>
      </c>
      <c r="K21" s="219" t="s">
        <v>2180</v>
      </c>
      <c r="L21" s="219">
        <v>0.11</v>
      </c>
    </row>
    <row r="22" spans="1:12" x14ac:dyDescent="0.25">
      <c r="A22" s="20" t="s">
        <v>54</v>
      </c>
      <c r="B22" s="20" t="s">
        <v>2181</v>
      </c>
      <c r="C22" s="20"/>
      <c r="D22" s="20" t="s">
        <v>2182</v>
      </c>
      <c r="E22" s="20"/>
      <c r="F22" s="20"/>
      <c r="G22" s="20" t="s">
        <v>2183</v>
      </c>
      <c r="H22" s="20"/>
      <c r="I22" s="20" t="s">
        <v>2184</v>
      </c>
      <c r="J22" s="20" t="s">
        <v>2185</v>
      </c>
      <c r="K22" s="20" t="s">
        <v>2186</v>
      </c>
      <c r="L22" s="20"/>
    </row>
    <row r="23" spans="1:12" hidden="1" x14ac:dyDescent="0.25">
      <c r="G23" s="20"/>
      <c r="H23" s="204"/>
      <c r="I23" s="205"/>
      <c r="K23" s="365"/>
      <c r="L23" s="366"/>
    </row>
    <row r="24" spans="1:12" hidden="1" x14ac:dyDescent="0.25">
      <c r="A24" s="209"/>
      <c r="B24" s="22"/>
      <c r="D24" s="32"/>
      <c r="G24" s="32"/>
      <c r="H24" s="28"/>
      <c r="I24" s="33"/>
      <c r="J24" s="32"/>
      <c r="K24" s="28"/>
      <c r="L24" s="33"/>
    </row>
    <row r="25" spans="1:12" hidden="1" x14ac:dyDescent="0.25">
      <c r="A25" s="23"/>
      <c r="B25" s="24"/>
      <c r="G25" s="35"/>
      <c r="H25" s="36"/>
      <c r="I25" s="37"/>
      <c r="J25" s="32"/>
      <c r="K25" s="36"/>
      <c r="L25" s="37"/>
    </row>
    <row r="26" spans="1:12" hidden="1" x14ac:dyDescent="0.25">
      <c r="A26" s="209"/>
      <c r="B26" s="209"/>
      <c r="H26" s="206"/>
      <c r="I26" s="51"/>
      <c r="K26" s="207"/>
      <c r="L26" s="51"/>
    </row>
    <row r="27" spans="1:12" hidden="1" x14ac:dyDescent="0.25">
      <c r="H27" s="206"/>
      <c r="I27" s="51"/>
      <c r="K27" s="208"/>
      <c r="L27" s="51"/>
    </row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04" t="s">
        <v>63</v>
      </c>
      <c r="I40" s="205"/>
      <c r="J40" s="210">
        <f>68550000 + 136360000</f>
        <v>204910000</v>
      </c>
      <c r="K40" s="365" t="s">
        <v>64</v>
      </c>
      <c r="L40" s="366"/>
    </row>
    <row r="41" spans="1:12" x14ac:dyDescent="0.25">
      <c r="A41" s="209" t="s">
        <v>59</v>
      </c>
      <c r="B41" s="14">
        <v>238962608</v>
      </c>
      <c r="C41" s="210" t="s">
        <v>1927</v>
      </c>
      <c r="D41" s="32">
        <v>158251000</v>
      </c>
      <c r="G41" s="32">
        <f>B41+G22+D41</f>
        <v>1637617869</v>
      </c>
      <c r="H41" s="28">
        <f>G41-B43</f>
        <v>257617869</v>
      </c>
      <c r="I41" s="33">
        <f>H41/B43</f>
        <v>0.18667961521739129</v>
      </c>
      <c r="J41" s="32">
        <f>G41+J40</f>
        <v>1842527869</v>
      </c>
      <c r="K41" s="28">
        <f>H41+J40</f>
        <v>462527869</v>
      </c>
      <c r="L41" s="33">
        <f>K41/B43</f>
        <v>0.33516512246376812</v>
      </c>
    </row>
    <row r="42" spans="1:12" x14ac:dyDescent="0.25">
      <c r="A42" s="23" t="s">
        <v>60</v>
      </c>
      <c r="B42" s="24">
        <v>130000000</v>
      </c>
      <c r="G42" s="35">
        <f>G41+B42</f>
        <v>1767617869</v>
      </c>
      <c r="H42" s="36">
        <f>G42-B43</f>
        <v>387617869</v>
      </c>
      <c r="I42" s="37">
        <f>H42/B43</f>
        <v>0.28088251376811596</v>
      </c>
      <c r="J42" s="32">
        <f>G42+J40</f>
        <v>1972527869</v>
      </c>
      <c r="K42" s="36">
        <f>H42+J40</f>
        <v>592527869</v>
      </c>
      <c r="L42" s="37">
        <f>K42/B43</f>
        <v>0.42936802101449273</v>
      </c>
    </row>
    <row r="43" spans="1:12" x14ac:dyDescent="0.25">
      <c r="A43" s="209" t="s">
        <v>61</v>
      </c>
      <c r="B43" s="209">
        <v>1380000000</v>
      </c>
      <c r="H43" s="206" t="s">
        <v>69</v>
      </c>
      <c r="I43" s="51">
        <f ca="1">H41/VLOOKUP(MID(CELL("filename",A$1),FIND("]",CELL("filename",A$1))+1,255),base!A:H,8,FALSE)*30</f>
        <v>3.4685576369846108E-2</v>
      </c>
      <c r="K43" s="207" t="s">
        <v>69</v>
      </c>
      <c r="L43" s="51">
        <f ca="1">K41/VLOOKUP(MID(CELL("filename",A$1),FIND("]",CELL("filename",A$1))+1,255),base!A:H,8,FALSE)*30</f>
        <v>6.2274584389880483E-2</v>
      </c>
    </row>
    <row r="44" spans="1:12" x14ac:dyDescent="0.25">
      <c r="H44" s="206"/>
      <c r="I44" s="51">
        <f ca="1">H42/VLOOKUP(MID(CELL("filename",A$1),FIND("]",CELL("filename",A$1))+1,255),base!A:H,8,FALSE)*30</f>
        <v>5.2188729181346122E-2</v>
      </c>
      <c r="K44" s="208"/>
      <c r="L44" s="51">
        <f ca="1">K42/VLOOKUP(MID(CELL("filename",A$1),FIND("]",CELL("filename",A$1))+1,255),base!A:H,8,FALSE)*30</f>
        <v>7.9777737201380511E-2</v>
      </c>
    </row>
  </sheetData>
  <mergeCells count="2">
    <mergeCell ref="K23:L23"/>
    <mergeCell ref="K40:L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rightToLeft="1" zoomScale="115" zoomScaleNormal="115" workbookViewId="0">
      <selection activeCell="J25" sqref="J25"/>
    </sheetView>
  </sheetViews>
  <sheetFormatPr defaultRowHeight="15" x14ac:dyDescent="0.25"/>
  <cols>
    <col min="1" max="1" width="10.28515625" customWidth="1"/>
    <col min="2" max="2" width="12" customWidth="1"/>
    <col min="3" max="3" width="14.85546875" customWidth="1"/>
    <col min="4" max="4" width="13.7109375" customWidth="1"/>
    <col min="5" max="5" width="14.85546875" customWidth="1"/>
    <col min="6" max="6" width="12.5703125" customWidth="1"/>
    <col min="7" max="7" width="14.140625" customWidth="1"/>
    <col min="8" max="8" width="18.5703125" customWidth="1"/>
    <col min="9" max="9" width="21.140625" customWidth="1"/>
    <col min="10" max="10" width="19.7109375" customWidth="1"/>
    <col min="11" max="11" width="21.140625" customWidth="1"/>
    <col min="12" max="12" width="11.71093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19" t="s">
        <v>57</v>
      </c>
      <c r="B2" s="19">
        <v>124</v>
      </c>
      <c r="C2" s="19" t="s">
        <v>101</v>
      </c>
      <c r="D2" s="19" t="s">
        <v>102</v>
      </c>
      <c r="E2" s="19">
        <v>6343</v>
      </c>
      <c r="F2" s="19" t="s">
        <v>103</v>
      </c>
      <c r="G2" s="19">
        <v>778863</v>
      </c>
      <c r="H2" s="19">
        <v>38.194115537461371</v>
      </c>
      <c r="I2" s="19" t="s">
        <v>202</v>
      </c>
      <c r="J2" s="19">
        <v>-824359.30182926834</v>
      </c>
      <c r="K2" s="19" t="s">
        <v>203</v>
      </c>
      <c r="L2" s="19"/>
    </row>
    <row r="3" spans="1:12" x14ac:dyDescent="0.25">
      <c r="A3" s="19" t="s">
        <v>94</v>
      </c>
      <c r="B3" s="19" t="s">
        <v>106</v>
      </c>
      <c r="C3" s="19" t="s">
        <v>107</v>
      </c>
      <c r="D3" s="19" t="s">
        <v>108</v>
      </c>
      <c r="E3" s="19">
        <v>5828</v>
      </c>
      <c r="F3" s="19" t="s">
        <v>109</v>
      </c>
      <c r="G3" s="19">
        <v>28855885</v>
      </c>
      <c r="H3" s="19">
        <v>37.725304982629865</v>
      </c>
      <c r="I3" s="19" t="s">
        <v>204</v>
      </c>
      <c r="J3" s="19">
        <v>0</v>
      </c>
      <c r="K3" s="19" t="s">
        <v>204</v>
      </c>
      <c r="L3" s="19"/>
    </row>
    <row r="4" spans="1:12" x14ac:dyDescent="0.25">
      <c r="A4" s="19" t="s">
        <v>28</v>
      </c>
      <c r="B4" s="19" t="s">
        <v>120</v>
      </c>
      <c r="C4" s="19" t="s">
        <v>121</v>
      </c>
      <c r="D4" s="19" t="s">
        <v>122</v>
      </c>
      <c r="E4" s="19">
        <v>1300</v>
      </c>
      <c r="F4" s="19" t="s">
        <v>123</v>
      </c>
      <c r="G4" s="19">
        <v>12873250</v>
      </c>
      <c r="H4" s="19">
        <v>9.8953867114787784</v>
      </c>
      <c r="I4" s="19" t="s">
        <v>124</v>
      </c>
      <c r="J4" s="19">
        <v>0</v>
      </c>
      <c r="K4" s="19" t="s">
        <v>124</v>
      </c>
      <c r="L4" s="19"/>
    </row>
    <row r="5" spans="1:12" x14ac:dyDescent="0.25">
      <c r="A5" s="19" t="s">
        <v>45</v>
      </c>
      <c r="B5" s="19" t="s">
        <v>125</v>
      </c>
      <c r="C5" s="19" t="s">
        <v>126</v>
      </c>
      <c r="D5" s="19" t="s">
        <v>127</v>
      </c>
      <c r="E5" s="19">
        <v>4250</v>
      </c>
      <c r="F5" s="19" t="s">
        <v>128</v>
      </c>
      <c r="G5" s="19">
        <v>54732355</v>
      </c>
      <c r="H5" s="19">
        <v>8.4618950977649536</v>
      </c>
      <c r="I5" s="19" t="s">
        <v>205</v>
      </c>
      <c r="J5" s="19">
        <v>6096259.0376989665</v>
      </c>
      <c r="K5" s="19" t="s">
        <v>206</v>
      </c>
      <c r="L5" s="19"/>
    </row>
    <row r="6" spans="1:12" x14ac:dyDescent="0.25">
      <c r="A6" s="19" t="s">
        <v>51</v>
      </c>
      <c r="B6" s="19" t="s">
        <v>116</v>
      </c>
      <c r="C6" s="19">
        <v>409</v>
      </c>
      <c r="D6" s="19" t="s">
        <v>117</v>
      </c>
      <c r="E6" s="19">
        <v>446</v>
      </c>
      <c r="F6" s="19">
        <v>413</v>
      </c>
      <c r="G6" s="19">
        <v>220825750</v>
      </c>
      <c r="H6" s="19">
        <v>7.9484506638184724</v>
      </c>
      <c r="I6" s="19" t="s">
        <v>207</v>
      </c>
      <c r="J6" s="19">
        <v>3775848.1277809888</v>
      </c>
      <c r="K6" s="19" t="s">
        <v>208</v>
      </c>
      <c r="L6" s="19"/>
    </row>
    <row r="7" spans="1:12" x14ac:dyDescent="0.25">
      <c r="A7" s="19" t="s">
        <v>32</v>
      </c>
      <c r="B7" s="19" t="s">
        <v>209</v>
      </c>
      <c r="C7" s="19" t="s">
        <v>210</v>
      </c>
      <c r="D7" s="19" t="s">
        <v>211</v>
      </c>
      <c r="E7" s="19">
        <v>4335</v>
      </c>
      <c r="F7" s="19" t="s">
        <v>212</v>
      </c>
      <c r="G7" s="19">
        <v>12878201</v>
      </c>
      <c r="H7" s="19">
        <v>5.6082362969957726</v>
      </c>
      <c r="I7" s="19" t="s">
        <v>213</v>
      </c>
      <c r="J7" s="19">
        <v>0</v>
      </c>
      <c r="K7" s="19" t="s">
        <v>213</v>
      </c>
      <c r="L7" s="19"/>
    </row>
    <row r="8" spans="1:12" x14ac:dyDescent="0.25">
      <c r="A8" s="19" t="s">
        <v>12</v>
      </c>
      <c r="B8" s="19" t="s">
        <v>141</v>
      </c>
      <c r="C8" s="19" t="s">
        <v>142</v>
      </c>
      <c r="D8" s="19" t="s">
        <v>143</v>
      </c>
      <c r="E8" s="19">
        <v>2575</v>
      </c>
      <c r="F8" s="19" t="s">
        <v>144</v>
      </c>
      <c r="G8" s="19">
        <v>76496812</v>
      </c>
      <c r="H8" s="19">
        <v>2.9742530815464607</v>
      </c>
      <c r="I8" s="19" t="s">
        <v>214</v>
      </c>
      <c r="J8" s="19">
        <v>14110904.121820984</v>
      </c>
      <c r="K8" s="19" t="s">
        <v>215</v>
      </c>
      <c r="L8" s="19"/>
    </row>
    <row r="9" spans="1:12" x14ac:dyDescent="0.25">
      <c r="A9" s="19" t="s">
        <v>78</v>
      </c>
      <c r="B9" s="19" t="s">
        <v>120</v>
      </c>
      <c r="C9" s="19" t="s">
        <v>171</v>
      </c>
      <c r="D9" s="19" t="s">
        <v>172</v>
      </c>
      <c r="E9" s="19">
        <v>3879</v>
      </c>
      <c r="F9" s="19" t="s">
        <v>173</v>
      </c>
      <c r="G9" s="19">
        <v>38411798</v>
      </c>
      <c r="H9" s="19">
        <v>1.9746989809830204</v>
      </c>
      <c r="I9" s="19" t="s">
        <v>216</v>
      </c>
      <c r="J9" s="19">
        <v>174313</v>
      </c>
      <c r="K9" s="19" t="s">
        <v>217</v>
      </c>
      <c r="L9" s="19"/>
    </row>
    <row r="10" spans="1:12" x14ac:dyDescent="0.25">
      <c r="A10" s="19" t="s">
        <v>36</v>
      </c>
      <c r="B10" s="19" t="s">
        <v>131</v>
      </c>
      <c r="C10" s="19" t="s">
        <v>147</v>
      </c>
      <c r="D10" s="19" t="s">
        <v>148</v>
      </c>
      <c r="E10" s="19">
        <v>3473</v>
      </c>
      <c r="F10" s="19" t="s">
        <v>149</v>
      </c>
      <c r="G10" s="19">
        <v>3439138</v>
      </c>
      <c r="H10" s="19">
        <v>0.68409152721303623</v>
      </c>
      <c r="I10" s="19" t="s">
        <v>150</v>
      </c>
      <c r="J10" s="19">
        <v>0</v>
      </c>
      <c r="K10" s="19" t="s">
        <v>150</v>
      </c>
      <c r="L10" s="19"/>
    </row>
    <row r="11" spans="1:12" x14ac:dyDescent="0.25">
      <c r="A11" s="19" t="s">
        <v>15</v>
      </c>
      <c r="B11" s="19" t="s">
        <v>131</v>
      </c>
      <c r="C11" s="19" t="s">
        <v>151</v>
      </c>
      <c r="D11" s="19" t="s">
        <v>152</v>
      </c>
      <c r="E11" s="19">
        <v>12590</v>
      </c>
      <c r="F11" s="19" t="s">
        <v>153</v>
      </c>
      <c r="G11" s="19">
        <v>12467248</v>
      </c>
      <c r="H11" s="19">
        <v>-0.36202861016226351</v>
      </c>
      <c r="I11" s="19" t="s">
        <v>154</v>
      </c>
      <c r="J11" s="19">
        <v>2712335</v>
      </c>
      <c r="K11" s="19" t="s">
        <v>155</v>
      </c>
      <c r="L11" s="19"/>
    </row>
    <row r="12" spans="1:12" x14ac:dyDescent="0.25">
      <c r="A12" s="19" t="s">
        <v>30</v>
      </c>
      <c r="B12" s="19" t="s">
        <v>176</v>
      </c>
      <c r="C12" s="19" t="s">
        <v>177</v>
      </c>
      <c r="D12" s="19" t="s">
        <v>178</v>
      </c>
      <c r="E12" s="19">
        <v>1457</v>
      </c>
      <c r="F12" s="19" t="s">
        <v>179</v>
      </c>
      <c r="G12" s="19">
        <v>15870737</v>
      </c>
      <c r="H12" s="19">
        <v>-0.5762488377608781</v>
      </c>
      <c r="I12" s="19" t="s">
        <v>218</v>
      </c>
      <c r="J12" s="19">
        <v>0</v>
      </c>
      <c r="K12" s="19" t="s">
        <v>218</v>
      </c>
      <c r="L12" s="19"/>
    </row>
    <row r="13" spans="1:12" x14ac:dyDescent="0.25">
      <c r="A13" s="19" t="s">
        <v>100</v>
      </c>
      <c r="B13" s="19" t="s">
        <v>156</v>
      </c>
      <c r="C13" s="19" t="s">
        <v>157</v>
      </c>
      <c r="D13" s="19" t="s">
        <v>158</v>
      </c>
      <c r="E13" s="19">
        <v>2325</v>
      </c>
      <c r="F13" s="19" t="s">
        <v>159</v>
      </c>
      <c r="G13" s="19">
        <v>46046625</v>
      </c>
      <c r="H13" s="19">
        <v>-0.61032324539432681</v>
      </c>
      <c r="I13" s="19" t="s">
        <v>160</v>
      </c>
      <c r="J13" s="19">
        <v>0</v>
      </c>
      <c r="K13" s="19" t="s">
        <v>160</v>
      </c>
      <c r="L13" s="19"/>
    </row>
    <row r="14" spans="1:12" x14ac:dyDescent="0.25">
      <c r="A14" s="19" t="s">
        <v>82</v>
      </c>
      <c r="B14" s="19" t="s">
        <v>161</v>
      </c>
      <c r="C14" s="19" t="s">
        <v>162</v>
      </c>
      <c r="D14" s="19" t="s">
        <v>163</v>
      </c>
      <c r="E14" s="19">
        <v>4209</v>
      </c>
      <c r="F14" s="19" t="s">
        <v>164</v>
      </c>
      <c r="G14" s="19">
        <v>104203224</v>
      </c>
      <c r="H14" s="19">
        <v>-0.87962167652153922</v>
      </c>
      <c r="I14" s="19" t="s">
        <v>165</v>
      </c>
      <c r="J14" s="19">
        <v>5483401.2561281165</v>
      </c>
      <c r="K14" s="19" t="s">
        <v>166</v>
      </c>
      <c r="L14" s="19"/>
    </row>
    <row r="15" spans="1:12" x14ac:dyDescent="0.25">
      <c r="A15" s="19" t="s">
        <v>48</v>
      </c>
      <c r="B15" s="19" t="s">
        <v>167</v>
      </c>
      <c r="C15" s="19">
        <v>393</v>
      </c>
      <c r="D15" s="19" t="s">
        <v>168</v>
      </c>
      <c r="E15" s="19">
        <v>393</v>
      </c>
      <c r="F15" s="19">
        <v>397</v>
      </c>
      <c r="G15" s="19">
        <v>94452691</v>
      </c>
      <c r="H15" s="19">
        <v>-1.0857424664608111</v>
      </c>
      <c r="I15" s="19" t="s">
        <v>169</v>
      </c>
      <c r="J15" s="19">
        <v>1521882.625</v>
      </c>
      <c r="K15" s="19" t="s">
        <v>170</v>
      </c>
      <c r="L15" s="19"/>
    </row>
    <row r="16" spans="1:12" x14ac:dyDescent="0.25">
      <c r="A16" s="19" t="s">
        <v>41</v>
      </c>
      <c r="B16" s="19" t="s">
        <v>135</v>
      </c>
      <c r="C16" s="19" t="s">
        <v>136</v>
      </c>
      <c r="D16" s="19" t="s">
        <v>137</v>
      </c>
      <c r="E16" s="19">
        <v>21882</v>
      </c>
      <c r="F16" s="19" t="s">
        <v>138</v>
      </c>
      <c r="G16" s="19">
        <v>32502976</v>
      </c>
      <c r="H16" s="19">
        <v>-2.9273301683970003</v>
      </c>
      <c r="I16" s="19" t="s">
        <v>219</v>
      </c>
      <c r="J16" s="19">
        <v>420428</v>
      </c>
      <c r="K16" s="19" t="s">
        <v>220</v>
      </c>
      <c r="L16" s="19"/>
    </row>
    <row r="17" spans="1:12" x14ac:dyDescent="0.25">
      <c r="A17" s="19" t="s">
        <v>38</v>
      </c>
      <c r="B17" s="19" t="s">
        <v>186</v>
      </c>
      <c r="C17" s="19" t="s">
        <v>187</v>
      </c>
      <c r="D17" s="19" t="s">
        <v>188</v>
      </c>
      <c r="E17" s="19">
        <v>1202</v>
      </c>
      <c r="F17" s="19" t="s">
        <v>189</v>
      </c>
      <c r="G17" s="19">
        <v>238056100</v>
      </c>
      <c r="H17" s="19">
        <v>-4.9565741025909178</v>
      </c>
      <c r="I17" s="19" t="s">
        <v>39</v>
      </c>
      <c r="J17" s="19">
        <v>1591055.5</v>
      </c>
      <c r="K17" s="19" t="s">
        <v>40</v>
      </c>
      <c r="L17" s="19"/>
    </row>
    <row r="18" spans="1:12" x14ac:dyDescent="0.25">
      <c r="A18" s="19" t="s">
        <v>25</v>
      </c>
      <c r="B18" s="19" t="s">
        <v>221</v>
      </c>
      <c r="C18" s="19" t="s">
        <v>222</v>
      </c>
      <c r="D18" s="19" t="s">
        <v>223</v>
      </c>
      <c r="E18" s="19">
        <v>5050</v>
      </c>
      <c r="F18" s="19" t="s">
        <v>224</v>
      </c>
      <c r="G18" s="19">
        <v>140266387</v>
      </c>
      <c r="H18" s="19">
        <v>-5.654740579266833</v>
      </c>
      <c r="I18" s="19" t="s">
        <v>225</v>
      </c>
      <c r="J18" s="19">
        <v>3268824</v>
      </c>
      <c r="K18" s="19" t="s">
        <v>226</v>
      </c>
      <c r="L18" s="19"/>
    </row>
    <row r="19" spans="1:12" x14ac:dyDescent="0.25">
      <c r="A19" s="19" t="s">
        <v>88</v>
      </c>
      <c r="B19" s="19" t="s">
        <v>227</v>
      </c>
      <c r="C19" s="19" t="s">
        <v>228</v>
      </c>
      <c r="D19" s="19" t="s">
        <v>229</v>
      </c>
      <c r="E19" s="19">
        <v>1604</v>
      </c>
      <c r="F19" s="19" t="s">
        <v>230</v>
      </c>
      <c r="G19" s="19">
        <v>63534440</v>
      </c>
      <c r="H19" s="19">
        <v>-6.1264472755840487</v>
      </c>
      <c r="I19" s="19" t="s">
        <v>231</v>
      </c>
      <c r="J19" s="19">
        <v>0</v>
      </c>
      <c r="K19" s="19" t="s">
        <v>231</v>
      </c>
      <c r="L19" s="19"/>
    </row>
    <row r="20" spans="1:12" x14ac:dyDescent="0.25">
      <c r="A20" s="19" t="s">
        <v>23</v>
      </c>
      <c r="B20" s="19" t="s">
        <v>131</v>
      </c>
      <c r="C20" s="19" t="s">
        <v>132</v>
      </c>
      <c r="D20" s="19" t="s">
        <v>133</v>
      </c>
      <c r="E20" s="19">
        <v>1453</v>
      </c>
      <c r="F20" s="19" t="s">
        <v>134</v>
      </c>
      <c r="G20" s="19">
        <v>1438833</v>
      </c>
      <c r="H20" s="19">
        <v>-13.200696164159611</v>
      </c>
      <c r="I20" s="19" t="s">
        <v>232</v>
      </c>
      <c r="J20" s="19">
        <v>0</v>
      </c>
      <c r="K20" s="19" t="s">
        <v>232</v>
      </c>
      <c r="L20" s="19"/>
    </row>
    <row r="21" spans="1:12" x14ac:dyDescent="0.25">
      <c r="A21" s="20" t="s">
        <v>54</v>
      </c>
      <c r="B21" s="20" t="s">
        <v>233</v>
      </c>
      <c r="C21" s="20"/>
      <c r="D21" s="20" t="s">
        <v>234</v>
      </c>
      <c r="E21" s="20"/>
      <c r="F21" s="20"/>
      <c r="G21" s="20" t="s">
        <v>235</v>
      </c>
      <c r="H21" s="20"/>
      <c r="I21" s="20" t="s">
        <v>236</v>
      </c>
      <c r="J21" s="20" t="s">
        <v>199</v>
      </c>
      <c r="K21" s="20" t="s">
        <v>237</v>
      </c>
      <c r="L21" s="20"/>
    </row>
    <row r="22" spans="1:12" x14ac:dyDescent="0.25">
      <c r="G22" s="18" t="s">
        <v>62</v>
      </c>
      <c r="H22" s="17"/>
      <c r="I22" s="367" t="s">
        <v>63</v>
      </c>
      <c r="J22" s="368"/>
      <c r="K22" s="367" t="s">
        <v>64</v>
      </c>
      <c r="L22" s="368"/>
    </row>
    <row r="23" spans="1:12" x14ac:dyDescent="0.25">
      <c r="A23" s="21" t="s">
        <v>59</v>
      </c>
      <c r="B23" s="22">
        <v>245935250</v>
      </c>
      <c r="G23" s="2">
        <f>B23+G21</f>
        <v>1444066563</v>
      </c>
      <c r="H23" s="17"/>
      <c r="I23" s="7">
        <f>G23-B25</f>
        <v>64066563</v>
      </c>
      <c r="J23" s="11">
        <f>I23/B25</f>
        <v>4.642504565217391E-2</v>
      </c>
      <c r="K23" s="7">
        <f>I23+32000000</f>
        <v>96066563</v>
      </c>
      <c r="L23" s="11">
        <f>K23/B25</f>
        <v>6.961345144927536E-2</v>
      </c>
    </row>
    <row r="24" spans="1:12" x14ac:dyDescent="0.25">
      <c r="A24" s="23" t="s">
        <v>60</v>
      </c>
      <c r="B24" s="24">
        <v>57000000</v>
      </c>
      <c r="G24" s="6">
        <f>G23+B24</f>
        <v>1501066563</v>
      </c>
      <c r="H24" s="5"/>
      <c r="I24" s="8">
        <f>G24-B25</f>
        <v>121066563</v>
      </c>
      <c r="J24" s="12">
        <f>I24/B25</f>
        <v>8.7729393478260864E-2</v>
      </c>
      <c r="K24" s="8">
        <f>I24+32000000</f>
        <v>153066563</v>
      </c>
      <c r="L24" s="12">
        <f>K24/B25</f>
        <v>0.11091779927536231</v>
      </c>
    </row>
    <row r="25" spans="1:12" x14ac:dyDescent="0.25">
      <c r="A25" s="21" t="s">
        <v>61</v>
      </c>
      <c r="B25" s="21">
        <v>1380000000</v>
      </c>
      <c r="G25" s="2"/>
      <c r="H25" s="9"/>
      <c r="I25" s="10" t="s">
        <v>69</v>
      </c>
      <c r="J25" s="13">
        <f>I24/base!H16*30</f>
        <v>3.0442445874927705E-2</v>
      </c>
      <c r="K25" s="10" t="s">
        <v>69</v>
      </c>
      <c r="L25" s="13">
        <f>K24/base!H16*30</f>
        <v>3.8488914229676381E-2</v>
      </c>
    </row>
    <row r="29" spans="1:12" x14ac:dyDescent="0.25">
      <c r="I29" s="44"/>
    </row>
  </sheetData>
  <mergeCells count="2">
    <mergeCell ref="I22:J22"/>
    <mergeCell ref="K22:L2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4" zoomScale="115" zoomScaleNormal="115" workbookViewId="0">
      <selection activeCell="A40" sqref="A40:L44"/>
    </sheetView>
  </sheetViews>
  <sheetFormatPr defaultRowHeight="15" x14ac:dyDescent="0.25"/>
  <cols>
    <col min="1" max="1" width="10.140625" style="218" bestFit="1" customWidth="1"/>
    <col min="2" max="2" width="12.28515625" style="218" bestFit="1" customWidth="1"/>
    <col min="3" max="3" width="14.85546875" style="218" bestFit="1" customWidth="1"/>
    <col min="4" max="4" width="13.85546875" style="218" bestFit="1" customWidth="1"/>
    <col min="5" max="5" width="14.5703125" style="218" bestFit="1" customWidth="1"/>
    <col min="6" max="6" width="12.140625" style="218" bestFit="1" customWidth="1"/>
    <col min="7" max="7" width="13.85546875" style="218" bestFit="1" customWidth="1"/>
    <col min="8" max="8" width="18" style="218" bestFit="1" customWidth="1"/>
    <col min="9" max="9" width="20.85546875" style="218" bestFit="1" customWidth="1"/>
    <col min="10" max="10" width="19.28515625" style="218" bestFit="1" customWidth="1"/>
    <col min="11" max="11" width="21.5703125" style="218" bestFit="1" customWidth="1"/>
    <col min="12" max="12" width="11.5703125" style="218" bestFit="1" customWidth="1"/>
    <col min="13" max="16384" width="9.140625" style="218"/>
  </cols>
  <sheetData>
    <row r="1" spans="1:12" x14ac:dyDescent="0.25">
      <c r="A1" s="218" t="s">
        <v>0</v>
      </c>
      <c r="B1" s="218" t="s">
        <v>1</v>
      </c>
      <c r="C1" s="218" t="s">
        <v>2</v>
      </c>
      <c r="D1" s="218" t="s">
        <v>3</v>
      </c>
      <c r="E1" s="218" t="s">
        <v>4</v>
      </c>
      <c r="F1" s="218" t="s">
        <v>5</v>
      </c>
      <c r="G1" s="218" t="s">
        <v>6</v>
      </c>
      <c r="H1" s="218" t="s">
        <v>7</v>
      </c>
      <c r="I1" s="218" t="s">
        <v>8</v>
      </c>
      <c r="J1" s="218" t="s">
        <v>9</v>
      </c>
      <c r="K1" s="218" t="s">
        <v>10</v>
      </c>
      <c r="L1" s="218" t="s">
        <v>11</v>
      </c>
    </row>
    <row r="2" spans="1:12" x14ac:dyDescent="0.25">
      <c r="A2" s="227" t="s">
        <v>57</v>
      </c>
      <c r="B2" s="227">
        <v>224</v>
      </c>
      <c r="C2" s="227" t="s">
        <v>546</v>
      </c>
      <c r="D2" s="227" t="s">
        <v>547</v>
      </c>
      <c r="E2" s="227">
        <v>8980</v>
      </c>
      <c r="F2" s="227" t="s">
        <v>548</v>
      </c>
      <c r="G2" s="227">
        <v>1991908</v>
      </c>
      <c r="H2" s="227">
        <v>72.267236804773006</v>
      </c>
      <c r="I2" s="227" t="s">
        <v>2188</v>
      </c>
      <c r="J2" s="227">
        <v>459414.5167682927</v>
      </c>
      <c r="K2" s="227" t="s">
        <v>2189</v>
      </c>
      <c r="L2" s="227">
        <v>0.16</v>
      </c>
    </row>
    <row r="3" spans="1:12" x14ac:dyDescent="0.25">
      <c r="A3" s="227" t="s">
        <v>1764</v>
      </c>
      <c r="B3" s="227">
        <v>303</v>
      </c>
      <c r="C3" s="227" t="s">
        <v>1765</v>
      </c>
      <c r="D3" s="227" t="s">
        <v>1766</v>
      </c>
      <c r="E3" s="227">
        <v>7854</v>
      </c>
      <c r="F3" s="227" t="s">
        <v>1767</v>
      </c>
      <c r="G3" s="227">
        <v>2356559</v>
      </c>
      <c r="H3" s="227">
        <v>51.794368708404939</v>
      </c>
      <c r="I3" s="227" t="s">
        <v>2154</v>
      </c>
      <c r="J3" s="227">
        <v>0</v>
      </c>
      <c r="K3" s="227" t="s">
        <v>2154</v>
      </c>
      <c r="L3" s="227">
        <v>0.19</v>
      </c>
    </row>
    <row r="4" spans="1:12" x14ac:dyDescent="0.25">
      <c r="A4" s="227" t="s">
        <v>38</v>
      </c>
      <c r="B4" s="227" t="s">
        <v>131</v>
      </c>
      <c r="C4" s="227" t="s">
        <v>1802</v>
      </c>
      <c r="D4" s="227" t="s">
        <v>2119</v>
      </c>
      <c r="E4" s="227">
        <v>2190</v>
      </c>
      <c r="F4" s="227" t="s">
        <v>1804</v>
      </c>
      <c r="G4" s="227">
        <v>2168648</v>
      </c>
      <c r="H4" s="227">
        <v>47.36842993037213</v>
      </c>
      <c r="I4" s="227" t="s">
        <v>2190</v>
      </c>
      <c r="J4" s="227">
        <v>54387423.482777782</v>
      </c>
      <c r="K4" s="227" t="s">
        <v>2191</v>
      </c>
      <c r="L4" s="227">
        <v>0.18</v>
      </c>
    </row>
    <row r="5" spans="1:12" x14ac:dyDescent="0.25">
      <c r="A5" s="227" t="s">
        <v>100</v>
      </c>
      <c r="B5" s="227">
        <v>100</v>
      </c>
      <c r="C5" s="227" t="s">
        <v>850</v>
      </c>
      <c r="D5" s="227" t="s">
        <v>1220</v>
      </c>
      <c r="E5" s="227">
        <v>2353</v>
      </c>
      <c r="F5" s="227" t="s">
        <v>852</v>
      </c>
      <c r="G5" s="227">
        <v>233006</v>
      </c>
      <c r="H5" s="227">
        <v>38.977192968591211</v>
      </c>
      <c r="I5" s="227" t="s">
        <v>2192</v>
      </c>
      <c r="J5" s="227">
        <v>3511595.7250000001</v>
      </c>
      <c r="K5" s="227" t="s">
        <v>2193</v>
      </c>
      <c r="L5" s="227">
        <v>0.02</v>
      </c>
    </row>
    <row r="6" spans="1:12" x14ac:dyDescent="0.25">
      <c r="A6" s="227" t="s">
        <v>845</v>
      </c>
      <c r="B6" s="227" t="s">
        <v>273</v>
      </c>
      <c r="C6" s="227" t="s">
        <v>1791</v>
      </c>
      <c r="D6" s="227" t="s">
        <v>2029</v>
      </c>
      <c r="E6" s="227">
        <v>6200</v>
      </c>
      <c r="F6" s="227" t="s">
        <v>1793</v>
      </c>
      <c r="G6" s="227">
        <v>92093250</v>
      </c>
      <c r="H6" s="227">
        <v>20.908680364136288</v>
      </c>
      <c r="I6" s="227" t="s">
        <v>2194</v>
      </c>
      <c r="J6" s="227">
        <v>5788826.25</v>
      </c>
      <c r="K6" s="227" t="s">
        <v>2195</v>
      </c>
      <c r="L6" s="227">
        <v>7.46</v>
      </c>
    </row>
    <row r="7" spans="1:12" x14ac:dyDescent="0.25">
      <c r="A7" s="227" t="s">
        <v>2054</v>
      </c>
      <c r="B7" s="227">
        <v>92</v>
      </c>
      <c r="C7" s="227" t="s">
        <v>2055</v>
      </c>
      <c r="D7" s="227" t="s">
        <v>2056</v>
      </c>
      <c r="E7" s="227">
        <v>3827</v>
      </c>
      <c r="F7" s="227" t="s">
        <v>2057</v>
      </c>
      <c r="G7" s="227">
        <v>348651</v>
      </c>
      <c r="H7" s="227">
        <v>19.765244991618346</v>
      </c>
      <c r="I7" s="227" t="s">
        <v>2196</v>
      </c>
      <c r="J7" s="227">
        <v>0</v>
      </c>
      <c r="K7" s="227" t="s">
        <v>2196</v>
      </c>
      <c r="L7" s="227">
        <v>0.03</v>
      </c>
    </row>
    <row r="8" spans="1:12" x14ac:dyDescent="0.25">
      <c r="A8" s="227" t="s">
        <v>25</v>
      </c>
      <c r="B8" s="227" t="s">
        <v>131</v>
      </c>
      <c r="C8" s="227" t="s">
        <v>222</v>
      </c>
      <c r="D8" s="227" t="s">
        <v>1678</v>
      </c>
      <c r="E8" s="227">
        <v>6355</v>
      </c>
      <c r="F8" s="227" t="s">
        <v>224</v>
      </c>
      <c r="G8" s="227">
        <v>6293039</v>
      </c>
      <c r="H8" s="227">
        <v>18.725574056791981</v>
      </c>
      <c r="I8" s="227" t="s">
        <v>2197</v>
      </c>
      <c r="J8" s="227">
        <v>9982897.5326749608</v>
      </c>
      <c r="K8" s="227" t="s">
        <v>2198</v>
      </c>
      <c r="L8" s="227">
        <v>0.51</v>
      </c>
    </row>
    <row r="9" spans="1:12" x14ac:dyDescent="0.25">
      <c r="A9" s="227" t="s">
        <v>78</v>
      </c>
      <c r="B9" s="227" t="s">
        <v>227</v>
      </c>
      <c r="C9" s="227" t="s">
        <v>2085</v>
      </c>
      <c r="D9" s="227" t="s">
        <v>2164</v>
      </c>
      <c r="E9" s="227">
        <v>5400</v>
      </c>
      <c r="F9" s="227" t="s">
        <v>2087</v>
      </c>
      <c r="G9" s="227">
        <v>213894000</v>
      </c>
      <c r="H9" s="227">
        <v>12.67207418536052</v>
      </c>
      <c r="I9" s="227" t="s">
        <v>2199</v>
      </c>
      <c r="J9" s="227">
        <v>34741101.166666664</v>
      </c>
      <c r="K9" s="227" t="s">
        <v>2200</v>
      </c>
      <c r="L9" s="227">
        <v>17.32</v>
      </c>
    </row>
    <row r="10" spans="1:12" x14ac:dyDescent="0.25">
      <c r="A10" s="227" t="s">
        <v>772</v>
      </c>
      <c r="B10" s="227" t="s">
        <v>156</v>
      </c>
      <c r="C10" s="227">
        <v>905</v>
      </c>
      <c r="D10" s="227" t="s">
        <v>773</v>
      </c>
      <c r="E10" s="227">
        <v>1001</v>
      </c>
      <c r="F10" s="227">
        <v>914</v>
      </c>
      <c r="G10" s="227">
        <v>19824805</v>
      </c>
      <c r="H10" s="227">
        <v>9.5183938573194133</v>
      </c>
      <c r="I10" s="227" t="s">
        <v>2167</v>
      </c>
      <c r="J10" s="227">
        <v>0</v>
      </c>
      <c r="K10" s="227" t="s">
        <v>2167</v>
      </c>
      <c r="L10" s="227">
        <v>1.61</v>
      </c>
    </row>
    <row r="11" spans="1:12" x14ac:dyDescent="0.25">
      <c r="A11" s="227" t="s">
        <v>730</v>
      </c>
      <c r="B11" s="227" t="s">
        <v>1824</v>
      </c>
      <c r="C11" s="227">
        <v>748</v>
      </c>
      <c r="D11" s="227" t="s">
        <v>1825</v>
      </c>
      <c r="E11" s="227">
        <v>819</v>
      </c>
      <c r="F11" s="227">
        <v>755</v>
      </c>
      <c r="G11" s="227">
        <v>155107382</v>
      </c>
      <c r="H11" s="227">
        <v>8.3936822319338269</v>
      </c>
      <c r="I11" s="227" t="s">
        <v>2038</v>
      </c>
      <c r="J11" s="227">
        <v>847739.71428571432</v>
      </c>
      <c r="K11" s="227" t="s">
        <v>2039</v>
      </c>
      <c r="L11" s="227">
        <v>12.56</v>
      </c>
    </row>
    <row r="12" spans="1:12" x14ac:dyDescent="0.25">
      <c r="A12" s="227" t="s">
        <v>12</v>
      </c>
      <c r="B12" s="227" t="s">
        <v>358</v>
      </c>
      <c r="C12" s="227" t="s">
        <v>1527</v>
      </c>
      <c r="D12" s="227" t="s">
        <v>2201</v>
      </c>
      <c r="E12" s="227">
        <v>3340</v>
      </c>
      <c r="F12" s="227" t="s">
        <v>1529</v>
      </c>
      <c r="G12" s="227">
        <v>148834575</v>
      </c>
      <c r="H12" s="227">
        <v>6.4101363048861923</v>
      </c>
      <c r="I12" s="227" t="s">
        <v>2202</v>
      </c>
      <c r="J12" s="227">
        <v>24891539.61704604</v>
      </c>
      <c r="K12" s="227" t="s">
        <v>2203</v>
      </c>
      <c r="L12" s="227">
        <v>12.05</v>
      </c>
    </row>
    <row r="13" spans="1:12" x14ac:dyDescent="0.25">
      <c r="A13" s="227" t="s">
        <v>1393</v>
      </c>
      <c r="B13" s="227">
        <v>100</v>
      </c>
      <c r="C13" s="227" t="s">
        <v>1394</v>
      </c>
      <c r="D13" s="227" t="s">
        <v>1960</v>
      </c>
      <c r="E13" s="227">
        <v>11282</v>
      </c>
      <c r="F13" s="227" t="s">
        <v>1396</v>
      </c>
      <c r="G13" s="227">
        <v>1117200</v>
      </c>
      <c r="H13" s="227">
        <v>5.858197581312627</v>
      </c>
      <c r="I13" s="227" t="s">
        <v>2204</v>
      </c>
      <c r="J13" s="227">
        <v>946794.1</v>
      </c>
      <c r="K13" s="227" t="s">
        <v>2205</v>
      </c>
      <c r="L13" s="227">
        <v>0.09</v>
      </c>
    </row>
    <row r="14" spans="1:12" x14ac:dyDescent="0.25">
      <c r="A14" s="227" t="s">
        <v>45</v>
      </c>
      <c r="B14" s="227" t="s">
        <v>156</v>
      </c>
      <c r="C14" s="227" t="s">
        <v>1303</v>
      </c>
      <c r="D14" s="227" t="s">
        <v>1304</v>
      </c>
      <c r="E14" s="227">
        <v>4960</v>
      </c>
      <c r="F14" s="227" t="s">
        <v>1305</v>
      </c>
      <c r="G14" s="227">
        <v>98232800</v>
      </c>
      <c r="H14" s="227">
        <v>3.5923177309894534</v>
      </c>
      <c r="I14" s="227" t="s">
        <v>2206</v>
      </c>
      <c r="J14" s="227">
        <v>15200564.693318179</v>
      </c>
      <c r="K14" s="227" t="s">
        <v>2207</v>
      </c>
      <c r="L14" s="227">
        <v>7.95</v>
      </c>
    </row>
    <row r="15" spans="1:12" x14ac:dyDescent="0.25">
      <c r="A15" s="227" t="s">
        <v>48</v>
      </c>
      <c r="B15" s="227" t="s">
        <v>1299</v>
      </c>
      <c r="C15" s="227">
        <v>427</v>
      </c>
      <c r="D15" s="227" t="s">
        <v>2095</v>
      </c>
      <c r="E15" s="227">
        <v>428</v>
      </c>
      <c r="F15" s="227">
        <v>431</v>
      </c>
      <c r="G15" s="227">
        <v>63574050</v>
      </c>
      <c r="H15" s="227">
        <v>-0.68879170889046359</v>
      </c>
      <c r="I15" s="227" t="s">
        <v>2208</v>
      </c>
      <c r="J15" s="227">
        <v>7718483.8738187635</v>
      </c>
      <c r="K15" s="227" t="s">
        <v>2209</v>
      </c>
      <c r="L15" s="227">
        <v>5.15</v>
      </c>
    </row>
    <row r="16" spans="1:12" x14ac:dyDescent="0.25">
      <c r="A16" s="227" t="s">
        <v>82</v>
      </c>
      <c r="B16" s="227" t="s">
        <v>161</v>
      </c>
      <c r="C16" s="227" t="s">
        <v>162</v>
      </c>
      <c r="D16" s="227" t="s">
        <v>580</v>
      </c>
      <c r="E16" s="227">
        <v>4209</v>
      </c>
      <c r="F16" s="227" t="s">
        <v>164</v>
      </c>
      <c r="G16" s="227">
        <v>104203224</v>
      </c>
      <c r="H16" s="227">
        <v>-0.87963488741699458</v>
      </c>
      <c r="I16" s="227" t="s">
        <v>581</v>
      </c>
      <c r="J16" s="227">
        <v>4403173.2677228628</v>
      </c>
      <c r="K16" s="227" t="s">
        <v>582</v>
      </c>
      <c r="L16" s="227">
        <v>8.44</v>
      </c>
    </row>
    <row r="17" spans="1:12" x14ac:dyDescent="0.25">
      <c r="A17" s="227" t="s">
        <v>983</v>
      </c>
      <c r="B17" s="227" t="s">
        <v>470</v>
      </c>
      <c r="C17" s="227">
        <v>502</v>
      </c>
      <c r="D17" s="227" t="s">
        <v>1021</v>
      </c>
      <c r="E17" s="227">
        <v>500</v>
      </c>
      <c r="F17" s="227">
        <v>507</v>
      </c>
      <c r="G17" s="227">
        <v>49512500</v>
      </c>
      <c r="H17" s="227">
        <v>-1.422541660859697</v>
      </c>
      <c r="I17" s="227" t="s">
        <v>1022</v>
      </c>
      <c r="J17" s="227">
        <v>0</v>
      </c>
      <c r="K17" s="227" t="s">
        <v>1022</v>
      </c>
      <c r="L17" s="227">
        <v>4.01</v>
      </c>
    </row>
    <row r="18" spans="1:12" x14ac:dyDescent="0.25">
      <c r="A18" s="227" t="s">
        <v>88</v>
      </c>
      <c r="B18" s="227" t="s">
        <v>752</v>
      </c>
      <c r="C18" s="227" t="s">
        <v>1774</v>
      </c>
      <c r="D18" s="227" t="s">
        <v>1901</v>
      </c>
      <c r="E18" s="227">
        <v>1690</v>
      </c>
      <c r="F18" s="227" t="s">
        <v>1776</v>
      </c>
      <c r="G18" s="227">
        <v>100411350</v>
      </c>
      <c r="H18" s="227">
        <v>-3.5361733881086765</v>
      </c>
      <c r="I18" s="227" t="s">
        <v>2100</v>
      </c>
      <c r="J18" s="227">
        <v>3329144.8000000003</v>
      </c>
      <c r="K18" s="227" t="s">
        <v>2101</v>
      </c>
      <c r="L18" s="227">
        <v>8.1300000000000008</v>
      </c>
    </row>
    <row r="19" spans="1:12" x14ac:dyDescent="0.25">
      <c r="A19" s="227" t="s">
        <v>51</v>
      </c>
      <c r="B19" s="227" t="s">
        <v>1023</v>
      </c>
      <c r="C19" s="227">
        <v>424</v>
      </c>
      <c r="D19" s="227" t="s">
        <v>1501</v>
      </c>
      <c r="E19" s="227">
        <v>408</v>
      </c>
      <c r="F19" s="227">
        <v>428</v>
      </c>
      <c r="G19" s="227">
        <v>121206600</v>
      </c>
      <c r="H19" s="227">
        <v>-4.7062619607158789</v>
      </c>
      <c r="I19" s="227" t="s">
        <v>2210</v>
      </c>
      <c r="J19" s="227">
        <v>2348525.7877852772</v>
      </c>
      <c r="K19" s="227" t="s">
        <v>2211</v>
      </c>
      <c r="L19" s="227">
        <v>9.81</v>
      </c>
    </row>
    <row r="20" spans="1:12" x14ac:dyDescent="0.25">
      <c r="A20" s="227" t="s">
        <v>1623</v>
      </c>
      <c r="B20" s="227" t="s">
        <v>111</v>
      </c>
      <c r="C20" s="227" t="s">
        <v>2212</v>
      </c>
      <c r="D20" s="227" t="s">
        <v>2213</v>
      </c>
      <c r="E20" s="227">
        <v>26400</v>
      </c>
      <c r="F20" s="227" t="s">
        <v>2214</v>
      </c>
      <c r="G20" s="227">
        <v>52285200</v>
      </c>
      <c r="H20" s="227">
        <v>-5.3621250989725393</v>
      </c>
      <c r="I20" s="227" t="s">
        <v>2215</v>
      </c>
      <c r="J20" s="227">
        <v>2509927</v>
      </c>
      <c r="K20" s="227" t="s">
        <v>2216</v>
      </c>
      <c r="L20" s="227">
        <v>4.2300000000000004</v>
      </c>
    </row>
    <row r="21" spans="1:12" x14ac:dyDescent="0.25">
      <c r="A21" s="227" t="s">
        <v>1575</v>
      </c>
      <c r="B21" s="227">
        <v>500</v>
      </c>
      <c r="C21" s="227" t="s">
        <v>1576</v>
      </c>
      <c r="D21" s="227" t="s">
        <v>1577</v>
      </c>
      <c r="E21" s="227">
        <v>2719</v>
      </c>
      <c r="F21" s="227" t="s">
        <v>1578</v>
      </c>
      <c r="G21" s="227">
        <v>1346245</v>
      </c>
      <c r="H21" s="227">
        <v>-7.5751261685739841</v>
      </c>
      <c r="I21" s="227" t="s">
        <v>2217</v>
      </c>
      <c r="J21" s="227">
        <v>0</v>
      </c>
      <c r="K21" s="227" t="s">
        <v>2217</v>
      </c>
      <c r="L21" s="227">
        <v>0.11</v>
      </c>
    </row>
    <row r="22" spans="1:12" x14ac:dyDescent="0.25">
      <c r="A22" s="20" t="s">
        <v>54</v>
      </c>
      <c r="B22" s="20" t="s">
        <v>2218</v>
      </c>
      <c r="C22" s="20"/>
      <c r="D22" s="20" t="s">
        <v>2219</v>
      </c>
      <c r="E22" s="20"/>
      <c r="F22" s="20"/>
      <c r="G22" s="20" t="s">
        <v>2220</v>
      </c>
      <c r="H22" s="20"/>
      <c r="I22" s="20" t="s">
        <v>2221</v>
      </c>
      <c r="J22" s="20" t="s">
        <v>2222</v>
      </c>
      <c r="K22" s="20" t="s">
        <v>2223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12" t="s">
        <v>63</v>
      </c>
      <c r="I40" s="213"/>
      <c r="J40" s="218">
        <f>68550000 + 136360000</f>
        <v>204910000</v>
      </c>
      <c r="K40" s="365" t="s">
        <v>64</v>
      </c>
      <c r="L40" s="366"/>
    </row>
    <row r="41" spans="1:12" x14ac:dyDescent="0.25">
      <c r="A41" s="217" t="s">
        <v>59</v>
      </c>
      <c r="B41" s="14">
        <v>209247080</v>
      </c>
      <c r="C41" s="218" t="s">
        <v>1927</v>
      </c>
      <c r="D41" s="32">
        <v>191251000</v>
      </c>
      <c r="G41" s="32">
        <f>B41+G22+D41</f>
        <v>1635533072</v>
      </c>
      <c r="H41" s="28">
        <f>G41-B43</f>
        <v>255533072</v>
      </c>
      <c r="I41" s="33">
        <f>H41/B43</f>
        <v>0.18516889275362319</v>
      </c>
      <c r="J41" s="32">
        <f>G41+J40</f>
        <v>1840443072</v>
      </c>
      <c r="K41" s="28">
        <f>H41+J40</f>
        <v>460443072</v>
      </c>
      <c r="L41" s="33">
        <f>K41/B43</f>
        <v>0.33365440000000002</v>
      </c>
    </row>
    <row r="42" spans="1:12" x14ac:dyDescent="0.25">
      <c r="A42" s="23" t="s">
        <v>60</v>
      </c>
      <c r="B42" s="24">
        <v>130000000</v>
      </c>
      <c r="G42" s="35">
        <f>G41+B42</f>
        <v>1765533072</v>
      </c>
      <c r="H42" s="36">
        <f>G42-B43</f>
        <v>385533072</v>
      </c>
      <c r="I42" s="37">
        <f>H42/B43</f>
        <v>0.27937179130434781</v>
      </c>
      <c r="J42" s="32">
        <f>G42+J40</f>
        <v>1970443072</v>
      </c>
      <c r="K42" s="36">
        <f>H42+J40</f>
        <v>590443072</v>
      </c>
      <c r="L42" s="37">
        <f>K42/B43</f>
        <v>0.42785729855072463</v>
      </c>
    </row>
    <row r="43" spans="1:12" x14ac:dyDescent="0.25">
      <c r="A43" s="217" t="s">
        <v>61</v>
      </c>
      <c r="B43" s="217">
        <v>1380000000</v>
      </c>
      <c r="H43" s="214" t="s">
        <v>69</v>
      </c>
      <c r="I43" s="51">
        <f ca="1">H41/VLOOKUP(MID(CELL("filename",A$1),FIND("]",CELL("filename",A$1))+1,255),base!A:H,8,FALSE)*30</f>
        <v>3.4210961085326674E-2</v>
      </c>
      <c r="K43" s="215" t="s">
        <v>69</v>
      </c>
      <c r="L43" s="51">
        <f ca="1">K41/VLOOKUP(MID(CELL("filename",A$1),FIND("]",CELL("filename",A$1))+1,255),base!A:H,8,FALSE)*30</f>
        <v>6.1644466976079976E-2</v>
      </c>
    </row>
    <row r="44" spans="1:12" x14ac:dyDescent="0.25">
      <c r="H44" s="214"/>
      <c r="I44" s="51">
        <f ca="1">H42/VLOOKUP(MID(CELL("filename",A$1),FIND("]",CELL("filename",A$1))+1,255),base!A:H,8,FALSE)*30</f>
        <v>5.1615459478757592E-2</v>
      </c>
      <c r="K44" s="216"/>
      <c r="L44" s="51">
        <f ca="1">K42/VLOOKUP(MID(CELL("filename",A$1),FIND("]",CELL("filename",A$1))+1,255),base!A:H,8,FALSE)*30</f>
        <v>7.9048965369510879E-2</v>
      </c>
    </row>
  </sheetData>
  <mergeCells count="1">
    <mergeCell ref="K40:L4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226" bestFit="1" customWidth="1"/>
    <col min="2" max="2" width="12.28515625" style="226" bestFit="1" customWidth="1"/>
    <col min="3" max="3" width="14.85546875" style="226" bestFit="1" customWidth="1"/>
    <col min="4" max="4" width="13.85546875" style="226" bestFit="1" customWidth="1"/>
    <col min="5" max="5" width="14.5703125" style="226" bestFit="1" customWidth="1"/>
    <col min="6" max="6" width="12.140625" style="226" bestFit="1" customWidth="1"/>
    <col min="7" max="7" width="13.85546875" style="226" bestFit="1" customWidth="1"/>
    <col min="8" max="9" width="18" style="226" bestFit="1" customWidth="1"/>
    <col min="10" max="10" width="19.28515625" style="226" bestFit="1" customWidth="1"/>
    <col min="11" max="11" width="16.7109375" style="226" bestFit="1" customWidth="1"/>
    <col min="12" max="12" width="11.5703125" style="226" bestFit="1" customWidth="1"/>
    <col min="13" max="16384" width="9.140625" style="226"/>
  </cols>
  <sheetData>
    <row r="1" spans="1:12" x14ac:dyDescent="0.25">
      <c r="A1" s="226" t="s">
        <v>0</v>
      </c>
      <c r="B1" s="226" t="s">
        <v>1</v>
      </c>
      <c r="C1" s="226" t="s">
        <v>2</v>
      </c>
      <c r="D1" s="226" t="s">
        <v>3</v>
      </c>
      <c r="E1" s="226" t="s">
        <v>4</v>
      </c>
      <c r="F1" s="226" t="s">
        <v>5</v>
      </c>
      <c r="G1" s="226" t="s">
        <v>6</v>
      </c>
      <c r="H1" s="226" t="s">
        <v>7</v>
      </c>
      <c r="I1" s="226" t="s">
        <v>8</v>
      </c>
      <c r="J1" s="226" t="s">
        <v>9</v>
      </c>
      <c r="K1" s="226" t="s">
        <v>10</v>
      </c>
      <c r="L1" s="226" t="s">
        <v>11</v>
      </c>
    </row>
    <row r="2" spans="1:12" x14ac:dyDescent="0.25">
      <c r="A2" s="226" t="s">
        <v>772</v>
      </c>
      <c r="B2" s="32">
        <v>19000</v>
      </c>
      <c r="C2" s="226">
        <v>905</v>
      </c>
      <c r="D2" s="32">
        <v>17196714</v>
      </c>
      <c r="E2" s="226">
        <v>1550</v>
      </c>
      <c r="F2" s="226">
        <v>914</v>
      </c>
      <c r="G2" s="226">
        <v>29162863</v>
      </c>
      <c r="H2" s="226">
        <v>69.583929459999993</v>
      </c>
      <c r="I2" s="226">
        <v>11966149.199999999</v>
      </c>
      <c r="J2" s="226">
        <v>301036.79999999999</v>
      </c>
      <c r="K2" s="226">
        <v>12267186</v>
      </c>
      <c r="L2" s="226">
        <v>2.36</v>
      </c>
    </row>
    <row r="3" spans="1:12" x14ac:dyDescent="0.25">
      <c r="A3" s="226" t="s">
        <v>57</v>
      </c>
      <c r="B3" s="226">
        <v>224</v>
      </c>
      <c r="C3" s="32">
        <v>5162</v>
      </c>
      <c r="D3" s="32">
        <v>1156290</v>
      </c>
      <c r="E3" s="226">
        <v>8691</v>
      </c>
      <c r="F3" s="32">
        <v>5212</v>
      </c>
      <c r="G3" s="226">
        <v>1927803</v>
      </c>
      <c r="H3" s="226">
        <v>66.72321006</v>
      </c>
      <c r="I3" s="226">
        <v>771513.48323170701</v>
      </c>
      <c r="J3" s="226">
        <v>459414.51679999998</v>
      </c>
      <c r="K3" s="226">
        <v>1230928</v>
      </c>
      <c r="L3" s="226">
        <v>0.16</v>
      </c>
    </row>
    <row r="4" spans="1:12" x14ac:dyDescent="0.25">
      <c r="A4" s="226" t="s">
        <v>1764</v>
      </c>
      <c r="B4" s="226">
        <v>303</v>
      </c>
      <c r="C4" s="32">
        <v>5124</v>
      </c>
      <c r="D4" s="32">
        <v>1552468</v>
      </c>
      <c r="E4" s="226">
        <v>7854</v>
      </c>
      <c r="F4" s="32">
        <v>5174</v>
      </c>
      <c r="G4" s="226">
        <v>2356559</v>
      </c>
      <c r="H4" s="226">
        <v>51.794368710000001</v>
      </c>
      <c r="I4" s="226">
        <v>804091</v>
      </c>
      <c r="J4" s="226">
        <v>0</v>
      </c>
      <c r="K4" s="226">
        <v>804091</v>
      </c>
      <c r="L4" s="226">
        <v>0.19</v>
      </c>
    </row>
    <row r="5" spans="1:12" x14ac:dyDescent="0.25">
      <c r="A5" s="226" t="s">
        <v>38</v>
      </c>
      <c r="B5" s="32">
        <v>1000</v>
      </c>
      <c r="C5" s="32">
        <v>1472</v>
      </c>
      <c r="D5" s="32">
        <v>1471582</v>
      </c>
      <c r="E5" s="226">
        <v>2189</v>
      </c>
      <c r="F5" s="32">
        <v>1486</v>
      </c>
      <c r="G5" s="226">
        <v>2167657</v>
      </c>
      <c r="H5" s="226">
        <v>47.301087459999998</v>
      </c>
      <c r="I5" s="226">
        <v>696074.51722222206</v>
      </c>
      <c r="J5" s="226">
        <v>54387423.479999997</v>
      </c>
      <c r="K5" s="226">
        <v>55083498</v>
      </c>
      <c r="L5" s="226">
        <v>0.18</v>
      </c>
    </row>
    <row r="6" spans="1:12" x14ac:dyDescent="0.25">
      <c r="A6" s="226" t="s">
        <v>100</v>
      </c>
      <c r="B6" s="226">
        <v>100</v>
      </c>
      <c r="C6" s="32">
        <v>1677</v>
      </c>
      <c r="D6" s="32">
        <v>167658</v>
      </c>
      <c r="E6" s="226">
        <v>2280</v>
      </c>
      <c r="F6" s="32">
        <v>1693</v>
      </c>
      <c r="G6" s="226">
        <v>225777</v>
      </c>
      <c r="H6" s="226">
        <v>34.665432209999999</v>
      </c>
      <c r="I6" s="226">
        <v>58119.2749999999</v>
      </c>
      <c r="J6" s="226">
        <v>3511595.7250000001</v>
      </c>
      <c r="K6" s="226">
        <v>3569715</v>
      </c>
      <c r="L6" s="226">
        <v>0.02</v>
      </c>
    </row>
    <row r="7" spans="1:12" x14ac:dyDescent="0.25">
      <c r="A7" s="226" t="s">
        <v>2054</v>
      </c>
      <c r="B7" s="226">
        <v>92</v>
      </c>
      <c r="C7" s="32">
        <v>3164</v>
      </c>
      <c r="D7" s="32">
        <v>291112</v>
      </c>
      <c r="E7" s="226">
        <v>4018</v>
      </c>
      <c r="F7" s="32">
        <v>3195</v>
      </c>
      <c r="G7" s="226">
        <v>366052</v>
      </c>
      <c r="H7" s="226">
        <v>25.742669490000001</v>
      </c>
      <c r="I7" s="226">
        <v>74939.999999999898</v>
      </c>
      <c r="J7" s="226">
        <v>0</v>
      </c>
      <c r="K7" s="226">
        <v>74939.999999999898</v>
      </c>
      <c r="L7" s="226">
        <v>0.03</v>
      </c>
    </row>
    <row r="8" spans="1:12" x14ac:dyDescent="0.25">
      <c r="A8" s="226" t="s">
        <v>25</v>
      </c>
      <c r="B8" s="32">
        <v>1000</v>
      </c>
      <c r="C8" s="32">
        <v>5300</v>
      </c>
      <c r="D8" s="32">
        <v>5300492</v>
      </c>
      <c r="E8" s="226">
        <v>6510</v>
      </c>
      <c r="F8" s="32">
        <v>5352</v>
      </c>
      <c r="G8" s="226">
        <v>6446528</v>
      </c>
      <c r="H8" s="226">
        <v>21.62132437</v>
      </c>
      <c r="I8" s="226">
        <v>1146036.4673250299</v>
      </c>
      <c r="J8" s="226">
        <v>9982897.5329999998</v>
      </c>
      <c r="K8" s="226">
        <v>11128934</v>
      </c>
      <c r="L8" s="226">
        <v>0.52</v>
      </c>
    </row>
    <row r="9" spans="1:12" x14ac:dyDescent="0.25">
      <c r="A9" s="226" t="s">
        <v>78</v>
      </c>
      <c r="B9" s="32">
        <v>35000</v>
      </c>
      <c r="C9" s="32">
        <v>4746</v>
      </c>
      <c r="D9" s="32">
        <v>166107930</v>
      </c>
      <c r="E9" s="226">
        <v>5634</v>
      </c>
      <c r="F9" s="32">
        <v>4792</v>
      </c>
      <c r="G9" s="226">
        <v>195267398</v>
      </c>
      <c r="H9" s="226">
        <v>17.55453103</v>
      </c>
      <c r="I9" s="226">
        <v>29159468.104166601</v>
      </c>
      <c r="J9" s="226">
        <v>38045223.899999999</v>
      </c>
      <c r="K9" s="226">
        <v>67204692</v>
      </c>
      <c r="L9" s="226">
        <v>15.8</v>
      </c>
    </row>
    <row r="10" spans="1:12" x14ac:dyDescent="0.25">
      <c r="A10" s="226" t="s">
        <v>845</v>
      </c>
      <c r="B10" s="32">
        <v>15000</v>
      </c>
      <c r="C10" s="32">
        <v>5078</v>
      </c>
      <c r="D10" s="32">
        <v>76167608</v>
      </c>
      <c r="E10" s="226">
        <v>6002</v>
      </c>
      <c r="F10" s="32">
        <v>5128</v>
      </c>
      <c r="G10" s="226">
        <v>89152208</v>
      </c>
      <c r="H10" s="226">
        <v>17.047403809999999</v>
      </c>
      <c r="I10" s="226">
        <v>12984599.75</v>
      </c>
      <c r="J10" s="226">
        <v>5788826.25</v>
      </c>
      <c r="K10" s="226">
        <v>18773426</v>
      </c>
      <c r="L10" s="226">
        <v>7.21</v>
      </c>
    </row>
    <row r="11" spans="1:12" x14ac:dyDescent="0.25">
      <c r="A11" s="226" t="s">
        <v>12</v>
      </c>
      <c r="B11" s="32">
        <v>45000</v>
      </c>
      <c r="C11" s="32">
        <v>3108</v>
      </c>
      <c r="D11" s="32">
        <v>139868795</v>
      </c>
      <c r="E11" s="226">
        <v>3416</v>
      </c>
      <c r="F11" s="32">
        <v>3138</v>
      </c>
      <c r="G11" s="226">
        <v>152221230</v>
      </c>
      <c r="H11" s="226">
        <v>8.8314447959999995</v>
      </c>
      <c r="I11" s="226">
        <v>12352435.382953901</v>
      </c>
      <c r="J11" s="226">
        <v>24891539.620000001</v>
      </c>
      <c r="K11" s="226">
        <v>37243975</v>
      </c>
      <c r="L11" s="226">
        <v>12.32</v>
      </c>
    </row>
    <row r="12" spans="1:12" x14ac:dyDescent="0.25">
      <c r="A12" s="226" t="s">
        <v>730</v>
      </c>
      <c r="B12" s="32">
        <v>191251</v>
      </c>
      <c r="C12" s="226">
        <v>748</v>
      </c>
      <c r="D12" s="32">
        <v>143096331</v>
      </c>
      <c r="E12" s="226">
        <v>819</v>
      </c>
      <c r="F12" s="226">
        <v>755</v>
      </c>
      <c r="G12" s="226">
        <v>155107382</v>
      </c>
      <c r="H12" s="226">
        <v>8.3936822319999997</v>
      </c>
      <c r="I12" s="226">
        <v>12011051.2857142</v>
      </c>
      <c r="J12" s="226">
        <v>847739.71429999999</v>
      </c>
      <c r="K12" s="226">
        <v>12858790.999999899</v>
      </c>
      <c r="L12" s="226">
        <v>12.55</v>
      </c>
    </row>
    <row r="13" spans="1:12" x14ac:dyDescent="0.25">
      <c r="A13" s="226" t="s">
        <v>45</v>
      </c>
      <c r="B13" s="32">
        <v>20000</v>
      </c>
      <c r="C13" s="32">
        <v>4741</v>
      </c>
      <c r="D13" s="32">
        <v>94826337</v>
      </c>
      <c r="E13" s="226">
        <v>5179</v>
      </c>
      <c r="F13" s="32">
        <v>4787</v>
      </c>
      <c r="G13" s="226">
        <v>102570095</v>
      </c>
      <c r="H13" s="226">
        <v>8.1662527279999999</v>
      </c>
      <c r="I13" s="226">
        <v>7743758.3066818202</v>
      </c>
      <c r="J13" s="226">
        <v>15200564.689999999</v>
      </c>
      <c r="K13" s="226">
        <v>22944323</v>
      </c>
      <c r="L13" s="226">
        <v>8.3000000000000007</v>
      </c>
    </row>
    <row r="14" spans="1:12" x14ac:dyDescent="0.25">
      <c r="A14" s="226" t="s">
        <v>1393</v>
      </c>
      <c r="B14" s="226">
        <v>100</v>
      </c>
      <c r="C14" s="32">
        <v>10554</v>
      </c>
      <c r="D14" s="32">
        <v>1055374</v>
      </c>
      <c r="E14" s="226">
        <v>11283</v>
      </c>
      <c r="F14" s="32">
        <v>10657</v>
      </c>
      <c r="G14" s="226">
        <v>1117299</v>
      </c>
      <c r="H14" s="226">
        <v>5.8675781410000001</v>
      </c>
      <c r="I14" s="226">
        <v>61924.8999999999</v>
      </c>
      <c r="J14" s="226">
        <v>946794.1</v>
      </c>
      <c r="K14" s="226">
        <v>1008718.99999999</v>
      </c>
      <c r="L14" s="226">
        <v>0.09</v>
      </c>
    </row>
    <row r="15" spans="1:12" x14ac:dyDescent="0.25">
      <c r="A15" s="226" t="s">
        <v>48</v>
      </c>
      <c r="B15" s="32">
        <v>150000</v>
      </c>
      <c r="C15" s="226">
        <v>427</v>
      </c>
      <c r="D15" s="32">
        <v>64014980</v>
      </c>
      <c r="E15" s="226">
        <v>431</v>
      </c>
      <c r="F15" s="226">
        <v>431</v>
      </c>
      <c r="G15" s="226">
        <v>64019663</v>
      </c>
      <c r="H15" s="226">
        <v>7.3156719999999996E-3</v>
      </c>
      <c r="I15" s="226">
        <v>4683.1261812373996</v>
      </c>
      <c r="J15" s="226">
        <v>7718483.8739999998</v>
      </c>
      <c r="K15" s="226">
        <v>7723167</v>
      </c>
      <c r="L15" s="226">
        <v>5.18</v>
      </c>
    </row>
    <row r="16" spans="1:12" x14ac:dyDescent="0.25">
      <c r="A16" s="226" t="s">
        <v>82</v>
      </c>
      <c r="B16" s="32">
        <v>25001</v>
      </c>
      <c r="C16" s="32">
        <v>4205</v>
      </c>
      <c r="D16" s="32">
        <v>105127966</v>
      </c>
      <c r="E16" s="226">
        <v>4209</v>
      </c>
      <c r="F16" s="32">
        <v>4246</v>
      </c>
      <c r="G16" s="226">
        <v>104203224</v>
      </c>
      <c r="H16" s="226">
        <v>-0.87963488700000003</v>
      </c>
      <c r="I16" s="226">
        <v>-924742.26772285998</v>
      </c>
      <c r="J16" s="226">
        <v>4403173.2680000002</v>
      </c>
      <c r="K16" s="226">
        <v>3478431</v>
      </c>
      <c r="L16" s="226">
        <v>8.43</v>
      </c>
    </row>
    <row r="17" spans="1:12" x14ac:dyDescent="0.25">
      <c r="A17" s="226" t="s">
        <v>983</v>
      </c>
      <c r="B17" s="32">
        <v>100000</v>
      </c>
      <c r="C17" s="226">
        <v>502</v>
      </c>
      <c r="D17" s="32">
        <v>50227000</v>
      </c>
      <c r="E17" s="226">
        <v>500</v>
      </c>
      <c r="F17" s="226">
        <v>507</v>
      </c>
      <c r="G17" s="226">
        <v>49512500</v>
      </c>
      <c r="H17" s="226">
        <v>-1.4225416609999999</v>
      </c>
      <c r="I17" s="226">
        <v>-714500</v>
      </c>
      <c r="J17" s="226">
        <v>0</v>
      </c>
      <c r="K17" s="226">
        <v>-714500</v>
      </c>
      <c r="L17" s="226">
        <v>4.01</v>
      </c>
    </row>
    <row r="18" spans="1:12" x14ac:dyDescent="0.25">
      <c r="A18" s="226" t="s">
        <v>51</v>
      </c>
      <c r="B18" s="32">
        <v>300000</v>
      </c>
      <c r="C18" s="226">
        <v>424</v>
      </c>
      <c r="D18" s="32">
        <v>127192618</v>
      </c>
      <c r="E18" s="226">
        <v>412</v>
      </c>
      <c r="F18" s="226">
        <v>428</v>
      </c>
      <c r="G18" s="226">
        <v>122394900</v>
      </c>
      <c r="H18" s="226">
        <v>-3.7720096270000001</v>
      </c>
      <c r="I18" s="226">
        <v>-4797717.7877852703</v>
      </c>
      <c r="J18" s="226">
        <v>2348525.7880000002</v>
      </c>
      <c r="K18" s="226">
        <v>-2449191.9999999902</v>
      </c>
      <c r="L18" s="226">
        <v>9.9</v>
      </c>
    </row>
    <row r="19" spans="1:12" x14ac:dyDescent="0.25">
      <c r="A19" s="226" t="s">
        <v>88</v>
      </c>
      <c r="B19" s="32">
        <v>60000</v>
      </c>
      <c r="C19" s="32">
        <v>1735</v>
      </c>
      <c r="D19" s="32">
        <v>104092232</v>
      </c>
      <c r="E19" s="226">
        <v>1671</v>
      </c>
      <c r="F19" s="32">
        <v>1752</v>
      </c>
      <c r="G19" s="226">
        <v>99282465</v>
      </c>
      <c r="H19" s="226">
        <v>-4.620677948</v>
      </c>
      <c r="I19" s="226">
        <v>-4809766.7999999896</v>
      </c>
      <c r="J19" s="226">
        <v>3329144.8</v>
      </c>
      <c r="K19" s="226">
        <v>-1480621.99999999</v>
      </c>
      <c r="L19" s="226">
        <v>8.0299999999999994</v>
      </c>
    </row>
    <row r="20" spans="1:12" x14ac:dyDescent="0.25">
      <c r="A20" s="226" t="s">
        <v>1623</v>
      </c>
      <c r="B20" s="32">
        <v>2200</v>
      </c>
      <c r="C20" s="32">
        <v>27489</v>
      </c>
      <c r="D20" s="32">
        <v>60476395</v>
      </c>
      <c r="E20" s="226">
        <v>26213</v>
      </c>
      <c r="F20" s="32">
        <v>27757</v>
      </c>
      <c r="G20" s="226">
        <v>57106331</v>
      </c>
      <c r="H20" s="226">
        <v>-5.5725279260000002</v>
      </c>
      <c r="I20" s="226">
        <v>-3370064</v>
      </c>
      <c r="J20" s="226">
        <v>2509927</v>
      </c>
      <c r="K20" s="226">
        <v>-860137</v>
      </c>
      <c r="L20" s="226">
        <v>4.62</v>
      </c>
    </row>
    <row r="21" spans="1:12" x14ac:dyDescent="0.25">
      <c r="A21" s="226" t="s">
        <v>1575</v>
      </c>
      <c r="B21" s="226">
        <v>500</v>
      </c>
      <c r="C21" s="32">
        <v>2913</v>
      </c>
      <c r="D21" s="32">
        <v>1456583</v>
      </c>
      <c r="E21" s="226">
        <v>2730</v>
      </c>
      <c r="F21" s="32">
        <v>2941</v>
      </c>
      <c r="G21" s="226">
        <v>1351691</v>
      </c>
      <c r="H21" s="226">
        <v>-7.2012374169999998</v>
      </c>
      <c r="I21" s="226">
        <v>-104892</v>
      </c>
      <c r="J21" s="226">
        <v>0</v>
      </c>
      <c r="K21" s="226">
        <v>-104892</v>
      </c>
      <c r="L21" s="226">
        <v>0.11</v>
      </c>
    </row>
    <row r="22" spans="1:12" x14ac:dyDescent="0.25">
      <c r="A22" s="226" t="s">
        <v>54</v>
      </c>
      <c r="B22" s="32">
        <v>965771</v>
      </c>
      <c r="D22" s="32">
        <v>1160846463</v>
      </c>
      <c r="G22" s="32">
        <v>1235959625</v>
      </c>
      <c r="I22" s="32">
        <v>75113162</v>
      </c>
      <c r="J22" s="32">
        <v>174672311</v>
      </c>
      <c r="K22" s="32">
        <v>249785473</v>
      </c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20" t="s">
        <v>63</v>
      </c>
      <c r="I40" s="221"/>
      <c r="J40" s="226">
        <f>68550000 + 136360000</f>
        <v>204910000</v>
      </c>
      <c r="K40" s="365" t="s">
        <v>64</v>
      </c>
      <c r="L40" s="366"/>
    </row>
    <row r="41" spans="1:12" x14ac:dyDescent="0.25">
      <c r="A41" s="225" t="s">
        <v>59</v>
      </c>
      <c r="B41" s="22">
        <v>232258287</v>
      </c>
      <c r="C41" s="226" t="s">
        <v>1927</v>
      </c>
      <c r="D41" s="32">
        <v>191251000</v>
      </c>
      <c r="G41" s="32">
        <f>B41+G22+D41</f>
        <v>1659468912</v>
      </c>
      <c r="H41" s="28">
        <f>G41-B43</f>
        <v>279468912</v>
      </c>
      <c r="I41" s="33">
        <f>H41/B43</f>
        <v>0.20251370434782609</v>
      </c>
      <c r="J41" s="32">
        <f>G41+J40</f>
        <v>1864378912</v>
      </c>
      <c r="K41" s="28">
        <f>H41+J40</f>
        <v>484378912</v>
      </c>
      <c r="L41" s="33">
        <f>K41/B43</f>
        <v>0.35099921159420289</v>
      </c>
    </row>
    <row r="42" spans="1:12" x14ac:dyDescent="0.25">
      <c r="A42" s="23" t="s">
        <v>60</v>
      </c>
      <c r="B42" s="24">
        <v>130000000</v>
      </c>
      <c r="G42" s="35">
        <f>G41+B42</f>
        <v>1789468912</v>
      </c>
      <c r="H42" s="36">
        <f>G42-B43</f>
        <v>409468912</v>
      </c>
      <c r="I42" s="37">
        <f>H42/B43</f>
        <v>0.29671660289855073</v>
      </c>
      <c r="J42" s="32">
        <f>G42+J40</f>
        <v>1994378912</v>
      </c>
      <c r="K42" s="36">
        <f>H42+J40</f>
        <v>614378912</v>
      </c>
      <c r="L42" s="37">
        <f>K42/B43</f>
        <v>0.44520211014492755</v>
      </c>
    </row>
    <row r="43" spans="1:12" x14ac:dyDescent="0.25">
      <c r="A43" s="225" t="s">
        <v>61</v>
      </c>
      <c r="B43" s="225">
        <v>1380000000</v>
      </c>
      <c r="H43" s="222" t="s">
        <v>69</v>
      </c>
      <c r="I43" s="51">
        <f ca="1">H41/VLOOKUP(MID(CELL("filename",A$1),FIND("]",CELL("filename",A$1))+1,255),base!A:H,8,FALSE)*30</f>
        <v>3.7205803419675783E-2</v>
      </c>
      <c r="K43" s="223" t="s">
        <v>69</v>
      </c>
      <c r="L43" s="51">
        <f ca="1">K41/VLOOKUP(MID(CELL("filename",A$1),FIND("]",CELL("filename",A$1))+1,255),base!A:H,8,FALSE)*30</f>
        <v>6.4485550294440031E-2</v>
      </c>
    </row>
    <row r="44" spans="1:12" x14ac:dyDescent="0.25">
      <c r="H44" s="222"/>
      <c r="I44" s="51">
        <f ca="1">H42/VLOOKUP(MID(CELL("filename",A$1),FIND("]",CELL("filename",A$1))+1,255),base!A:H,8,FALSE)*30</f>
        <v>5.4512753269460333E-2</v>
      </c>
      <c r="K44" s="224"/>
      <c r="L44" s="51">
        <f ca="1">K42/VLOOKUP(MID(CELL("filename",A$1),FIND("]",CELL("filename",A$1))+1,255),base!A:H,8,FALSE)*30</f>
        <v>8.1792500144224595E-2</v>
      </c>
    </row>
  </sheetData>
  <mergeCells count="1">
    <mergeCell ref="K40:L4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opLeftCell="A13" zoomScale="115" zoomScaleNormal="115" workbookViewId="0">
      <selection activeCell="A40" sqref="A40:L44"/>
    </sheetView>
  </sheetViews>
  <sheetFormatPr defaultRowHeight="15" x14ac:dyDescent="0.25"/>
  <cols>
    <col min="1" max="1" width="10.140625" style="234" bestFit="1" customWidth="1"/>
    <col min="2" max="2" width="12.28515625" style="234" bestFit="1" customWidth="1"/>
    <col min="3" max="3" width="14.85546875" style="234" bestFit="1" customWidth="1"/>
    <col min="4" max="4" width="13.85546875" style="234" bestFit="1" customWidth="1"/>
    <col min="5" max="5" width="14.5703125" style="234" bestFit="1" customWidth="1"/>
    <col min="6" max="6" width="12.140625" style="234" bestFit="1" customWidth="1"/>
    <col min="7" max="7" width="13.85546875" style="234" bestFit="1" customWidth="1"/>
    <col min="8" max="8" width="18" style="234" bestFit="1" customWidth="1"/>
    <col min="9" max="9" width="21.5703125" style="234" bestFit="1" customWidth="1"/>
    <col min="10" max="10" width="19.28515625" style="234" bestFit="1" customWidth="1"/>
    <col min="11" max="11" width="21.5703125" style="234" bestFit="1" customWidth="1"/>
    <col min="12" max="12" width="11.5703125" style="234" bestFit="1" customWidth="1"/>
    <col min="13" max="16384" width="9.140625" style="234"/>
  </cols>
  <sheetData>
    <row r="1" spans="1:12" x14ac:dyDescent="0.25">
      <c r="A1" s="234" t="s">
        <v>0</v>
      </c>
      <c r="B1" s="234" t="s">
        <v>1</v>
      </c>
      <c r="C1" s="234" t="s">
        <v>2</v>
      </c>
      <c r="D1" s="234" t="s">
        <v>3</v>
      </c>
      <c r="E1" s="234" t="s">
        <v>4</v>
      </c>
      <c r="F1" s="234" t="s">
        <v>5</v>
      </c>
      <c r="G1" s="234" t="s">
        <v>6</v>
      </c>
      <c r="H1" s="234" t="s">
        <v>7</v>
      </c>
      <c r="I1" s="234" t="s">
        <v>8</v>
      </c>
      <c r="J1" s="234" t="s">
        <v>9</v>
      </c>
      <c r="K1" s="234" t="s">
        <v>10</v>
      </c>
      <c r="L1" s="234" t="s">
        <v>11</v>
      </c>
    </row>
    <row r="2" spans="1:12" x14ac:dyDescent="0.25">
      <c r="A2" s="242" t="s">
        <v>772</v>
      </c>
      <c r="B2" s="242" t="s">
        <v>273</v>
      </c>
      <c r="C2" s="242">
        <v>905</v>
      </c>
      <c r="D2" s="242" t="s">
        <v>2226</v>
      </c>
      <c r="E2" s="242">
        <v>1565</v>
      </c>
      <c r="F2" s="242">
        <v>914</v>
      </c>
      <c r="G2" s="242">
        <v>23246119</v>
      </c>
      <c r="H2" s="242">
        <v>71.225063166816597</v>
      </c>
      <c r="I2" s="242" t="s">
        <v>2227</v>
      </c>
      <c r="J2" s="242">
        <v>3421307</v>
      </c>
      <c r="K2" s="242" t="s">
        <v>2228</v>
      </c>
      <c r="L2" s="242">
        <v>1.47</v>
      </c>
    </row>
    <row r="3" spans="1:12" x14ac:dyDescent="0.25">
      <c r="A3" s="242" t="s">
        <v>82</v>
      </c>
      <c r="B3" s="242" t="s">
        <v>161</v>
      </c>
      <c r="C3" s="242" t="s">
        <v>162</v>
      </c>
      <c r="D3" s="242" t="s">
        <v>580</v>
      </c>
      <c r="E3" s="242">
        <v>7000</v>
      </c>
      <c r="F3" s="242" t="s">
        <v>164</v>
      </c>
      <c r="G3" s="242">
        <v>173300682</v>
      </c>
      <c r="H3" s="242">
        <v>64.847364742761144</v>
      </c>
      <c r="I3" s="242" t="s">
        <v>2229</v>
      </c>
      <c r="J3" s="242">
        <v>4403173.2677228628</v>
      </c>
      <c r="K3" s="242" t="s">
        <v>2230</v>
      </c>
      <c r="L3" s="242">
        <v>10.99</v>
      </c>
    </row>
    <row r="4" spans="1:12" x14ac:dyDescent="0.25">
      <c r="A4" s="242" t="s">
        <v>1764</v>
      </c>
      <c r="B4" s="242">
        <v>303</v>
      </c>
      <c r="C4" s="242" t="s">
        <v>1765</v>
      </c>
      <c r="D4" s="242" t="s">
        <v>1766</v>
      </c>
      <c r="E4" s="242">
        <v>8435</v>
      </c>
      <c r="F4" s="242" t="s">
        <v>1767</v>
      </c>
      <c r="G4" s="242">
        <v>2530886</v>
      </c>
      <c r="H4" s="242">
        <v>63.023392430633031</v>
      </c>
      <c r="I4" s="242" t="s">
        <v>2231</v>
      </c>
      <c r="J4" s="242">
        <v>0</v>
      </c>
      <c r="K4" s="242" t="s">
        <v>2231</v>
      </c>
      <c r="L4" s="242">
        <v>0.16</v>
      </c>
    </row>
    <row r="5" spans="1:12" x14ac:dyDescent="0.25">
      <c r="A5" s="242" t="s">
        <v>57</v>
      </c>
      <c r="B5" s="242">
        <v>224</v>
      </c>
      <c r="C5" s="242" t="s">
        <v>546</v>
      </c>
      <c r="D5" s="242" t="s">
        <v>547</v>
      </c>
      <c r="E5" s="242">
        <v>8180</v>
      </c>
      <c r="F5" s="242" t="s">
        <v>548</v>
      </c>
      <c r="G5" s="242">
        <v>1814455</v>
      </c>
      <c r="H5" s="242">
        <v>56.920474819421585</v>
      </c>
      <c r="I5" s="242" t="s">
        <v>2232</v>
      </c>
      <c r="J5" s="242">
        <v>459414.5167682927</v>
      </c>
      <c r="K5" s="242" t="s">
        <v>2233</v>
      </c>
      <c r="L5" s="242">
        <v>0.12</v>
      </c>
    </row>
    <row r="6" spans="1:12" x14ac:dyDescent="0.25">
      <c r="A6" s="242" t="s">
        <v>38</v>
      </c>
      <c r="B6" s="242" t="s">
        <v>131</v>
      </c>
      <c r="C6" s="242" t="s">
        <v>1802</v>
      </c>
      <c r="D6" s="242" t="s">
        <v>2119</v>
      </c>
      <c r="E6" s="242">
        <v>2225</v>
      </c>
      <c r="F6" s="242" t="s">
        <v>1804</v>
      </c>
      <c r="G6" s="242">
        <v>2203306</v>
      </c>
      <c r="H6" s="242">
        <v>49.723581639882774</v>
      </c>
      <c r="I6" s="242" t="s">
        <v>2234</v>
      </c>
      <c r="J6" s="242">
        <v>54387423.482777782</v>
      </c>
      <c r="K6" s="242" t="s">
        <v>2235</v>
      </c>
      <c r="L6" s="242">
        <v>0.14000000000000001</v>
      </c>
    </row>
    <row r="7" spans="1:12" x14ac:dyDescent="0.25">
      <c r="A7" s="242" t="s">
        <v>2054</v>
      </c>
      <c r="B7" s="242">
        <v>92</v>
      </c>
      <c r="C7" s="242" t="s">
        <v>2055</v>
      </c>
      <c r="D7" s="242" t="s">
        <v>2056</v>
      </c>
      <c r="E7" s="242">
        <v>4218</v>
      </c>
      <c r="F7" s="242" t="s">
        <v>2057</v>
      </c>
      <c r="G7" s="242">
        <v>384272</v>
      </c>
      <c r="H7" s="242">
        <v>32.001429003270218</v>
      </c>
      <c r="I7" s="242" t="s">
        <v>2236</v>
      </c>
      <c r="J7" s="242">
        <v>0</v>
      </c>
      <c r="K7" s="242" t="s">
        <v>2236</v>
      </c>
      <c r="L7" s="242">
        <v>0.02</v>
      </c>
    </row>
    <row r="8" spans="1:12" x14ac:dyDescent="0.25">
      <c r="A8" s="242" t="s">
        <v>25</v>
      </c>
      <c r="B8" s="242" t="s">
        <v>131</v>
      </c>
      <c r="C8" s="242" t="s">
        <v>222</v>
      </c>
      <c r="D8" s="242" t="s">
        <v>1678</v>
      </c>
      <c r="E8" s="242">
        <v>6890</v>
      </c>
      <c r="F8" s="242" t="s">
        <v>224</v>
      </c>
      <c r="G8" s="242">
        <v>6822822</v>
      </c>
      <c r="H8" s="242">
        <v>28.720552762712828</v>
      </c>
      <c r="I8" s="242" t="s">
        <v>2237</v>
      </c>
      <c r="J8" s="242">
        <v>9982897.5326749608</v>
      </c>
      <c r="K8" s="242" t="s">
        <v>2238</v>
      </c>
      <c r="L8" s="242">
        <v>0.43</v>
      </c>
    </row>
    <row r="9" spans="1:12" x14ac:dyDescent="0.25">
      <c r="A9" s="242" t="s">
        <v>100</v>
      </c>
      <c r="B9" s="242" t="s">
        <v>2239</v>
      </c>
      <c r="C9" s="242" t="s">
        <v>2240</v>
      </c>
      <c r="D9" s="242" t="s">
        <v>2241</v>
      </c>
      <c r="E9" s="242">
        <v>2242</v>
      </c>
      <c r="F9" s="242" t="s">
        <v>2242</v>
      </c>
      <c r="G9" s="242">
        <v>424826105</v>
      </c>
      <c r="H9" s="242">
        <v>25.648988787151183</v>
      </c>
      <c r="I9" s="242" t="s">
        <v>2243</v>
      </c>
      <c r="J9" s="242">
        <v>3511595.7250000001</v>
      </c>
      <c r="K9" s="242" t="s">
        <v>2244</v>
      </c>
      <c r="L9" s="242">
        <v>26.94</v>
      </c>
    </row>
    <row r="10" spans="1:12" x14ac:dyDescent="0.25">
      <c r="A10" s="242" t="s">
        <v>78</v>
      </c>
      <c r="B10" s="242" t="s">
        <v>181</v>
      </c>
      <c r="C10" s="242" t="s">
        <v>2085</v>
      </c>
      <c r="D10" s="242" t="s">
        <v>2245</v>
      </c>
      <c r="E10" s="242">
        <v>5781</v>
      </c>
      <c r="F10" s="242" t="s">
        <v>2087</v>
      </c>
      <c r="G10" s="242">
        <v>200362234</v>
      </c>
      <c r="H10" s="242">
        <v>20.621715125609985</v>
      </c>
      <c r="I10" s="242" t="s">
        <v>2246</v>
      </c>
      <c r="J10" s="242">
        <v>38045223.895833336</v>
      </c>
      <c r="K10" s="242" t="s">
        <v>2247</v>
      </c>
      <c r="L10" s="242">
        <v>12.7</v>
      </c>
    </row>
    <row r="11" spans="1:12" x14ac:dyDescent="0.25">
      <c r="A11" s="242" t="s">
        <v>45</v>
      </c>
      <c r="B11" s="242" t="s">
        <v>156</v>
      </c>
      <c r="C11" s="242" t="s">
        <v>1303</v>
      </c>
      <c r="D11" s="242" t="s">
        <v>1304</v>
      </c>
      <c r="E11" s="242">
        <v>5356</v>
      </c>
      <c r="F11" s="242" t="s">
        <v>1305</v>
      </c>
      <c r="G11" s="242">
        <v>106075580</v>
      </c>
      <c r="H11" s="242">
        <v>11.862994711124902</v>
      </c>
      <c r="I11" s="242" t="s">
        <v>2248</v>
      </c>
      <c r="J11" s="242">
        <v>15200564.693318179</v>
      </c>
      <c r="K11" s="242" t="s">
        <v>2249</v>
      </c>
      <c r="L11" s="242">
        <v>6.73</v>
      </c>
    </row>
    <row r="12" spans="1:12" x14ac:dyDescent="0.25">
      <c r="A12" s="242" t="s">
        <v>845</v>
      </c>
      <c r="B12" s="242" t="s">
        <v>273</v>
      </c>
      <c r="C12" s="242" t="s">
        <v>1791</v>
      </c>
      <c r="D12" s="242" t="s">
        <v>2029</v>
      </c>
      <c r="E12" s="242">
        <v>5730</v>
      </c>
      <c r="F12" s="242" t="s">
        <v>1793</v>
      </c>
      <c r="G12" s="242">
        <v>85111988</v>
      </c>
      <c r="H12" s="242">
        <v>11.743022992979434</v>
      </c>
      <c r="I12" s="242" t="s">
        <v>2250</v>
      </c>
      <c r="J12" s="242">
        <v>5788826.25</v>
      </c>
      <c r="K12" s="242" t="s">
        <v>2251</v>
      </c>
      <c r="L12" s="242">
        <v>5.4</v>
      </c>
    </row>
    <row r="13" spans="1:12" x14ac:dyDescent="0.25">
      <c r="A13" s="242" t="s">
        <v>1393</v>
      </c>
      <c r="B13" s="242">
        <v>100</v>
      </c>
      <c r="C13" s="242" t="s">
        <v>1394</v>
      </c>
      <c r="D13" s="242" t="s">
        <v>1960</v>
      </c>
      <c r="E13" s="242">
        <v>11470</v>
      </c>
      <c r="F13" s="242" t="s">
        <v>1396</v>
      </c>
      <c r="G13" s="242">
        <v>1135817</v>
      </c>
      <c r="H13" s="242">
        <v>7.6222166149425021</v>
      </c>
      <c r="I13" s="242" t="s">
        <v>2252</v>
      </c>
      <c r="J13" s="242">
        <v>946794.1</v>
      </c>
      <c r="K13" s="242" t="s">
        <v>2253</v>
      </c>
      <c r="L13" s="242">
        <v>7.0000000000000007E-2</v>
      </c>
    </row>
    <row r="14" spans="1:12" x14ac:dyDescent="0.25">
      <c r="A14" s="242" t="s">
        <v>12</v>
      </c>
      <c r="B14" s="242" t="s">
        <v>358</v>
      </c>
      <c r="C14" s="242" t="s">
        <v>1527</v>
      </c>
      <c r="D14" s="242" t="s">
        <v>2201</v>
      </c>
      <c r="E14" s="242">
        <v>3358</v>
      </c>
      <c r="F14" s="242" t="s">
        <v>1529</v>
      </c>
      <c r="G14" s="242">
        <v>149636678</v>
      </c>
      <c r="H14" s="242">
        <v>6.9836044628095655</v>
      </c>
      <c r="I14" s="242" t="s">
        <v>2254</v>
      </c>
      <c r="J14" s="242">
        <v>24891539.61704604</v>
      </c>
      <c r="K14" s="242" t="s">
        <v>2255</v>
      </c>
      <c r="L14" s="242">
        <v>9.49</v>
      </c>
    </row>
    <row r="15" spans="1:12" x14ac:dyDescent="0.25">
      <c r="A15" s="242" t="s">
        <v>48</v>
      </c>
      <c r="B15" s="242" t="s">
        <v>470</v>
      </c>
      <c r="C15" s="242">
        <v>427</v>
      </c>
      <c r="D15" s="242" t="s">
        <v>2256</v>
      </c>
      <c r="E15" s="242">
        <v>445</v>
      </c>
      <c r="F15" s="242">
        <v>431</v>
      </c>
      <c r="G15" s="242">
        <v>44066125</v>
      </c>
      <c r="H15" s="242">
        <v>3.2558123587470589</v>
      </c>
      <c r="I15" s="242" t="s">
        <v>2257</v>
      </c>
      <c r="J15" s="242">
        <v>8660788.249212509</v>
      </c>
      <c r="K15" s="242" t="s">
        <v>2258</v>
      </c>
      <c r="L15" s="242">
        <v>2.79</v>
      </c>
    </row>
    <row r="16" spans="1:12" x14ac:dyDescent="0.25">
      <c r="A16" s="242" t="s">
        <v>51</v>
      </c>
      <c r="B16" s="242" t="s">
        <v>1023</v>
      </c>
      <c r="C16" s="242">
        <v>424</v>
      </c>
      <c r="D16" s="242" t="s">
        <v>1501</v>
      </c>
      <c r="E16" s="242">
        <v>423</v>
      </c>
      <c r="F16" s="242">
        <v>428</v>
      </c>
      <c r="G16" s="242">
        <v>125662725</v>
      </c>
      <c r="H16" s="242">
        <v>-1.2028157092716094</v>
      </c>
      <c r="I16" s="242" t="s">
        <v>2259</v>
      </c>
      <c r="J16" s="242">
        <v>2348525.7877852772</v>
      </c>
      <c r="K16" s="242" t="s">
        <v>2260</v>
      </c>
      <c r="L16" s="242">
        <v>7.97</v>
      </c>
    </row>
    <row r="17" spans="1:12" x14ac:dyDescent="0.25">
      <c r="A17" s="242" t="s">
        <v>983</v>
      </c>
      <c r="B17" s="242" t="s">
        <v>470</v>
      </c>
      <c r="C17" s="242">
        <v>502</v>
      </c>
      <c r="D17" s="242" t="s">
        <v>1021</v>
      </c>
      <c r="E17" s="242">
        <v>500</v>
      </c>
      <c r="F17" s="242">
        <v>507</v>
      </c>
      <c r="G17" s="242">
        <v>49512500</v>
      </c>
      <c r="H17" s="242">
        <v>-1.422541660859697</v>
      </c>
      <c r="I17" s="242" t="s">
        <v>1022</v>
      </c>
      <c r="J17" s="242">
        <v>0</v>
      </c>
      <c r="K17" s="242" t="s">
        <v>1022</v>
      </c>
      <c r="L17" s="242">
        <v>3.14</v>
      </c>
    </row>
    <row r="18" spans="1:12" x14ac:dyDescent="0.25">
      <c r="A18" s="242" t="s">
        <v>2261</v>
      </c>
      <c r="B18" s="242">
        <v>533</v>
      </c>
      <c r="C18" s="242" t="s">
        <v>2262</v>
      </c>
      <c r="D18" s="242" t="s">
        <v>2263</v>
      </c>
      <c r="E18" s="242">
        <v>31250</v>
      </c>
      <c r="F18" s="242" t="s">
        <v>2264</v>
      </c>
      <c r="G18" s="242">
        <v>16493852</v>
      </c>
      <c r="H18" s="242">
        <v>-1.432333592214722</v>
      </c>
      <c r="I18" s="242" t="s">
        <v>2265</v>
      </c>
      <c r="J18" s="242">
        <v>0</v>
      </c>
      <c r="K18" s="242" t="s">
        <v>2265</v>
      </c>
      <c r="L18" s="242">
        <v>1.05</v>
      </c>
    </row>
    <row r="19" spans="1:12" x14ac:dyDescent="0.25">
      <c r="A19" s="242" t="s">
        <v>1623</v>
      </c>
      <c r="B19" s="242" t="s">
        <v>2266</v>
      </c>
      <c r="C19" s="242" t="s">
        <v>2267</v>
      </c>
      <c r="D19" s="242" t="s">
        <v>2268</v>
      </c>
      <c r="E19" s="242">
        <v>26003</v>
      </c>
      <c r="F19" s="242" t="s">
        <v>2269</v>
      </c>
      <c r="G19" s="242">
        <v>82398306</v>
      </c>
      <c r="H19" s="242">
        <v>-4.383787139452453</v>
      </c>
      <c r="I19" s="242" t="s">
        <v>2270</v>
      </c>
      <c r="J19" s="242">
        <v>2509927</v>
      </c>
      <c r="K19" s="242" t="s">
        <v>2271</v>
      </c>
      <c r="L19" s="242">
        <v>5.22</v>
      </c>
    </row>
    <row r="20" spans="1:12" x14ac:dyDescent="0.25">
      <c r="A20" s="242" t="s">
        <v>88</v>
      </c>
      <c r="B20" s="242" t="s">
        <v>752</v>
      </c>
      <c r="C20" s="242" t="s">
        <v>1774</v>
      </c>
      <c r="D20" s="242" t="s">
        <v>1901</v>
      </c>
      <c r="E20" s="242">
        <v>1635</v>
      </c>
      <c r="F20" s="242" t="s">
        <v>1776</v>
      </c>
      <c r="G20" s="242">
        <v>97143525</v>
      </c>
      <c r="H20" s="242">
        <v>-6.6755286920459689</v>
      </c>
      <c r="I20" s="242" t="s">
        <v>2272</v>
      </c>
      <c r="J20" s="242">
        <v>3329144.8000000003</v>
      </c>
      <c r="K20" s="242" t="s">
        <v>2273</v>
      </c>
      <c r="L20" s="242">
        <v>6.16</v>
      </c>
    </row>
    <row r="21" spans="1:12" x14ac:dyDescent="0.25">
      <c r="A21" s="242" t="s">
        <v>1575</v>
      </c>
      <c r="B21" s="242">
        <v>500</v>
      </c>
      <c r="C21" s="242" t="s">
        <v>1576</v>
      </c>
      <c r="D21" s="242" t="s">
        <v>1577</v>
      </c>
      <c r="E21" s="242">
        <v>2720</v>
      </c>
      <c r="F21" s="242" t="s">
        <v>1578</v>
      </c>
      <c r="G21" s="242">
        <v>1346740</v>
      </c>
      <c r="H21" s="242">
        <v>-7.5411425232890954</v>
      </c>
      <c r="I21" s="242" t="s">
        <v>2274</v>
      </c>
      <c r="J21" s="242">
        <v>0</v>
      </c>
      <c r="K21" s="242" t="s">
        <v>2274</v>
      </c>
      <c r="L21" s="242">
        <v>0.09</v>
      </c>
    </row>
    <row r="22" spans="1:12" x14ac:dyDescent="0.25">
      <c r="A22" s="20" t="s">
        <v>54</v>
      </c>
      <c r="B22" s="20" t="s">
        <v>2275</v>
      </c>
      <c r="C22" s="20"/>
      <c r="D22" s="20" t="s">
        <v>2276</v>
      </c>
      <c r="E22" s="20"/>
      <c r="F22" s="20"/>
      <c r="G22" s="20" t="s">
        <v>2277</v>
      </c>
      <c r="H22" s="20"/>
      <c r="I22" s="20" t="s">
        <v>2278</v>
      </c>
      <c r="J22" s="20" t="s">
        <v>2279</v>
      </c>
      <c r="K22" s="20" t="s">
        <v>2280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28" t="s">
        <v>63</v>
      </c>
      <c r="I40" s="229"/>
      <c r="J40" s="234">
        <f>0</f>
        <v>0</v>
      </c>
      <c r="K40" s="365" t="s">
        <v>64</v>
      </c>
      <c r="L40" s="366"/>
    </row>
    <row r="41" spans="1:12" x14ac:dyDescent="0.25">
      <c r="A41" s="233" t="s">
        <v>59</v>
      </c>
      <c r="B41" s="22">
        <v>232258287</v>
      </c>
      <c r="C41" s="234" t="s">
        <v>1927</v>
      </c>
      <c r="D41" s="32">
        <v>0</v>
      </c>
      <c r="G41" s="32">
        <f>B41+G22+D41</f>
        <v>1826333004</v>
      </c>
      <c r="H41" s="28">
        <f>G41-B43</f>
        <v>446333004</v>
      </c>
      <c r="I41" s="33">
        <f>H41/B43</f>
        <v>0.32342971304347828</v>
      </c>
      <c r="J41" s="32">
        <f>G41+J40</f>
        <v>1826333004</v>
      </c>
      <c r="K41" s="28">
        <f>H41+J40</f>
        <v>446333004</v>
      </c>
      <c r="L41" s="33">
        <f>K41/B43</f>
        <v>0.32342971304347828</v>
      </c>
    </row>
    <row r="42" spans="1:12" x14ac:dyDescent="0.25">
      <c r="A42" s="23" t="s">
        <v>60</v>
      </c>
      <c r="B42" s="24">
        <v>130000000</v>
      </c>
      <c r="G42" s="35">
        <f>G41+B42</f>
        <v>1956333004</v>
      </c>
      <c r="H42" s="36">
        <f>G42-B43</f>
        <v>576333004</v>
      </c>
      <c r="I42" s="37">
        <f>H42/B43</f>
        <v>0.4176326115942029</v>
      </c>
      <c r="J42" s="32">
        <f>G42+J40</f>
        <v>1956333004</v>
      </c>
      <c r="K42" s="36">
        <f>H42+J40</f>
        <v>576333004</v>
      </c>
      <c r="L42" s="37">
        <f>K42/B43</f>
        <v>0.4176326115942029</v>
      </c>
    </row>
    <row r="43" spans="1:12" x14ac:dyDescent="0.25">
      <c r="A43" s="233" t="s">
        <v>61</v>
      </c>
      <c r="B43" s="233">
        <v>1380000000</v>
      </c>
      <c r="H43" s="230" t="s">
        <v>69</v>
      </c>
      <c r="I43" s="51">
        <f ca="1">H41/VLOOKUP(MID(CELL("filename",A$1),FIND("]",CELL("filename",A$1))+1,255),base!A:H,8,FALSE)*30</f>
        <v>5.8437887855035529E-2</v>
      </c>
      <c r="K43" s="231" t="s">
        <v>69</v>
      </c>
      <c r="L43" s="51">
        <f ca="1">K41/VLOOKUP(MID(CELL("filename",A$1),FIND("]",CELL("filename",A$1))+1,255),base!A:H,8,FALSE)*30</f>
        <v>5.8437887855035529E-2</v>
      </c>
    </row>
    <row r="44" spans="1:12" x14ac:dyDescent="0.25">
      <c r="H44" s="230"/>
      <c r="I44" s="51">
        <f ca="1">H42/VLOOKUP(MID(CELL("filename",A$1),FIND("]",CELL("filename",A$1))+1,255),base!A:H,8,FALSE)*30</f>
        <v>7.5458644449487633E-2</v>
      </c>
      <c r="K44" s="232"/>
      <c r="L44" s="51">
        <f ca="1">K42/VLOOKUP(MID(CELL("filename",A$1),FIND("]",CELL("filename",A$1))+1,255),base!A:H,8,FALSE)*30</f>
        <v>7.5458644449487633E-2</v>
      </c>
    </row>
  </sheetData>
  <mergeCells count="1">
    <mergeCell ref="K40:L4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0" sqref="A40:L44"/>
    </sheetView>
  </sheetViews>
  <sheetFormatPr defaultRowHeight="15" x14ac:dyDescent="0.25"/>
  <cols>
    <col min="1" max="1" width="10.140625" style="241" bestFit="1" customWidth="1"/>
    <col min="2" max="2" width="12.28515625" style="241" bestFit="1" customWidth="1"/>
    <col min="3" max="3" width="14.85546875" style="241" bestFit="1" customWidth="1"/>
    <col min="4" max="4" width="13.85546875" style="241" bestFit="1" customWidth="1"/>
    <col min="5" max="5" width="14.5703125" style="241" bestFit="1" customWidth="1"/>
    <col min="6" max="6" width="12.140625" style="241" bestFit="1" customWidth="1"/>
    <col min="7" max="7" width="13.85546875" style="241" bestFit="1" customWidth="1"/>
    <col min="8" max="8" width="18" style="241" bestFit="1" customWidth="1"/>
    <col min="9" max="9" width="20.85546875" style="241" bestFit="1" customWidth="1"/>
    <col min="10" max="10" width="19.28515625" style="241" bestFit="1" customWidth="1"/>
    <col min="11" max="11" width="21.5703125" style="241" bestFit="1" customWidth="1"/>
    <col min="12" max="12" width="11.5703125" style="241" bestFit="1" customWidth="1"/>
    <col min="13" max="16384" width="9.140625" style="241"/>
  </cols>
  <sheetData>
    <row r="1" spans="1:12" x14ac:dyDescent="0.25">
      <c r="A1" s="241" t="s">
        <v>0</v>
      </c>
      <c r="B1" s="241" t="s">
        <v>1</v>
      </c>
      <c r="C1" s="241" t="s">
        <v>2</v>
      </c>
      <c r="D1" s="241" t="s">
        <v>3</v>
      </c>
      <c r="E1" s="241" t="s">
        <v>4</v>
      </c>
      <c r="F1" s="241" t="s">
        <v>5</v>
      </c>
      <c r="G1" s="241" t="s">
        <v>6</v>
      </c>
      <c r="H1" s="241" t="s">
        <v>7</v>
      </c>
      <c r="I1" s="241" t="s">
        <v>8</v>
      </c>
      <c r="J1" s="241" t="s">
        <v>9</v>
      </c>
      <c r="K1" s="241" t="s">
        <v>10</v>
      </c>
      <c r="L1" s="241" t="s">
        <v>11</v>
      </c>
    </row>
    <row r="2" spans="1:12" x14ac:dyDescent="0.25">
      <c r="A2" s="250" t="s">
        <v>1764</v>
      </c>
      <c r="B2" s="250">
        <v>303</v>
      </c>
      <c r="C2" s="250" t="s">
        <v>1765</v>
      </c>
      <c r="D2" s="250" t="s">
        <v>1766</v>
      </c>
      <c r="E2" s="250">
        <v>8766</v>
      </c>
      <c r="F2" s="250" t="s">
        <v>1767</v>
      </c>
      <c r="G2" s="250">
        <v>2630201</v>
      </c>
      <c r="H2" s="250">
        <v>69.420625739145663</v>
      </c>
      <c r="I2" s="250" t="s">
        <v>2283</v>
      </c>
      <c r="J2" s="250">
        <v>0</v>
      </c>
      <c r="K2" s="250" t="s">
        <v>2283</v>
      </c>
      <c r="L2" s="250">
        <v>0.15</v>
      </c>
    </row>
    <row r="3" spans="1:12" x14ac:dyDescent="0.25">
      <c r="A3" s="250" t="s">
        <v>82</v>
      </c>
      <c r="B3" s="250" t="s">
        <v>161</v>
      </c>
      <c r="C3" s="250" t="s">
        <v>162</v>
      </c>
      <c r="D3" s="250" t="s">
        <v>580</v>
      </c>
      <c r="E3" s="250">
        <v>6850</v>
      </c>
      <c r="F3" s="250" t="s">
        <v>164</v>
      </c>
      <c r="G3" s="250">
        <v>169587096</v>
      </c>
      <c r="H3" s="250">
        <v>61.314921253325757</v>
      </c>
      <c r="I3" s="250" t="s">
        <v>2284</v>
      </c>
      <c r="J3" s="250">
        <v>4403173.2677228628</v>
      </c>
      <c r="K3" s="250" t="s">
        <v>2285</v>
      </c>
      <c r="L3" s="250">
        <v>9.59</v>
      </c>
    </row>
    <row r="4" spans="1:12" x14ac:dyDescent="0.25">
      <c r="A4" s="250" t="s">
        <v>38</v>
      </c>
      <c r="B4" s="250" t="s">
        <v>131</v>
      </c>
      <c r="C4" s="250" t="s">
        <v>1802</v>
      </c>
      <c r="D4" s="250" t="s">
        <v>2119</v>
      </c>
      <c r="E4" s="250">
        <v>2126</v>
      </c>
      <c r="F4" s="250" t="s">
        <v>1804</v>
      </c>
      <c r="G4" s="250">
        <v>2105272</v>
      </c>
      <c r="H4" s="250">
        <v>43.061773610274415</v>
      </c>
      <c r="I4" s="250" t="s">
        <v>2286</v>
      </c>
      <c r="J4" s="250">
        <v>54387423.482777782</v>
      </c>
      <c r="K4" s="250" t="s">
        <v>2287</v>
      </c>
      <c r="L4" s="250">
        <v>0.12</v>
      </c>
    </row>
    <row r="5" spans="1:12" x14ac:dyDescent="0.25">
      <c r="A5" s="250" t="s">
        <v>2054</v>
      </c>
      <c r="B5" s="250">
        <v>92</v>
      </c>
      <c r="C5" s="250" t="s">
        <v>2055</v>
      </c>
      <c r="D5" s="250" t="s">
        <v>2056</v>
      </c>
      <c r="E5" s="250">
        <v>4428</v>
      </c>
      <c r="F5" s="250" t="s">
        <v>2057</v>
      </c>
      <c r="G5" s="250">
        <v>403404</v>
      </c>
      <c r="H5" s="250">
        <v>38.573470004671741</v>
      </c>
      <c r="I5" s="250" t="s">
        <v>2288</v>
      </c>
      <c r="J5" s="250">
        <v>0</v>
      </c>
      <c r="K5" s="250" t="s">
        <v>2288</v>
      </c>
      <c r="L5" s="250">
        <v>0.02</v>
      </c>
    </row>
    <row r="6" spans="1:12" x14ac:dyDescent="0.25">
      <c r="A6" s="250" t="s">
        <v>100</v>
      </c>
      <c r="B6" s="250" t="s">
        <v>2239</v>
      </c>
      <c r="C6" s="250" t="s">
        <v>2240</v>
      </c>
      <c r="D6" s="250" t="s">
        <v>2241</v>
      </c>
      <c r="E6" s="250">
        <v>2316</v>
      </c>
      <c r="F6" s="250" t="s">
        <v>2242</v>
      </c>
      <c r="G6" s="250">
        <v>438848019</v>
      </c>
      <c r="H6" s="250">
        <v>29.79618994598863</v>
      </c>
      <c r="I6" s="250" t="s">
        <v>2289</v>
      </c>
      <c r="J6" s="250">
        <v>3511595.7250000001</v>
      </c>
      <c r="K6" s="250" t="s">
        <v>2290</v>
      </c>
      <c r="L6" s="250">
        <v>24.83</v>
      </c>
    </row>
    <row r="7" spans="1:12" x14ac:dyDescent="0.25">
      <c r="A7" s="250" t="s">
        <v>25</v>
      </c>
      <c r="B7" s="250" t="s">
        <v>131</v>
      </c>
      <c r="C7" s="250" t="s">
        <v>222</v>
      </c>
      <c r="D7" s="250" t="s">
        <v>1678</v>
      </c>
      <c r="E7" s="250">
        <v>6850</v>
      </c>
      <c r="F7" s="250" t="s">
        <v>224</v>
      </c>
      <c r="G7" s="250">
        <v>6783212</v>
      </c>
      <c r="H7" s="250">
        <v>27.973263577251</v>
      </c>
      <c r="I7" s="250" t="s">
        <v>2291</v>
      </c>
      <c r="J7" s="250">
        <v>9982897.5326749608</v>
      </c>
      <c r="K7" s="250" t="s">
        <v>2292</v>
      </c>
      <c r="L7" s="250">
        <v>0.38</v>
      </c>
    </row>
    <row r="8" spans="1:12" x14ac:dyDescent="0.25">
      <c r="A8" s="250" t="s">
        <v>78</v>
      </c>
      <c r="B8" s="250" t="s">
        <v>181</v>
      </c>
      <c r="C8" s="250" t="s">
        <v>2085</v>
      </c>
      <c r="D8" s="250" t="s">
        <v>2245</v>
      </c>
      <c r="E8" s="250">
        <v>5544</v>
      </c>
      <c r="F8" s="250" t="s">
        <v>2087</v>
      </c>
      <c r="G8" s="250">
        <v>192148110</v>
      </c>
      <c r="H8" s="250">
        <v>15.676662830303496</v>
      </c>
      <c r="I8" s="250" t="s">
        <v>2293</v>
      </c>
      <c r="J8" s="250">
        <v>38045223.895833336</v>
      </c>
      <c r="K8" s="250" t="s">
        <v>2294</v>
      </c>
      <c r="L8" s="250">
        <v>10.87</v>
      </c>
    </row>
    <row r="9" spans="1:12" x14ac:dyDescent="0.25">
      <c r="A9" s="250" t="s">
        <v>845</v>
      </c>
      <c r="B9" s="250" t="s">
        <v>273</v>
      </c>
      <c r="C9" s="250" t="s">
        <v>1791</v>
      </c>
      <c r="D9" s="250" t="s">
        <v>2029</v>
      </c>
      <c r="E9" s="250">
        <v>5799</v>
      </c>
      <c r="F9" s="250" t="s">
        <v>1793</v>
      </c>
      <c r="G9" s="250">
        <v>86136896</v>
      </c>
      <c r="H9" s="250">
        <v>13.088618612361378</v>
      </c>
      <c r="I9" s="250" t="s">
        <v>2295</v>
      </c>
      <c r="J9" s="250">
        <v>5788826.25</v>
      </c>
      <c r="K9" s="250" t="s">
        <v>2296</v>
      </c>
      <c r="L9" s="250">
        <v>4.87</v>
      </c>
    </row>
    <row r="10" spans="1:12" x14ac:dyDescent="0.25">
      <c r="A10" s="250" t="s">
        <v>45</v>
      </c>
      <c r="B10" s="250" t="s">
        <v>156</v>
      </c>
      <c r="C10" s="250" t="s">
        <v>1303</v>
      </c>
      <c r="D10" s="250" t="s">
        <v>1304</v>
      </c>
      <c r="E10" s="250">
        <v>5251</v>
      </c>
      <c r="F10" s="250" t="s">
        <v>1305</v>
      </c>
      <c r="G10" s="250">
        <v>103996055</v>
      </c>
      <c r="H10" s="250">
        <v>9.6700121785132289</v>
      </c>
      <c r="I10" s="250" t="s">
        <v>2297</v>
      </c>
      <c r="J10" s="250">
        <v>15200564.693318179</v>
      </c>
      <c r="K10" s="250" t="s">
        <v>2298</v>
      </c>
      <c r="L10" s="250">
        <v>5.88</v>
      </c>
    </row>
    <row r="11" spans="1:12" x14ac:dyDescent="0.25">
      <c r="A11" s="250" t="s">
        <v>772</v>
      </c>
      <c r="B11" s="250" t="s">
        <v>156</v>
      </c>
      <c r="C11" s="250">
        <v>905</v>
      </c>
      <c r="D11" s="250" t="s">
        <v>773</v>
      </c>
      <c r="E11" s="250">
        <v>1001</v>
      </c>
      <c r="F11" s="250">
        <v>914</v>
      </c>
      <c r="G11" s="250">
        <v>19824805</v>
      </c>
      <c r="H11" s="250">
        <v>9.5183938573194133</v>
      </c>
      <c r="I11" s="250" t="s">
        <v>2167</v>
      </c>
      <c r="J11" s="250">
        <v>0</v>
      </c>
      <c r="K11" s="250" t="s">
        <v>2167</v>
      </c>
      <c r="L11" s="250">
        <v>1.1200000000000001</v>
      </c>
    </row>
    <row r="12" spans="1:12" x14ac:dyDescent="0.25">
      <c r="A12" s="250" t="s">
        <v>1393</v>
      </c>
      <c r="B12" s="250">
        <v>100</v>
      </c>
      <c r="C12" s="250" t="s">
        <v>1394</v>
      </c>
      <c r="D12" s="250" t="s">
        <v>1960</v>
      </c>
      <c r="E12" s="250">
        <v>11666</v>
      </c>
      <c r="F12" s="250" t="s">
        <v>1396</v>
      </c>
      <c r="G12" s="250">
        <v>1155226</v>
      </c>
      <c r="H12" s="250">
        <v>9.461280128060741</v>
      </c>
      <c r="I12" s="250" t="s">
        <v>2299</v>
      </c>
      <c r="J12" s="250">
        <v>946794.1</v>
      </c>
      <c r="K12" s="250" t="s">
        <v>2300</v>
      </c>
      <c r="L12" s="250">
        <v>7.0000000000000007E-2</v>
      </c>
    </row>
    <row r="13" spans="1:12" x14ac:dyDescent="0.25">
      <c r="A13" s="250" t="s">
        <v>48</v>
      </c>
      <c r="B13" s="250" t="s">
        <v>1105</v>
      </c>
      <c r="C13" s="250">
        <v>427</v>
      </c>
      <c r="D13" s="250" t="s">
        <v>2301</v>
      </c>
      <c r="E13" s="250">
        <v>464</v>
      </c>
      <c r="F13" s="250">
        <v>431</v>
      </c>
      <c r="G13" s="250">
        <v>36758080</v>
      </c>
      <c r="H13" s="250">
        <v>7.6644874931654678</v>
      </c>
      <c r="I13" s="250" t="s">
        <v>2302</v>
      </c>
      <c r="J13" s="250">
        <v>9295175.5993700065</v>
      </c>
      <c r="K13" s="250" t="s">
        <v>2303</v>
      </c>
      <c r="L13" s="250">
        <v>2.08</v>
      </c>
    </row>
    <row r="14" spans="1:12" x14ac:dyDescent="0.25">
      <c r="A14" s="250" t="s">
        <v>57</v>
      </c>
      <c r="B14" s="250" t="s">
        <v>2304</v>
      </c>
      <c r="C14" s="250" t="s">
        <v>2305</v>
      </c>
      <c r="D14" s="250" t="s">
        <v>2306</v>
      </c>
      <c r="E14" s="250">
        <v>8601</v>
      </c>
      <c r="F14" s="250" t="s">
        <v>2307</v>
      </c>
      <c r="G14" s="250">
        <v>172250644</v>
      </c>
      <c r="H14" s="250">
        <v>7.0690112469539184</v>
      </c>
      <c r="I14" s="250" t="s">
        <v>2308</v>
      </c>
      <c r="J14" s="250">
        <v>459414.5167682927</v>
      </c>
      <c r="K14" s="250" t="s">
        <v>2309</v>
      </c>
      <c r="L14" s="250">
        <v>9.74</v>
      </c>
    </row>
    <row r="15" spans="1:12" x14ac:dyDescent="0.25">
      <c r="A15" s="250" t="s">
        <v>12</v>
      </c>
      <c r="B15" s="250" t="s">
        <v>358</v>
      </c>
      <c r="C15" s="250" t="s">
        <v>1527</v>
      </c>
      <c r="D15" s="250" t="s">
        <v>2201</v>
      </c>
      <c r="E15" s="250">
        <v>3299</v>
      </c>
      <c r="F15" s="250" t="s">
        <v>1529</v>
      </c>
      <c r="G15" s="250">
        <v>147007564</v>
      </c>
      <c r="H15" s="250">
        <v>5.1039042714992835</v>
      </c>
      <c r="I15" s="250" t="s">
        <v>2310</v>
      </c>
      <c r="J15" s="250">
        <v>24891539.61704604</v>
      </c>
      <c r="K15" s="250" t="s">
        <v>2311</v>
      </c>
      <c r="L15" s="250">
        <v>8.32</v>
      </c>
    </row>
    <row r="16" spans="1:12" x14ac:dyDescent="0.25">
      <c r="A16" s="250" t="s">
        <v>2261</v>
      </c>
      <c r="B16" s="250">
        <v>533</v>
      </c>
      <c r="C16" s="250" t="s">
        <v>2262</v>
      </c>
      <c r="D16" s="250" t="s">
        <v>2263</v>
      </c>
      <c r="E16" s="250">
        <v>32812</v>
      </c>
      <c r="F16" s="250" t="s">
        <v>2264</v>
      </c>
      <c r="G16" s="250">
        <v>17318280</v>
      </c>
      <c r="H16" s="250">
        <v>3.4944684720476227</v>
      </c>
      <c r="I16" s="250" t="s">
        <v>2312</v>
      </c>
      <c r="J16" s="250">
        <v>0</v>
      </c>
      <c r="K16" s="250" t="s">
        <v>2312</v>
      </c>
      <c r="L16" s="250">
        <v>0.98</v>
      </c>
    </row>
    <row r="17" spans="1:12" x14ac:dyDescent="0.25">
      <c r="A17" s="250" t="s">
        <v>51</v>
      </c>
      <c r="B17" s="250" t="s">
        <v>1023</v>
      </c>
      <c r="C17" s="250">
        <v>424</v>
      </c>
      <c r="D17" s="250" t="s">
        <v>1501</v>
      </c>
      <c r="E17" s="250">
        <v>426</v>
      </c>
      <c r="F17" s="250">
        <v>428</v>
      </c>
      <c r="G17" s="250">
        <v>126553950</v>
      </c>
      <c r="H17" s="250">
        <v>-0.50212645898275565</v>
      </c>
      <c r="I17" s="250" t="s">
        <v>1632</v>
      </c>
      <c r="J17" s="250">
        <v>2348525.7877852772</v>
      </c>
      <c r="K17" s="250" t="s">
        <v>2313</v>
      </c>
      <c r="L17" s="250">
        <v>7.16</v>
      </c>
    </row>
    <row r="18" spans="1:12" x14ac:dyDescent="0.25">
      <c r="A18" s="250" t="s">
        <v>1623</v>
      </c>
      <c r="B18" s="250" t="s">
        <v>209</v>
      </c>
      <c r="C18" s="250" t="s">
        <v>2267</v>
      </c>
      <c r="D18" s="250" t="s">
        <v>2314</v>
      </c>
      <c r="E18" s="250">
        <v>27025</v>
      </c>
      <c r="F18" s="250" t="s">
        <v>2269</v>
      </c>
      <c r="G18" s="250">
        <v>80284519</v>
      </c>
      <c r="H18" s="250">
        <v>-0.62576729043371149</v>
      </c>
      <c r="I18" s="250" t="s">
        <v>2315</v>
      </c>
      <c r="J18" s="250">
        <v>2476225.8750000005</v>
      </c>
      <c r="K18" s="250" t="s">
        <v>2316</v>
      </c>
      <c r="L18" s="250">
        <v>4.54</v>
      </c>
    </row>
    <row r="19" spans="1:12" x14ac:dyDescent="0.25">
      <c r="A19" s="250" t="s">
        <v>983</v>
      </c>
      <c r="B19" s="250" t="s">
        <v>470</v>
      </c>
      <c r="C19" s="250">
        <v>502</v>
      </c>
      <c r="D19" s="250" t="s">
        <v>1021</v>
      </c>
      <c r="E19" s="250">
        <v>500</v>
      </c>
      <c r="F19" s="250">
        <v>507</v>
      </c>
      <c r="G19" s="250">
        <v>49512500</v>
      </c>
      <c r="H19" s="250">
        <v>-1.422541660859697</v>
      </c>
      <c r="I19" s="250" t="s">
        <v>1022</v>
      </c>
      <c r="J19" s="250">
        <v>0</v>
      </c>
      <c r="K19" s="250" t="s">
        <v>1022</v>
      </c>
      <c r="L19" s="250">
        <v>2.8</v>
      </c>
    </row>
    <row r="20" spans="1:12" x14ac:dyDescent="0.25">
      <c r="A20" s="250" t="s">
        <v>1575</v>
      </c>
      <c r="B20" s="250">
        <v>500</v>
      </c>
      <c r="C20" s="250" t="s">
        <v>1576</v>
      </c>
      <c r="D20" s="250" t="s">
        <v>1577</v>
      </c>
      <c r="E20" s="250">
        <v>2790</v>
      </c>
      <c r="F20" s="250" t="s">
        <v>1578</v>
      </c>
      <c r="G20" s="250">
        <v>1381399</v>
      </c>
      <c r="H20" s="250">
        <v>-5.1616694688871148</v>
      </c>
      <c r="I20" s="250" t="s">
        <v>2317</v>
      </c>
      <c r="J20" s="250">
        <v>0</v>
      </c>
      <c r="K20" s="250" t="s">
        <v>2317</v>
      </c>
      <c r="L20" s="250">
        <v>0.08</v>
      </c>
    </row>
    <row r="21" spans="1:12" x14ac:dyDescent="0.25">
      <c r="A21" s="250" t="s">
        <v>88</v>
      </c>
      <c r="B21" s="250" t="s">
        <v>752</v>
      </c>
      <c r="C21" s="250" t="s">
        <v>1774</v>
      </c>
      <c r="D21" s="250" t="s">
        <v>1901</v>
      </c>
      <c r="E21" s="250">
        <v>1656</v>
      </c>
      <c r="F21" s="250" t="s">
        <v>1776</v>
      </c>
      <c r="G21" s="250">
        <v>98391240</v>
      </c>
      <c r="H21" s="250">
        <v>-5.4768657578153661</v>
      </c>
      <c r="I21" s="250" t="s">
        <v>2318</v>
      </c>
      <c r="J21" s="250">
        <v>3329144.8000000003</v>
      </c>
      <c r="K21" s="250" t="s">
        <v>2319</v>
      </c>
      <c r="L21" s="250">
        <v>5.57</v>
      </c>
    </row>
    <row r="22" spans="1:12" x14ac:dyDescent="0.25">
      <c r="A22" s="20" t="s">
        <v>54</v>
      </c>
      <c r="B22" s="20" t="s">
        <v>2320</v>
      </c>
      <c r="C22" s="20"/>
      <c r="D22" s="20" t="s">
        <v>2321</v>
      </c>
      <c r="E22" s="20"/>
      <c r="F22" s="20"/>
      <c r="G22" s="20" t="s">
        <v>2322</v>
      </c>
      <c r="H22" s="20"/>
      <c r="I22" s="20" t="s">
        <v>2323</v>
      </c>
      <c r="J22" s="20" t="s">
        <v>2324</v>
      </c>
      <c r="K22" s="20" t="s">
        <v>2325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35" t="s">
        <v>63</v>
      </c>
      <c r="I40" s="236"/>
      <c r="J40" s="241">
        <f>0</f>
        <v>0</v>
      </c>
      <c r="K40" s="365" t="s">
        <v>64</v>
      </c>
      <c r="L40" s="366"/>
    </row>
    <row r="41" spans="1:12" x14ac:dyDescent="0.25">
      <c r="A41" s="240" t="s">
        <v>59</v>
      </c>
      <c r="B41" s="22">
        <v>38699741</v>
      </c>
      <c r="C41" s="241" t="s">
        <v>1927</v>
      </c>
      <c r="D41" s="32">
        <v>0</v>
      </c>
      <c r="G41" s="32">
        <f>B41+G22+D41</f>
        <v>1791776213</v>
      </c>
      <c r="H41" s="28">
        <f>G41-B43</f>
        <v>411776213</v>
      </c>
      <c r="I41" s="33">
        <f>H41/B43</f>
        <v>0.29838856014492754</v>
      </c>
      <c r="J41" s="32">
        <f>G41+J40</f>
        <v>1791776213</v>
      </c>
      <c r="K41" s="28">
        <f>H41+J40</f>
        <v>411776213</v>
      </c>
      <c r="L41" s="33">
        <f>K41/B43</f>
        <v>0.29838856014492754</v>
      </c>
    </row>
    <row r="42" spans="1:12" x14ac:dyDescent="0.25">
      <c r="A42" s="23" t="s">
        <v>60</v>
      </c>
      <c r="B42" s="24">
        <v>157000000</v>
      </c>
      <c r="G42" s="35">
        <f>G41+B42</f>
        <v>1948776213</v>
      </c>
      <c r="H42" s="36">
        <f>G42-B43</f>
        <v>568776213</v>
      </c>
      <c r="I42" s="37">
        <f>H42/B43</f>
        <v>0.4121566760869565</v>
      </c>
      <c r="J42" s="32">
        <f>G42+J40</f>
        <v>1948776213</v>
      </c>
      <c r="K42" s="36">
        <f>H42+J40</f>
        <v>568776213</v>
      </c>
      <c r="L42" s="37">
        <f>K42/B43</f>
        <v>0.4121566760869565</v>
      </c>
    </row>
    <row r="43" spans="1:12" x14ac:dyDescent="0.25">
      <c r="A43" s="240" t="s">
        <v>61</v>
      </c>
      <c r="B43" s="240">
        <v>1380000000</v>
      </c>
      <c r="H43" s="237" t="s">
        <v>69</v>
      </c>
      <c r="I43" s="51">
        <f ca="1">H41/VLOOKUP(MID(CELL("filename",A$1),FIND("]",CELL("filename",A$1))+1,255),base!A:H,8,FALSE)*30</f>
        <v>5.3617857983029142E-2</v>
      </c>
      <c r="K43" s="238" t="s">
        <v>69</v>
      </c>
      <c r="L43" s="51">
        <f ca="1">K41/VLOOKUP(MID(CELL("filename",A$1),FIND("]",CELL("filename",A$1))+1,255),base!A:H,8,FALSE)*30</f>
        <v>5.3617857983029142E-2</v>
      </c>
    </row>
    <row r="44" spans="1:12" x14ac:dyDescent="0.25">
      <c r="H44" s="237"/>
      <c r="I44" s="51">
        <f ca="1">H42/VLOOKUP(MID(CELL("filename",A$1),FIND("]",CELL("filename",A$1))+1,255),base!A:H,8,FALSE)*30</f>
        <v>7.4061009961153668E-2</v>
      </c>
      <c r="K44" s="239"/>
      <c r="L44" s="51">
        <f ca="1">K42/VLOOKUP(MID(CELL("filename",A$1),FIND("]",CELL("filename",A$1))+1,255),base!A:H,8,FALSE)*30</f>
        <v>7.4061009961153668E-2</v>
      </c>
    </row>
  </sheetData>
  <mergeCells count="1">
    <mergeCell ref="K40:L4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249" bestFit="1" customWidth="1"/>
    <col min="2" max="2" width="12.28515625" style="249" bestFit="1" customWidth="1"/>
    <col min="3" max="3" width="14.85546875" style="249" bestFit="1" customWidth="1"/>
    <col min="4" max="4" width="13.85546875" style="249" bestFit="1" customWidth="1"/>
    <col min="5" max="5" width="14.5703125" style="249" bestFit="1" customWidth="1"/>
    <col min="6" max="6" width="12.140625" style="249" bestFit="1" customWidth="1"/>
    <col min="7" max="7" width="13.85546875" style="249" bestFit="1" customWidth="1"/>
    <col min="8" max="8" width="18" style="249" bestFit="1" customWidth="1"/>
    <col min="9" max="9" width="20.85546875" style="249" bestFit="1" customWidth="1"/>
    <col min="10" max="10" width="19.28515625" style="249" bestFit="1" customWidth="1"/>
    <col min="11" max="11" width="20.85546875" style="249" bestFit="1" customWidth="1"/>
    <col min="12" max="12" width="11.5703125" style="249" bestFit="1" customWidth="1"/>
    <col min="13" max="16384" width="9.140625" style="249"/>
  </cols>
  <sheetData>
    <row r="1" spans="1:12" x14ac:dyDescent="0.25">
      <c r="A1" s="251" t="s">
        <v>0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1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1" t="s">
        <v>11</v>
      </c>
    </row>
    <row r="2" spans="1:12" x14ac:dyDescent="0.25">
      <c r="A2" s="260" t="s">
        <v>1764</v>
      </c>
      <c r="B2" s="260">
        <v>303</v>
      </c>
      <c r="C2" s="3">
        <v>5124</v>
      </c>
      <c r="D2" s="3">
        <v>1552468</v>
      </c>
      <c r="E2" s="260">
        <v>9204</v>
      </c>
      <c r="F2" s="3">
        <v>5174</v>
      </c>
      <c r="G2" s="260">
        <v>2761621</v>
      </c>
      <c r="H2" s="260">
        <v>77.885856579999995</v>
      </c>
      <c r="I2" s="260">
        <v>1209153</v>
      </c>
      <c r="J2" s="260">
        <v>0</v>
      </c>
      <c r="K2" s="260">
        <v>1209153</v>
      </c>
      <c r="L2" s="260">
        <v>0.16</v>
      </c>
    </row>
    <row r="3" spans="1:12" x14ac:dyDescent="0.25">
      <c r="A3" s="260" t="s">
        <v>772</v>
      </c>
      <c r="B3" s="3">
        <v>20000</v>
      </c>
      <c r="C3" s="260">
        <v>905</v>
      </c>
      <c r="D3" s="3">
        <v>18101804</v>
      </c>
      <c r="E3" s="260">
        <v>1501</v>
      </c>
      <c r="F3" s="260">
        <v>914</v>
      </c>
      <c r="G3" s="260">
        <v>29727305</v>
      </c>
      <c r="H3" s="260">
        <v>64.222886290000005</v>
      </c>
      <c r="I3" s="260">
        <v>11625501</v>
      </c>
      <c r="J3" s="260">
        <v>0</v>
      </c>
      <c r="K3" s="260">
        <v>11625501</v>
      </c>
      <c r="L3" s="260">
        <v>1.75</v>
      </c>
    </row>
    <row r="4" spans="1:12" x14ac:dyDescent="0.25">
      <c r="A4" s="260" t="s">
        <v>38</v>
      </c>
      <c r="B4" s="3">
        <v>1000</v>
      </c>
      <c r="C4" s="3">
        <v>1472</v>
      </c>
      <c r="D4" s="3">
        <v>1471582</v>
      </c>
      <c r="E4" s="260">
        <v>2389</v>
      </c>
      <c r="F4" s="3">
        <v>1486</v>
      </c>
      <c r="G4" s="260">
        <v>2365707</v>
      </c>
      <c r="H4" s="260">
        <v>60.759388459999997</v>
      </c>
      <c r="I4" s="260">
        <v>894124.51722222206</v>
      </c>
      <c r="J4" s="260">
        <v>54387423.479999997</v>
      </c>
      <c r="K4" s="260">
        <v>55281548</v>
      </c>
      <c r="L4" s="260">
        <v>0.14000000000000001</v>
      </c>
    </row>
    <row r="5" spans="1:12" x14ac:dyDescent="0.25">
      <c r="A5" s="260" t="s">
        <v>82</v>
      </c>
      <c r="B5" s="3">
        <v>25001</v>
      </c>
      <c r="C5" s="3">
        <v>4205</v>
      </c>
      <c r="D5" s="3">
        <v>105127966</v>
      </c>
      <c r="E5" s="260">
        <v>6310</v>
      </c>
      <c r="F5" s="3">
        <v>4246</v>
      </c>
      <c r="G5" s="260">
        <v>156218186</v>
      </c>
      <c r="H5" s="260">
        <v>48.598124310000003</v>
      </c>
      <c r="I5" s="260">
        <v>51090219.732277103</v>
      </c>
      <c r="J5" s="260">
        <v>4403173.2680000002</v>
      </c>
      <c r="K5" s="260">
        <v>55493392.999999903</v>
      </c>
      <c r="L5" s="260">
        <v>9.1999999999999993</v>
      </c>
    </row>
    <row r="6" spans="1:12" x14ac:dyDescent="0.25">
      <c r="A6" s="260" t="s">
        <v>2054</v>
      </c>
      <c r="B6" s="260">
        <v>92</v>
      </c>
      <c r="C6" s="3">
        <v>3164</v>
      </c>
      <c r="D6" s="3">
        <v>291112</v>
      </c>
      <c r="E6" s="260">
        <v>4649</v>
      </c>
      <c r="F6" s="3">
        <v>3195</v>
      </c>
      <c r="G6" s="260">
        <v>423538</v>
      </c>
      <c r="H6" s="260">
        <v>45.48970843</v>
      </c>
      <c r="I6" s="260">
        <v>132426</v>
      </c>
      <c r="J6" s="260">
        <v>0</v>
      </c>
      <c r="K6" s="260">
        <v>132426</v>
      </c>
      <c r="L6" s="260">
        <v>0.02</v>
      </c>
    </row>
    <row r="7" spans="1:12" x14ac:dyDescent="0.25">
      <c r="A7" s="260" t="s">
        <v>100</v>
      </c>
      <c r="B7" s="3">
        <v>191351</v>
      </c>
      <c r="C7" s="3">
        <v>1767</v>
      </c>
      <c r="D7" s="3">
        <v>338105471</v>
      </c>
      <c r="E7" s="260">
        <v>2217</v>
      </c>
      <c r="F7" s="3">
        <v>1784</v>
      </c>
      <c r="G7" s="260">
        <v>420088972</v>
      </c>
      <c r="H7" s="260">
        <v>24.247907349999998</v>
      </c>
      <c r="I7" s="260">
        <v>81983501.274999902</v>
      </c>
      <c r="J7" s="260">
        <v>3511595.7250000001</v>
      </c>
      <c r="K7" s="260">
        <v>85495096.999999896</v>
      </c>
      <c r="L7" s="260">
        <v>24.74</v>
      </c>
    </row>
    <row r="8" spans="1:12" x14ac:dyDescent="0.25">
      <c r="A8" s="260" t="s">
        <v>25</v>
      </c>
      <c r="B8" s="3">
        <v>1000</v>
      </c>
      <c r="C8" s="3">
        <v>5300</v>
      </c>
      <c r="D8" s="3">
        <v>5300492</v>
      </c>
      <c r="E8" s="260">
        <v>6528</v>
      </c>
      <c r="F8" s="3">
        <v>5352</v>
      </c>
      <c r="G8" s="260">
        <v>6464352</v>
      </c>
      <c r="H8" s="260">
        <v>21.95759507</v>
      </c>
      <c r="I8" s="260">
        <v>1163860.4673250299</v>
      </c>
      <c r="J8" s="260">
        <v>9982897.5329999998</v>
      </c>
      <c r="K8" s="260">
        <v>11146758</v>
      </c>
      <c r="L8" s="260">
        <v>0.38</v>
      </c>
    </row>
    <row r="9" spans="1:12" x14ac:dyDescent="0.25">
      <c r="A9" s="260" t="s">
        <v>78</v>
      </c>
      <c r="B9" s="3">
        <v>35000</v>
      </c>
      <c r="C9" s="3">
        <v>4746</v>
      </c>
      <c r="D9" s="3">
        <v>166107930</v>
      </c>
      <c r="E9" s="260">
        <v>5391</v>
      </c>
      <c r="F9" s="3">
        <v>4792</v>
      </c>
      <c r="G9" s="260">
        <v>186845321</v>
      </c>
      <c r="H9" s="260">
        <v>12.48428724</v>
      </c>
      <c r="I9" s="260">
        <v>20737391.104166601</v>
      </c>
      <c r="J9" s="260">
        <v>38045223.899999999</v>
      </c>
      <c r="K9" s="260">
        <v>58782615</v>
      </c>
      <c r="L9" s="260">
        <v>11</v>
      </c>
    </row>
    <row r="10" spans="1:12" x14ac:dyDescent="0.25">
      <c r="A10" s="260" t="s">
        <v>1393</v>
      </c>
      <c r="B10" s="260">
        <v>100</v>
      </c>
      <c r="C10" s="3">
        <v>10554</v>
      </c>
      <c r="D10" s="3">
        <v>1055374</v>
      </c>
      <c r="E10" s="260">
        <v>11700</v>
      </c>
      <c r="F10" s="3">
        <v>10657</v>
      </c>
      <c r="G10" s="260">
        <v>1158592</v>
      </c>
      <c r="H10" s="260">
        <v>9.7802191660000002</v>
      </c>
      <c r="I10" s="260">
        <v>103217.899999999</v>
      </c>
      <c r="J10" s="260">
        <v>946794.1</v>
      </c>
      <c r="K10" s="260">
        <v>1050012</v>
      </c>
      <c r="L10" s="260">
        <v>7.0000000000000007E-2</v>
      </c>
    </row>
    <row r="11" spans="1:12" x14ac:dyDescent="0.25">
      <c r="A11" s="260" t="s">
        <v>2261</v>
      </c>
      <c r="B11" s="260">
        <v>533</v>
      </c>
      <c r="C11" s="3">
        <v>31395</v>
      </c>
      <c r="D11" s="3">
        <v>16733532</v>
      </c>
      <c r="E11" s="260">
        <v>34452</v>
      </c>
      <c r="F11" s="3">
        <v>31701</v>
      </c>
      <c r="G11" s="260">
        <v>18183878</v>
      </c>
      <c r="H11" s="260">
        <v>8.6673034720000004</v>
      </c>
      <c r="I11" s="260">
        <v>1450346</v>
      </c>
      <c r="J11" s="260">
        <v>0</v>
      </c>
      <c r="K11" s="260">
        <v>1450346</v>
      </c>
      <c r="L11" s="260">
        <v>1.07</v>
      </c>
    </row>
    <row r="12" spans="1:12" x14ac:dyDescent="0.25">
      <c r="A12" s="260" t="s">
        <v>845</v>
      </c>
      <c r="B12" s="3">
        <v>15000</v>
      </c>
      <c r="C12" s="3">
        <v>5078</v>
      </c>
      <c r="D12" s="3">
        <v>76167608</v>
      </c>
      <c r="E12" s="260">
        <v>5570</v>
      </c>
      <c r="F12" s="3">
        <v>5128</v>
      </c>
      <c r="G12" s="260">
        <v>82735388</v>
      </c>
      <c r="H12" s="260">
        <v>8.6227989839999992</v>
      </c>
      <c r="I12" s="260">
        <v>6567779.75</v>
      </c>
      <c r="J12" s="260">
        <v>5788826.25</v>
      </c>
      <c r="K12" s="260">
        <v>12356606</v>
      </c>
      <c r="L12" s="260">
        <v>4.87</v>
      </c>
    </row>
    <row r="13" spans="1:12" x14ac:dyDescent="0.25">
      <c r="A13" s="260" t="s">
        <v>45</v>
      </c>
      <c r="B13" s="3">
        <v>20000</v>
      </c>
      <c r="C13" s="3">
        <v>4741</v>
      </c>
      <c r="D13" s="3">
        <v>94826337</v>
      </c>
      <c r="E13" s="260">
        <v>5135</v>
      </c>
      <c r="F13" s="3">
        <v>4787</v>
      </c>
      <c r="G13" s="260">
        <v>101698675</v>
      </c>
      <c r="H13" s="260">
        <v>7.2472886189999999</v>
      </c>
      <c r="I13" s="260">
        <v>6872338.3066818202</v>
      </c>
      <c r="J13" s="260">
        <v>15200564.689999999</v>
      </c>
      <c r="K13" s="260">
        <v>22072903</v>
      </c>
      <c r="L13" s="260">
        <v>5.99</v>
      </c>
    </row>
    <row r="14" spans="1:12" x14ac:dyDescent="0.25">
      <c r="A14" s="260" t="s">
        <v>48</v>
      </c>
      <c r="B14" s="3">
        <v>80000</v>
      </c>
      <c r="C14" s="260">
        <v>427</v>
      </c>
      <c r="D14" s="3">
        <v>34141323</v>
      </c>
      <c r="E14" s="260">
        <v>455</v>
      </c>
      <c r="F14" s="260">
        <v>431</v>
      </c>
      <c r="G14" s="260">
        <v>36045100</v>
      </c>
      <c r="H14" s="260">
        <v>5.5761676930000004</v>
      </c>
      <c r="I14" s="260">
        <v>1903777.40062998</v>
      </c>
      <c r="J14" s="260">
        <v>9295175.5989999995</v>
      </c>
      <c r="K14" s="260">
        <v>11198952.999999899</v>
      </c>
      <c r="L14" s="260">
        <v>2.12</v>
      </c>
    </row>
    <row r="15" spans="1:12" x14ac:dyDescent="0.25">
      <c r="A15" s="260" t="s">
        <v>57</v>
      </c>
      <c r="B15" s="3">
        <v>20224</v>
      </c>
      <c r="C15" s="3">
        <v>7955</v>
      </c>
      <c r="D15" s="3">
        <v>160878150</v>
      </c>
      <c r="E15" s="260">
        <v>8101</v>
      </c>
      <c r="F15" s="3">
        <v>8033</v>
      </c>
      <c r="G15" s="260">
        <v>162237236</v>
      </c>
      <c r="H15" s="260">
        <v>0.84479246399999997</v>
      </c>
      <c r="I15" s="260">
        <v>1359086.48323169</v>
      </c>
      <c r="J15" s="260">
        <v>459414.51679999998</v>
      </c>
      <c r="K15" s="260">
        <v>1818500.99999998</v>
      </c>
      <c r="L15" s="260">
        <v>9.5500000000000007</v>
      </c>
    </row>
    <row r="16" spans="1:12" x14ac:dyDescent="0.25">
      <c r="A16" s="260" t="s">
        <v>12</v>
      </c>
      <c r="B16" s="3">
        <v>45000</v>
      </c>
      <c r="C16" s="3">
        <v>3108</v>
      </c>
      <c r="D16" s="3">
        <v>139868795</v>
      </c>
      <c r="E16" s="260">
        <v>3155</v>
      </c>
      <c r="F16" s="3">
        <v>3138</v>
      </c>
      <c r="G16" s="260">
        <v>140590744</v>
      </c>
      <c r="H16" s="260">
        <v>0.51616186799999997</v>
      </c>
      <c r="I16" s="260">
        <v>721949.38295397104</v>
      </c>
      <c r="J16" s="260">
        <v>24891539.620000001</v>
      </c>
      <c r="K16" s="260">
        <v>25613489</v>
      </c>
      <c r="L16" s="260">
        <v>8.2799999999999994</v>
      </c>
    </row>
    <row r="17" spans="1:12" x14ac:dyDescent="0.25">
      <c r="A17" s="260" t="s">
        <v>983</v>
      </c>
      <c r="B17" s="3">
        <v>100000</v>
      </c>
      <c r="C17" s="260">
        <v>502</v>
      </c>
      <c r="D17" s="3">
        <v>50227000</v>
      </c>
      <c r="E17" s="260">
        <v>500</v>
      </c>
      <c r="F17" s="260">
        <v>507</v>
      </c>
      <c r="G17" s="260">
        <v>49512500</v>
      </c>
      <c r="H17" s="260">
        <v>-1.4225416609999999</v>
      </c>
      <c r="I17" s="260">
        <v>-714500</v>
      </c>
      <c r="J17" s="260">
        <v>0</v>
      </c>
      <c r="K17" s="260">
        <v>-714500</v>
      </c>
      <c r="L17" s="260">
        <v>2.92</v>
      </c>
    </row>
    <row r="18" spans="1:12" x14ac:dyDescent="0.25">
      <c r="A18" s="260" t="s">
        <v>1623</v>
      </c>
      <c r="B18" s="3">
        <v>3000</v>
      </c>
      <c r="C18" s="3">
        <v>26930</v>
      </c>
      <c r="D18" s="3">
        <v>80790077</v>
      </c>
      <c r="E18" s="260">
        <v>26800</v>
      </c>
      <c r="F18" s="3">
        <v>27193</v>
      </c>
      <c r="G18" s="260">
        <v>79616100</v>
      </c>
      <c r="H18" s="260">
        <v>-1.4531201359999999</v>
      </c>
      <c r="I18" s="260">
        <v>-1173976.875</v>
      </c>
      <c r="J18" s="260">
        <v>2476225.875</v>
      </c>
      <c r="K18" s="260">
        <v>1302249</v>
      </c>
      <c r="L18" s="260">
        <v>4.6900000000000004</v>
      </c>
    </row>
    <row r="19" spans="1:12" x14ac:dyDescent="0.25">
      <c r="A19" s="260" t="s">
        <v>51</v>
      </c>
      <c r="B19" s="3">
        <v>300000</v>
      </c>
      <c r="C19" s="260">
        <v>424</v>
      </c>
      <c r="D19" s="3">
        <v>127192618</v>
      </c>
      <c r="E19" s="260">
        <v>418</v>
      </c>
      <c r="F19" s="260">
        <v>428</v>
      </c>
      <c r="G19" s="260">
        <v>124177350</v>
      </c>
      <c r="H19" s="260">
        <v>-2.3706311260000001</v>
      </c>
      <c r="I19" s="260">
        <v>-3015267.7877852698</v>
      </c>
      <c r="J19" s="260">
        <v>2348525.7880000002</v>
      </c>
      <c r="K19" s="260">
        <v>-666741.99999999895</v>
      </c>
      <c r="L19" s="260">
        <v>7.31</v>
      </c>
    </row>
    <row r="20" spans="1:12" x14ac:dyDescent="0.25">
      <c r="A20" s="260" t="s">
        <v>1575</v>
      </c>
      <c r="B20" s="260">
        <v>500</v>
      </c>
      <c r="C20" s="3">
        <v>2913</v>
      </c>
      <c r="D20" s="3">
        <v>1456583</v>
      </c>
      <c r="E20" s="260">
        <v>2749</v>
      </c>
      <c r="F20" s="3">
        <v>2941</v>
      </c>
      <c r="G20" s="260">
        <v>1361099</v>
      </c>
      <c r="H20" s="260">
        <v>-6.5553421949999997</v>
      </c>
      <c r="I20" s="260">
        <v>-95484</v>
      </c>
      <c r="J20" s="260">
        <v>0</v>
      </c>
      <c r="K20" s="260">
        <v>-95484</v>
      </c>
      <c r="L20" s="260">
        <v>0.08</v>
      </c>
    </row>
    <row r="21" spans="1:12" x14ac:dyDescent="0.25">
      <c r="A21" s="260" t="s">
        <v>88</v>
      </c>
      <c r="B21" s="3">
        <v>60000</v>
      </c>
      <c r="C21" s="3">
        <v>1735</v>
      </c>
      <c r="D21" s="3">
        <v>104092232</v>
      </c>
      <c r="E21" s="260">
        <v>1615</v>
      </c>
      <c r="F21" s="3">
        <v>1752</v>
      </c>
      <c r="G21" s="260">
        <v>95955225</v>
      </c>
      <c r="H21" s="260">
        <v>-7.8171124389999997</v>
      </c>
      <c r="I21" s="260">
        <v>-8137006.7999999896</v>
      </c>
      <c r="J21" s="260">
        <v>3329144.8</v>
      </c>
      <c r="K21" s="260">
        <v>-4807861.9999999898</v>
      </c>
      <c r="L21" s="260">
        <v>5.65</v>
      </c>
    </row>
    <row r="22" spans="1:12" x14ac:dyDescent="0.25">
      <c r="A22" s="20" t="s">
        <v>54</v>
      </c>
      <c r="B22" s="259">
        <v>918104</v>
      </c>
      <c r="C22" s="20"/>
      <c r="D22" s="259">
        <v>1523488452</v>
      </c>
      <c r="E22" s="20"/>
      <c r="F22" s="20"/>
      <c r="G22" s="259">
        <v>1698166889</v>
      </c>
      <c r="H22" s="20"/>
      <c r="I22" s="259">
        <v>174678437</v>
      </c>
      <c r="J22" s="259">
        <v>175066525</v>
      </c>
      <c r="K22" s="259">
        <v>349744962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43" t="s">
        <v>63</v>
      </c>
      <c r="I40" s="244"/>
      <c r="J40" s="249">
        <f>0</f>
        <v>0</v>
      </c>
      <c r="K40" s="365" t="s">
        <v>64</v>
      </c>
      <c r="L40" s="366"/>
    </row>
    <row r="41" spans="1:12" x14ac:dyDescent="0.25">
      <c r="A41" s="248" t="s">
        <v>59</v>
      </c>
      <c r="B41" s="22">
        <v>43222369</v>
      </c>
      <c r="C41" s="249" t="s">
        <v>1927</v>
      </c>
      <c r="D41" s="32">
        <v>0</v>
      </c>
      <c r="G41" s="32">
        <f>B41+G22+D41</f>
        <v>1741389258</v>
      </c>
      <c r="H41" s="28">
        <f>G41-B43</f>
        <v>361389258</v>
      </c>
      <c r="I41" s="33">
        <f>H41/B43</f>
        <v>0.26187627391304347</v>
      </c>
      <c r="J41" s="32">
        <f>G41+J40</f>
        <v>1741389258</v>
      </c>
      <c r="K41" s="28">
        <f>H41+J40</f>
        <v>361389258</v>
      </c>
      <c r="L41" s="33">
        <f>K41/B43</f>
        <v>0.26187627391304347</v>
      </c>
    </row>
    <row r="42" spans="1:12" x14ac:dyDescent="0.25">
      <c r="A42" s="23" t="s">
        <v>60</v>
      </c>
      <c r="B42" s="24">
        <v>160000000</v>
      </c>
      <c r="G42" s="35">
        <f>G41+B42</f>
        <v>1901389258</v>
      </c>
      <c r="H42" s="36">
        <f>G42-B43</f>
        <v>521389258</v>
      </c>
      <c r="I42" s="37">
        <f>H42/B43</f>
        <v>0.37781830289855073</v>
      </c>
      <c r="J42" s="32">
        <f>G42+J40</f>
        <v>1901389258</v>
      </c>
      <c r="K42" s="36">
        <f>H42+J40</f>
        <v>521389258</v>
      </c>
      <c r="L42" s="37">
        <f>K42/B43</f>
        <v>0.37781830289855073</v>
      </c>
    </row>
    <row r="43" spans="1:12" x14ac:dyDescent="0.25">
      <c r="A43" s="248" t="s">
        <v>61</v>
      </c>
      <c r="B43" s="248">
        <v>1380000000</v>
      </c>
      <c r="H43" s="245" t="s">
        <v>69</v>
      </c>
      <c r="I43" s="51">
        <f ca="1">H41/VLOOKUP(MID(CELL("filename",A$1),FIND("]",CELL("filename",A$1))+1,255),base!A:H,8,FALSE)*30</f>
        <v>4.6800359754465636E-2</v>
      </c>
      <c r="K43" s="246" t="s">
        <v>69</v>
      </c>
      <c r="L43" s="51">
        <f ca="1">K41/VLOOKUP(MID(CELL("filename",A$1),FIND("]",CELL("filename",A$1))+1,255),base!A:H,8,FALSE)*30</f>
        <v>4.6800359754465636E-2</v>
      </c>
    </row>
    <row r="44" spans="1:12" x14ac:dyDescent="0.25">
      <c r="H44" s="245"/>
      <c r="I44" s="51">
        <f ca="1">H42/VLOOKUP(MID(CELL("filename",A$1),FIND("]",CELL("filename",A$1))+1,255),base!A:H,8,FALSE)*30</f>
        <v>6.7520559359055154E-2</v>
      </c>
      <c r="K44" s="247"/>
      <c r="L44" s="51">
        <f ca="1">K42/VLOOKUP(MID(CELL("filename",A$1),FIND("]",CELL("filename",A$1))+1,255),base!A:H,8,FALSE)*30</f>
        <v>6.7520559359055154E-2</v>
      </c>
    </row>
  </sheetData>
  <mergeCells count="1">
    <mergeCell ref="K40:L4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6" sqref="A6:XFD6"/>
    </sheetView>
  </sheetViews>
  <sheetFormatPr defaultRowHeight="15" x14ac:dyDescent="0.25"/>
  <cols>
    <col min="1" max="1" width="10.140625" style="258" bestFit="1" customWidth="1"/>
    <col min="2" max="2" width="12.28515625" style="258" bestFit="1" customWidth="1"/>
    <col min="3" max="3" width="14.85546875" style="258" bestFit="1" customWidth="1"/>
    <col min="4" max="4" width="13.85546875" style="258" bestFit="1" customWidth="1"/>
    <col min="5" max="5" width="14.5703125" style="258" bestFit="1" customWidth="1"/>
    <col min="6" max="6" width="12.140625" style="258" bestFit="1" customWidth="1"/>
    <col min="7" max="7" width="13.85546875" style="258" bestFit="1" customWidth="1"/>
    <col min="8" max="8" width="18" style="258" bestFit="1" customWidth="1"/>
    <col min="9" max="9" width="21.5703125" style="258" bestFit="1" customWidth="1"/>
    <col min="10" max="10" width="19.28515625" style="258" bestFit="1" customWidth="1"/>
    <col min="11" max="11" width="21.5703125" style="258" bestFit="1" customWidth="1"/>
    <col min="12" max="12" width="11.5703125" style="258" bestFit="1" customWidth="1"/>
    <col min="13" max="16384" width="9.140625" style="258"/>
  </cols>
  <sheetData>
    <row r="1" spans="1:12" x14ac:dyDescent="0.25">
      <c r="A1" s="258" t="s">
        <v>0</v>
      </c>
      <c r="B1" s="258" t="s">
        <v>1</v>
      </c>
      <c r="C1" s="258" t="s">
        <v>2</v>
      </c>
      <c r="D1" s="258" t="s">
        <v>3</v>
      </c>
      <c r="E1" s="258" t="s">
        <v>4</v>
      </c>
      <c r="F1" s="258" t="s">
        <v>5</v>
      </c>
      <c r="G1" s="258" t="s">
        <v>6</v>
      </c>
      <c r="H1" s="258" t="s">
        <v>7</v>
      </c>
      <c r="I1" s="258" t="s">
        <v>8</v>
      </c>
      <c r="J1" s="258" t="s">
        <v>9</v>
      </c>
      <c r="K1" s="258" t="s">
        <v>10</v>
      </c>
      <c r="L1" s="258" t="s">
        <v>11</v>
      </c>
    </row>
    <row r="2" spans="1:12" x14ac:dyDescent="0.25">
      <c r="A2" s="268" t="s">
        <v>1764</v>
      </c>
      <c r="B2" s="268">
        <v>303</v>
      </c>
      <c r="C2" s="268" t="s">
        <v>1765</v>
      </c>
      <c r="D2" s="268" t="s">
        <v>1766</v>
      </c>
      <c r="E2" s="268">
        <v>9663</v>
      </c>
      <c r="F2" s="268" t="s">
        <v>1767</v>
      </c>
      <c r="G2" s="268">
        <v>2899342</v>
      </c>
      <c r="H2" s="268">
        <v>86.75695730926499</v>
      </c>
      <c r="I2" s="268" t="s">
        <v>2328</v>
      </c>
      <c r="J2" s="268">
        <v>0</v>
      </c>
      <c r="K2" s="268" t="s">
        <v>2328</v>
      </c>
      <c r="L2" s="268"/>
    </row>
    <row r="3" spans="1:12" x14ac:dyDescent="0.25">
      <c r="A3" s="268" t="s">
        <v>38</v>
      </c>
      <c r="B3" s="268" t="s">
        <v>131</v>
      </c>
      <c r="C3" s="268" t="s">
        <v>1802</v>
      </c>
      <c r="D3" s="268" t="s">
        <v>2119</v>
      </c>
      <c r="E3" s="268">
        <v>2343</v>
      </c>
      <c r="F3" s="268" t="s">
        <v>1804</v>
      </c>
      <c r="G3" s="268">
        <v>2320156</v>
      </c>
      <c r="H3" s="268">
        <v>57.664013207091465</v>
      </c>
      <c r="I3" s="268" t="s">
        <v>2329</v>
      </c>
      <c r="J3" s="268">
        <v>54387423.482777782</v>
      </c>
      <c r="K3" s="268" t="s">
        <v>2330</v>
      </c>
      <c r="L3" s="268"/>
    </row>
    <row r="4" spans="1:12" x14ac:dyDescent="0.25">
      <c r="A4" s="268" t="s">
        <v>2054</v>
      </c>
      <c r="B4" s="268">
        <v>92</v>
      </c>
      <c r="C4" s="268" t="s">
        <v>2055</v>
      </c>
      <c r="D4" s="268" t="s">
        <v>2056</v>
      </c>
      <c r="E4" s="268">
        <v>4881</v>
      </c>
      <c r="F4" s="268" t="s">
        <v>2057</v>
      </c>
      <c r="G4" s="268">
        <v>444674</v>
      </c>
      <c r="H4" s="268">
        <v>52.75014427436863</v>
      </c>
      <c r="I4" s="268" t="s">
        <v>2331</v>
      </c>
      <c r="J4" s="268">
        <v>0</v>
      </c>
      <c r="K4" s="268" t="s">
        <v>2331</v>
      </c>
      <c r="L4" s="268"/>
    </row>
    <row r="5" spans="1:12" x14ac:dyDescent="0.25">
      <c r="A5" s="268" t="s">
        <v>82</v>
      </c>
      <c r="B5" s="268" t="s">
        <v>161</v>
      </c>
      <c r="C5" s="268" t="s">
        <v>162</v>
      </c>
      <c r="D5" s="268" t="s">
        <v>580</v>
      </c>
      <c r="E5" s="268">
        <v>5800</v>
      </c>
      <c r="F5" s="268" t="s">
        <v>164</v>
      </c>
      <c r="G5" s="268">
        <v>143591993</v>
      </c>
      <c r="H5" s="268">
        <v>36.587815876056418</v>
      </c>
      <c r="I5" s="268" t="s">
        <v>2332</v>
      </c>
      <c r="J5" s="268">
        <v>4403173.2677228628</v>
      </c>
      <c r="K5" s="268" t="s">
        <v>2333</v>
      </c>
      <c r="L5" s="268"/>
    </row>
    <row r="6" spans="1:12" x14ac:dyDescent="0.25">
      <c r="A6" s="268" t="s">
        <v>100</v>
      </c>
      <c r="B6" s="268" t="s">
        <v>2239</v>
      </c>
      <c r="C6" s="268" t="s">
        <v>2240</v>
      </c>
      <c r="D6" s="268" t="s">
        <v>2241</v>
      </c>
      <c r="E6" s="268">
        <v>2218</v>
      </c>
      <c r="F6" s="268" t="s">
        <v>2242</v>
      </c>
      <c r="G6" s="268">
        <v>420278457</v>
      </c>
      <c r="H6" s="268">
        <v>24.303950509524835</v>
      </c>
      <c r="I6" s="268" t="s">
        <v>2334</v>
      </c>
      <c r="J6" s="268">
        <v>3511595.7250000001</v>
      </c>
      <c r="K6" s="268" t="s">
        <v>2335</v>
      </c>
      <c r="L6" s="268"/>
    </row>
    <row r="7" spans="1:12" x14ac:dyDescent="0.25">
      <c r="A7" s="268" t="s">
        <v>25</v>
      </c>
      <c r="B7" s="268" t="s">
        <v>131</v>
      </c>
      <c r="C7" s="268" t="s">
        <v>222</v>
      </c>
      <c r="D7" s="268" t="s">
        <v>1678</v>
      </c>
      <c r="E7" s="268">
        <v>6279</v>
      </c>
      <c r="F7" s="268" t="s">
        <v>224</v>
      </c>
      <c r="G7" s="268">
        <v>6217780</v>
      </c>
      <c r="H7" s="268">
        <v>17.305724604414504</v>
      </c>
      <c r="I7" s="268" t="s">
        <v>2336</v>
      </c>
      <c r="J7" s="268">
        <v>9982897.5326749608</v>
      </c>
      <c r="K7" s="268" t="s">
        <v>2337</v>
      </c>
      <c r="L7" s="268"/>
    </row>
    <row r="8" spans="1:12" x14ac:dyDescent="0.25">
      <c r="A8" s="268" t="s">
        <v>1393</v>
      </c>
      <c r="B8" s="268">
        <v>100</v>
      </c>
      <c r="C8" s="268" t="s">
        <v>1394</v>
      </c>
      <c r="D8" s="268" t="s">
        <v>1960</v>
      </c>
      <c r="E8" s="268">
        <v>11700</v>
      </c>
      <c r="F8" s="268" t="s">
        <v>1396</v>
      </c>
      <c r="G8" s="268">
        <v>1158592</v>
      </c>
      <c r="H8" s="268">
        <v>9.7802191658862867</v>
      </c>
      <c r="I8" s="268" t="s">
        <v>2338</v>
      </c>
      <c r="J8" s="268">
        <v>946794.1</v>
      </c>
      <c r="K8" s="268" t="s">
        <v>2339</v>
      </c>
      <c r="L8" s="268"/>
    </row>
    <row r="9" spans="1:12" x14ac:dyDescent="0.25">
      <c r="A9" s="268" t="s">
        <v>772</v>
      </c>
      <c r="B9" s="268" t="s">
        <v>156</v>
      </c>
      <c r="C9" s="268">
        <v>905</v>
      </c>
      <c r="D9" s="268" t="s">
        <v>773</v>
      </c>
      <c r="E9" s="268">
        <v>1001</v>
      </c>
      <c r="F9" s="268">
        <v>914</v>
      </c>
      <c r="G9" s="268">
        <v>19824805</v>
      </c>
      <c r="H9" s="268">
        <v>9.5183938573194133</v>
      </c>
      <c r="I9" s="268" t="s">
        <v>2167</v>
      </c>
      <c r="J9" s="268">
        <v>0</v>
      </c>
      <c r="K9" s="268" t="s">
        <v>2167</v>
      </c>
      <c r="L9" s="268"/>
    </row>
    <row r="10" spans="1:12" x14ac:dyDescent="0.25">
      <c r="A10" s="268" t="s">
        <v>845</v>
      </c>
      <c r="B10" s="268" t="s">
        <v>273</v>
      </c>
      <c r="C10" s="268" t="s">
        <v>1791</v>
      </c>
      <c r="D10" s="268" t="s">
        <v>2029</v>
      </c>
      <c r="E10" s="268">
        <v>5570</v>
      </c>
      <c r="F10" s="268" t="s">
        <v>1793</v>
      </c>
      <c r="G10" s="268">
        <v>82735388</v>
      </c>
      <c r="H10" s="268">
        <v>8.6227989835823688</v>
      </c>
      <c r="I10" s="268" t="s">
        <v>2340</v>
      </c>
      <c r="J10" s="268">
        <v>5788826.25</v>
      </c>
      <c r="K10" s="268" t="s">
        <v>2341</v>
      </c>
      <c r="L10" s="268"/>
    </row>
    <row r="11" spans="1:12" x14ac:dyDescent="0.25">
      <c r="A11" s="268" t="s">
        <v>78</v>
      </c>
      <c r="B11" s="268" t="s">
        <v>181</v>
      </c>
      <c r="C11" s="268" t="s">
        <v>2085</v>
      </c>
      <c r="D11" s="268" t="s">
        <v>2245</v>
      </c>
      <c r="E11" s="268">
        <v>5175</v>
      </c>
      <c r="F11" s="268" t="s">
        <v>2087</v>
      </c>
      <c r="G11" s="268">
        <v>179359031</v>
      </c>
      <c r="H11" s="268">
        <v>7.9774042771326359</v>
      </c>
      <c r="I11" s="268" t="s">
        <v>2342</v>
      </c>
      <c r="J11" s="268">
        <v>38045223.895833336</v>
      </c>
      <c r="K11" s="268" t="s">
        <v>2343</v>
      </c>
      <c r="L11" s="268"/>
    </row>
    <row r="12" spans="1:12" x14ac:dyDescent="0.25">
      <c r="A12" s="268" t="s">
        <v>45</v>
      </c>
      <c r="B12" s="268" t="s">
        <v>156</v>
      </c>
      <c r="C12" s="268" t="s">
        <v>1303</v>
      </c>
      <c r="D12" s="268" t="s">
        <v>1304</v>
      </c>
      <c r="E12" s="268">
        <v>4904</v>
      </c>
      <c r="F12" s="268" t="s">
        <v>1305</v>
      </c>
      <c r="G12" s="268">
        <v>97123720</v>
      </c>
      <c r="H12" s="268">
        <v>2.4227270469298947</v>
      </c>
      <c r="I12" s="268" t="s">
        <v>2344</v>
      </c>
      <c r="J12" s="268">
        <v>15200564.693318179</v>
      </c>
      <c r="K12" s="268" t="s">
        <v>2345</v>
      </c>
      <c r="L12" s="268"/>
    </row>
    <row r="13" spans="1:12" x14ac:dyDescent="0.25">
      <c r="A13" s="268" t="s">
        <v>2261</v>
      </c>
      <c r="B13" s="268" t="s">
        <v>2346</v>
      </c>
      <c r="C13" s="268" t="s">
        <v>2347</v>
      </c>
      <c r="D13" s="268" t="s">
        <v>2348</v>
      </c>
      <c r="E13" s="268">
        <v>36174</v>
      </c>
      <c r="F13" s="268" t="s">
        <v>2349</v>
      </c>
      <c r="G13" s="268">
        <v>72824710</v>
      </c>
      <c r="H13" s="268">
        <v>2.215431631485353</v>
      </c>
      <c r="I13" s="268" t="s">
        <v>2350</v>
      </c>
      <c r="J13" s="268">
        <v>0</v>
      </c>
      <c r="K13" s="268" t="s">
        <v>2350</v>
      </c>
      <c r="L13" s="268"/>
    </row>
    <row r="14" spans="1:12" x14ac:dyDescent="0.25">
      <c r="A14" s="268" t="s">
        <v>983</v>
      </c>
      <c r="B14" s="268" t="s">
        <v>470</v>
      </c>
      <c r="C14" s="268">
        <v>502</v>
      </c>
      <c r="D14" s="268" t="s">
        <v>1021</v>
      </c>
      <c r="E14" s="268">
        <v>500</v>
      </c>
      <c r="F14" s="268">
        <v>507</v>
      </c>
      <c r="G14" s="268">
        <v>49512500</v>
      </c>
      <c r="H14" s="268">
        <v>-1.422541660859697</v>
      </c>
      <c r="I14" s="268" t="s">
        <v>1022</v>
      </c>
      <c r="J14" s="268">
        <v>0</v>
      </c>
      <c r="K14" s="268" t="s">
        <v>1022</v>
      </c>
      <c r="L14" s="268"/>
    </row>
    <row r="15" spans="1:12" x14ac:dyDescent="0.25">
      <c r="A15" s="268" t="s">
        <v>1623</v>
      </c>
      <c r="B15" s="268" t="s">
        <v>209</v>
      </c>
      <c r="C15" s="268" t="s">
        <v>2267</v>
      </c>
      <c r="D15" s="268" t="s">
        <v>2314</v>
      </c>
      <c r="E15" s="268">
        <v>26502</v>
      </c>
      <c r="F15" s="268" t="s">
        <v>2269</v>
      </c>
      <c r="G15" s="268">
        <v>78730816</v>
      </c>
      <c r="H15" s="268">
        <v>-2.5489032250657826</v>
      </c>
      <c r="I15" s="268" t="s">
        <v>2351</v>
      </c>
      <c r="J15" s="268">
        <v>2476225.8750000005</v>
      </c>
      <c r="K15" s="268" t="s">
        <v>2352</v>
      </c>
      <c r="L15" s="268"/>
    </row>
    <row r="16" spans="1:12" x14ac:dyDescent="0.25">
      <c r="A16" s="268" t="s">
        <v>12</v>
      </c>
      <c r="B16" s="268" t="s">
        <v>358</v>
      </c>
      <c r="C16" s="268" t="s">
        <v>1527</v>
      </c>
      <c r="D16" s="268" t="s">
        <v>2201</v>
      </c>
      <c r="E16" s="268">
        <v>3021</v>
      </c>
      <c r="F16" s="268" t="s">
        <v>1529</v>
      </c>
      <c r="G16" s="268">
        <v>134619536</v>
      </c>
      <c r="H16" s="268">
        <v>-3.7529876706367875</v>
      </c>
      <c r="I16" s="268" t="s">
        <v>2353</v>
      </c>
      <c r="J16" s="268">
        <v>24891539.61704604</v>
      </c>
      <c r="K16" s="268" t="s">
        <v>2354</v>
      </c>
      <c r="L16" s="268"/>
    </row>
    <row r="17" spans="1:12" x14ac:dyDescent="0.25">
      <c r="A17" s="268" t="s">
        <v>51</v>
      </c>
      <c r="B17" s="268" t="s">
        <v>1023</v>
      </c>
      <c r="C17" s="268">
        <v>424</v>
      </c>
      <c r="D17" s="268" t="s">
        <v>1501</v>
      </c>
      <c r="E17" s="268">
        <v>408</v>
      </c>
      <c r="F17" s="268">
        <v>428</v>
      </c>
      <c r="G17" s="268">
        <v>121206600</v>
      </c>
      <c r="H17" s="268">
        <v>-4.7062619607158789</v>
      </c>
      <c r="I17" s="268" t="s">
        <v>2210</v>
      </c>
      <c r="J17" s="268">
        <v>2348525.7877852772</v>
      </c>
      <c r="K17" s="268" t="s">
        <v>2211</v>
      </c>
      <c r="L17" s="268"/>
    </row>
    <row r="18" spans="1:12" x14ac:dyDescent="0.25">
      <c r="A18" s="268" t="s">
        <v>57</v>
      </c>
      <c r="B18" s="268" t="s">
        <v>2304</v>
      </c>
      <c r="C18" s="268" t="s">
        <v>2305</v>
      </c>
      <c r="D18" s="268" t="s">
        <v>2306</v>
      </c>
      <c r="E18" s="268">
        <v>7620</v>
      </c>
      <c r="F18" s="268" t="s">
        <v>2307</v>
      </c>
      <c r="G18" s="268">
        <v>152604338</v>
      </c>
      <c r="H18" s="268">
        <v>-5.1429056970262632</v>
      </c>
      <c r="I18" s="268" t="s">
        <v>2355</v>
      </c>
      <c r="J18" s="268">
        <v>459414.5167682927</v>
      </c>
      <c r="K18" s="268" t="s">
        <v>2356</v>
      </c>
      <c r="L18" s="268"/>
    </row>
    <row r="19" spans="1:12" x14ac:dyDescent="0.25">
      <c r="A19" s="268" t="s">
        <v>1575</v>
      </c>
      <c r="B19" s="268">
        <v>500</v>
      </c>
      <c r="C19" s="268" t="s">
        <v>1576</v>
      </c>
      <c r="D19" s="268" t="s">
        <v>1577</v>
      </c>
      <c r="E19" s="268">
        <v>2650</v>
      </c>
      <c r="F19" s="268" t="s">
        <v>1578</v>
      </c>
      <c r="G19" s="268">
        <v>1312081</v>
      </c>
      <c r="H19" s="268">
        <v>-9.9206155776910752</v>
      </c>
      <c r="I19" s="268" t="s">
        <v>2357</v>
      </c>
      <c r="J19" s="268">
        <v>0</v>
      </c>
      <c r="K19" s="268" t="s">
        <v>2357</v>
      </c>
      <c r="L19" s="268"/>
    </row>
    <row r="20" spans="1:12" x14ac:dyDescent="0.25">
      <c r="A20" s="268" t="s">
        <v>88</v>
      </c>
      <c r="B20" s="268" t="s">
        <v>752</v>
      </c>
      <c r="C20" s="268" t="s">
        <v>1774</v>
      </c>
      <c r="D20" s="268" t="s">
        <v>1901</v>
      </c>
      <c r="E20" s="268">
        <v>1546</v>
      </c>
      <c r="F20" s="268" t="s">
        <v>1776</v>
      </c>
      <c r="G20" s="268">
        <v>91855590</v>
      </c>
      <c r="H20" s="268">
        <v>-11.755576365689949</v>
      </c>
      <c r="I20" s="268" t="s">
        <v>2358</v>
      </c>
      <c r="J20" s="268">
        <v>3329144.8000000003</v>
      </c>
      <c r="K20" s="268" t="s">
        <v>2359</v>
      </c>
      <c r="L20" s="268"/>
    </row>
    <row r="21" spans="1:12" x14ac:dyDescent="0.25">
      <c r="A21" s="20" t="s">
        <v>54</v>
      </c>
      <c r="B21" s="20" t="s">
        <v>2360</v>
      </c>
      <c r="C21" s="20"/>
      <c r="D21" s="20" t="s">
        <v>2361</v>
      </c>
      <c r="E21" s="20"/>
      <c r="F21" s="20"/>
      <c r="G21" s="20" t="s">
        <v>2362</v>
      </c>
      <c r="H21" s="20"/>
      <c r="I21" s="20" t="s">
        <v>2363</v>
      </c>
      <c r="J21" s="20" t="s">
        <v>2364</v>
      </c>
      <c r="K21" s="20" t="s">
        <v>2365</v>
      </c>
      <c r="L21" s="20"/>
    </row>
    <row r="22" spans="1:12" hidden="1" x14ac:dyDescent="0.25">
      <c r="G22" s="20"/>
      <c r="H22" s="252"/>
      <c r="I22" s="253"/>
      <c r="K22" s="365"/>
      <c r="L22" s="366"/>
    </row>
    <row r="23" spans="1:12" hidden="1" x14ac:dyDescent="0.25">
      <c r="A23" s="257"/>
      <c r="B23" s="22"/>
      <c r="D23" s="32"/>
      <c r="G23" s="32"/>
      <c r="H23" s="28"/>
      <c r="I23" s="33"/>
      <c r="J23" s="32"/>
      <c r="K23" s="28"/>
      <c r="L23" s="33"/>
    </row>
    <row r="24" spans="1:12" hidden="1" x14ac:dyDescent="0.25">
      <c r="A24" s="23"/>
      <c r="B24" s="24"/>
      <c r="G24" s="35"/>
      <c r="H24" s="36"/>
      <c r="I24" s="37"/>
      <c r="J24" s="32"/>
      <c r="K24" s="36"/>
      <c r="L24" s="37"/>
    </row>
    <row r="25" spans="1:12" hidden="1" x14ac:dyDescent="0.25">
      <c r="A25" s="257"/>
      <c r="B25" s="257"/>
      <c r="H25" s="254"/>
      <c r="I25" s="51"/>
      <c r="K25" s="255"/>
      <c r="L25" s="51"/>
    </row>
    <row r="26" spans="1:12" hidden="1" x14ac:dyDescent="0.25">
      <c r="H26" s="254"/>
      <c r="I26" s="51"/>
      <c r="K26" s="256"/>
      <c r="L26" s="51"/>
    </row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52" t="s">
        <v>63</v>
      </c>
      <c r="I40" s="253"/>
      <c r="J40" s="258">
        <f>0</f>
        <v>0</v>
      </c>
      <c r="K40" s="365" t="s">
        <v>64</v>
      </c>
      <c r="L40" s="366"/>
    </row>
    <row r="41" spans="1:12" x14ac:dyDescent="0.25">
      <c r="A41" s="257" t="s">
        <v>59</v>
      </c>
      <c r="B41" s="14">
        <v>16293020</v>
      </c>
      <c r="C41" s="258" t="s">
        <v>1927</v>
      </c>
      <c r="D41" s="32">
        <v>0</v>
      </c>
      <c r="G41" s="32">
        <f>B41+G21+D41</f>
        <v>1674913129</v>
      </c>
      <c r="H41" s="28">
        <f>G41-B43</f>
        <v>294913129</v>
      </c>
      <c r="I41" s="33">
        <f>H41/B43</f>
        <v>0.21370516594202899</v>
      </c>
      <c r="J41" s="32">
        <f>G41+J40</f>
        <v>1674913129</v>
      </c>
      <c r="K41" s="28">
        <f>H41+J40</f>
        <v>294913129</v>
      </c>
      <c r="L41" s="33">
        <f>K41/B43</f>
        <v>0.21370516594202899</v>
      </c>
    </row>
    <row r="42" spans="1:12" x14ac:dyDescent="0.25">
      <c r="A42" s="23" t="s">
        <v>60</v>
      </c>
      <c r="B42" s="24">
        <v>160000000</v>
      </c>
      <c r="G42" s="35">
        <f>G41+B42</f>
        <v>1834913129</v>
      </c>
      <c r="H42" s="36">
        <f>G42-B43</f>
        <v>454913129</v>
      </c>
      <c r="I42" s="37">
        <f>H42/B43</f>
        <v>0.32964719492753625</v>
      </c>
      <c r="J42" s="32">
        <f>G42+J40</f>
        <v>1834913129</v>
      </c>
      <c r="K42" s="36">
        <f>H42+J40</f>
        <v>454913129</v>
      </c>
      <c r="L42" s="37">
        <f>K42/B43</f>
        <v>0.32964719492753625</v>
      </c>
    </row>
    <row r="43" spans="1:12" x14ac:dyDescent="0.25">
      <c r="A43" s="257" t="s">
        <v>61</v>
      </c>
      <c r="B43" s="257">
        <v>1380000000</v>
      </c>
      <c r="H43" s="254" t="s">
        <v>69</v>
      </c>
      <c r="I43" s="51">
        <f ca="1">H41/VLOOKUP(MID(CELL("filename",A$1),FIND("]",CELL("filename",A$1))+1,255),base!A:H,8,FALSE)*30</f>
        <v>3.7984526384482291E-2</v>
      </c>
      <c r="K43" s="255" t="s">
        <v>69</v>
      </c>
      <c r="L43" s="51">
        <f ca="1">K41/VLOOKUP(MID(CELL("filename",A$1),FIND("]",CELL("filename",A$1))+1,255),base!A:H,8,FALSE)*30</f>
        <v>3.7984526384482291E-2</v>
      </c>
    </row>
    <row r="44" spans="1:12" x14ac:dyDescent="0.25">
      <c r="H44" s="254"/>
      <c r="I44" s="51">
        <f ca="1">H42/VLOOKUP(MID(CELL("filename",A$1),FIND("]",CELL("filename",A$1))+1,255),base!A:H,8,FALSE)*30</f>
        <v>5.8592371963026094E-2</v>
      </c>
      <c r="K44" s="256"/>
      <c r="L44" s="51">
        <f ca="1">K42/VLOOKUP(MID(CELL("filename",A$1),FIND("]",CELL("filename",A$1))+1,255),base!A:H,8,FALSE)*30</f>
        <v>5.8592371963026094E-2</v>
      </c>
    </row>
  </sheetData>
  <mergeCells count="2">
    <mergeCell ref="K22:L22"/>
    <mergeCell ref="K40:L4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style="267" bestFit="1" customWidth="1"/>
    <col min="2" max="2" width="12.28515625" style="267" bestFit="1" customWidth="1"/>
    <col min="3" max="3" width="14.85546875" style="267" bestFit="1" customWidth="1"/>
    <col min="4" max="4" width="13.85546875" style="267" bestFit="1" customWidth="1"/>
    <col min="5" max="5" width="14.5703125" style="267" bestFit="1" customWidth="1"/>
    <col min="6" max="6" width="12.140625" style="267" bestFit="1" customWidth="1"/>
    <col min="7" max="7" width="13.85546875" style="267" bestFit="1" customWidth="1"/>
    <col min="8" max="8" width="18" style="267" bestFit="1" customWidth="1"/>
    <col min="9" max="9" width="21.5703125" style="267" bestFit="1" customWidth="1"/>
    <col min="10" max="10" width="19.28515625" style="267" bestFit="1" customWidth="1"/>
    <col min="11" max="11" width="21.5703125" style="267" bestFit="1" customWidth="1"/>
    <col min="12" max="12" width="11.5703125" style="267" bestFit="1" customWidth="1"/>
    <col min="13" max="16384" width="9.140625" style="267"/>
  </cols>
  <sheetData>
    <row r="1" spans="1:12" x14ac:dyDescent="0.25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4</v>
      </c>
      <c r="F1" s="267" t="s">
        <v>5</v>
      </c>
      <c r="G1" s="267" t="s">
        <v>6</v>
      </c>
      <c r="H1" s="267" t="s">
        <v>7</v>
      </c>
      <c r="I1" s="267" t="s">
        <v>8</v>
      </c>
      <c r="J1" s="267" t="s">
        <v>9</v>
      </c>
      <c r="K1" s="267" t="s">
        <v>10</v>
      </c>
      <c r="L1" s="267" t="s">
        <v>11</v>
      </c>
    </row>
    <row r="2" spans="1:12" x14ac:dyDescent="0.25">
      <c r="A2" s="276" t="s">
        <v>1764</v>
      </c>
      <c r="B2" s="276">
        <v>303</v>
      </c>
      <c r="C2" s="276" t="s">
        <v>1765</v>
      </c>
      <c r="D2" s="276" t="s">
        <v>1766</v>
      </c>
      <c r="E2" s="276">
        <v>9964</v>
      </c>
      <c r="F2" s="276" t="s">
        <v>1767</v>
      </c>
      <c r="G2" s="276">
        <v>2989656</v>
      </c>
      <c r="H2" s="276">
        <v>92.574404110100815</v>
      </c>
      <c r="I2" s="276" t="s">
        <v>2368</v>
      </c>
      <c r="J2" s="276">
        <v>0</v>
      </c>
      <c r="K2" s="276" t="s">
        <v>2368</v>
      </c>
      <c r="L2" s="276">
        <v>0.18</v>
      </c>
    </row>
    <row r="3" spans="1:12" x14ac:dyDescent="0.25">
      <c r="A3" s="276" t="s">
        <v>38</v>
      </c>
      <c r="B3" s="276" t="s">
        <v>131</v>
      </c>
      <c r="C3" s="276" t="s">
        <v>1802</v>
      </c>
      <c r="D3" s="276" t="s">
        <v>2119</v>
      </c>
      <c r="E3" s="276">
        <v>2511</v>
      </c>
      <c r="F3" s="276" t="s">
        <v>1804</v>
      </c>
      <c r="G3" s="276">
        <v>2486518</v>
      </c>
      <c r="H3" s="276">
        <v>68.968986047347954</v>
      </c>
      <c r="I3" s="276" t="s">
        <v>2369</v>
      </c>
      <c r="J3" s="276">
        <v>54387423.482777782</v>
      </c>
      <c r="K3" s="276" t="s">
        <v>2370</v>
      </c>
      <c r="L3" s="276">
        <v>0.15</v>
      </c>
    </row>
    <row r="4" spans="1:12" x14ac:dyDescent="0.25">
      <c r="A4" s="276" t="s">
        <v>2054</v>
      </c>
      <c r="B4" s="276">
        <v>92</v>
      </c>
      <c r="C4" s="276" t="s">
        <v>2055</v>
      </c>
      <c r="D4" s="276" t="s">
        <v>2056</v>
      </c>
      <c r="E4" s="276">
        <v>4881</v>
      </c>
      <c r="F4" s="276" t="s">
        <v>2057</v>
      </c>
      <c r="G4" s="276">
        <v>444674</v>
      </c>
      <c r="H4" s="276">
        <v>52.75014427436863</v>
      </c>
      <c r="I4" s="276" t="s">
        <v>2331</v>
      </c>
      <c r="J4" s="276">
        <v>0</v>
      </c>
      <c r="K4" s="276" t="s">
        <v>2331</v>
      </c>
      <c r="L4" s="276">
        <v>0.03</v>
      </c>
    </row>
    <row r="5" spans="1:12" x14ac:dyDescent="0.25">
      <c r="A5" s="276" t="s">
        <v>82</v>
      </c>
      <c r="B5" s="276" t="s">
        <v>161</v>
      </c>
      <c r="C5" s="276" t="s">
        <v>162</v>
      </c>
      <c r="D5" s="276" t="s">
        <v>580</v>
      </c>
      <c r="E5" s="276">
        <v>5800</v>
      </c>
      <c r="F5" s="276" t="s">
        <v>164</v>
      </c>
      <c r="G5" s="276">
        <v>143591993</v>
      </c>
      <c r="H5" s="276">
        <v>36.587815876056418</v>
      </c>
      <c r="I5" s="276" t="s">
        <v>2332</v>
      </c>
      <c r="J5" s="276">
        <v>4403173.2677228628</v>
      </c>
      <c r="K5" s="276" t="s">
        <v>2333</v>
      </c>
      <c r="L5" s="276">
        <v>8.6999999999999993</v>
      </c>
    </row>
    <row r="6" spans="1:12" x14ac:dyDescent="0.25">
      <c r="A6" s="276" t="s">
        <v>100</v>
      </c>
      <c r="B6" s="276" t="s">
        <v>2239</v>
      </c>
      <c r="C6" s="276" t="s">
        <v>2240</v>
      </c>
      <c r="D6" s="276" t="s">
        <v>2241</v>
      </c>
      <c r="E6" s="276">
        <v>2114</v>
      </c>
      <c r="F6" s="276" t="s">
        <v>2242</v>
      </c>
      <c r="G6" s="276">
        <v>400571983</v>
      </c>
      <c r="H6" s="276">
        <v>18.475451503654451</v>
      </c>
      <c r="I6" s="276" t="s">
        <v>2371</v>
      </c>
      <c r="J6" s="276">
        <v>3511595.7250000001</v>
      </c>
      <c r="K6" s="276" t="s">
        <v>2372</v>
      </c>
      <c r="L6" s="276">
        <v>24.27</v>
      </c>
    </row>
    <row r="7" spans="1:12" x14ac:dyDescent="0.25">
      <c r="A7" s="276" t="s">
        <v>25</v>
      </c>
      <c r="B7" s="276" t="s">
        <v>131</v>
      </c>
      <c r="C7" s="276" t="s">
        <v>222</v>
      </c>
      <c r="D7" s="276" t="s">
        <v>1678</v>
      </c>
      <c r="E7" s="276">
        <v>6279</v>
      </c>
      <c r="F7" s="276" t="s">
        <v>224</v>
      </c>
      <c r="G7" s="276">
        <v>6217780</v>
      </c>
      <c r="H7" s="276">
        <v>17.305724604414504</v>
      </c>
      <c r="I7" s="276" t="s">
        <v>2336</v>
      </c>
      <c r="J7" s="276">
        <v>9982897.5326749608</v>
      </c>
      <c r="K7" s="276" t="s">
        <v>2337</v>
      </c>
      <c r="L7" s="276">
        <v>0.38</v>
      </c>
    </row>
    <row r="8" spans="1:12" x14ac:dyDescent="0.25">
      <c r="A8" s="276" t="s">
        <v>1393</v>
      </c>
      <c r="B8" s="276">
        <v>100</v>
      </c>
      <c r="C8" s="276" t="s">
        <v>1394</v>
      </c>
      <c r="D8" s="276" t="s">
        <v>1960</v>
      </c>
      <c r="E8" s="276">
        <v>11700</v>
      </c>
      <c r="F8" s="276" t="s">
        <v>1396</v>
      </c>
      <c r="G8" s="276">
        <v>1158592</v>
      </c>
      <c r="H8" s="276">
        <v>9.7802191658862867</v>
      </c>
      <c r="I8" s="276" t="s">
        <v>2338</v>
      </c>
      <c r="J8" s="276">
        <v>946794.1</v>
      </c>
      <c r="K8" s="276" t="s">
        <v>2339</v>
      </c>
      <c r="L8" s="276">
        <v>7.0000000000000007E-2</v>
      </c>
    </row>
    <row r="9" spans="1:12" x14ac:dyDescent="0.25">
      <c r="A9" s="276" t="s">
        <v>772</v>
      </c>
      <c r="B9" s="276" t="s">
        <v>156</v>
      </c>
      <c r="C9" s="276">
        <v>905</v>
      </c>
      <c r="D9" s="276" t="s">
        <v>773</v>
      </c>
      <c r="E9" s="276">
        <v>1001</v>
      </c>
      <c r="F9" s="276">
        <v>914</v>
      </c>
      <c r="G9" s="276">
        <v>19824805</v>
      </c>
      <c r="H9" s="276">
        <v>9.5183938573194133</v>
      </c>
      <c r="I9" s="276" t="s">
        <v>2167</v>
      </c>
      <c r="J9" s="276">
        <v>0</v>
      </c>
      <c r="K9" s="276" t="s">
        <v>2167</v>
      </c>
      <c r="L9" s="276">
        <v>1.2</v>
      </c>
    </row>
    <row r="10" spans="1:12" x14ac:dyDescent="0.25">
      <c r="A10" s="276" t="s">
        <v>78</v>
      </c>
      <c r="B10" s="276" t="s">
        <v>181</v>
      </c>
      <c r="C10" s="276" t="s">
        <v>2085</v>
      </c>
      <c r="D10" s="276" t="s">
        <v>2245</v>
      </c>
      <c r="E10" s="276">
        <v>5210</v>
      </c>
      <c r="F10" s="276" t="s">
        <v>2087</v>
      </c>
      <c r="G10" s="276">
        <v>180572088</v>
      </c>
      <c r="H10" s="276">
        <v>8.7076866909588215</v>
      </c>
      <c r="I10" s="276" t="s">
        <v>2373</v>
      </c>
      <c r="J10" s="276">
        <v>38045223.895833336</v>
      </c>
      <c r="K10" s="276" t="s">
        <v>2374</v>
      </c>
      <c r="L10" s="276">
        <v>10.94</v>
      </c>
    </row>
    <row r="11" spans="1:12" x14ac:dyDescent="0.25">
      <c r="A11" s="276" t="s">
        <v>845</v>
      </c>
      <c r="B11" s="276" t="s">
        <v>273</v>
      </c>
      <c r="C11" s="276" t="s">
        <v>1791</v>
      </c>
      <c r="D11" s="276" t="s">
        <v>2029</v>
      </c>
      <c r="E11" s="276">
        <v>5570</v>
      </c>
      <c r="F11" s="276" t="s">
        <v>1793</v>
      </c>
      <c r="G11" s="276">
        <v>82735388</v>
      </c>
      <c r="H11" s="276">
        <v>8.6227989835823688</v>
      </c>
      <c r="I11" s="276" t="s">
        <v>2340</v>
      </c>
      <c r="J11" s="276">
        <v>5788826.25</v>
      </c>
      <c r="K11" s="276" t="s">
        <v>2341</v>
      </c>
      <c r="L11" s="276">
        <v>5.01</v>
      </c>
    </row>
    <row r="12" spans="1:12" x14ac:dyDescent="0.25">
      <c r="A12" s="276" t="s">
        <v>2261</v>
      </c>
      <c r="B12" s="276" t="s">
        <v>2346</v>
      </c>
      <c r="C12" s="276" t="s">
        <v>2347</v>
      </c>
      <c r="D12" s="276" t="s">
        <v>2348</v>
      </c>
      <c r="E12" s="276">
        <v>37551</v>
      </c>
      <c r="F12" s="276" t="s">
        <v>2349</v>
      </c>
      <c r="G12" s="276">
        <v>75596856</v>
      </c>
      <c r="H12" s="276">
        <v>6.1063650788756085</v>
      </c>
      <c r="I12" s="276" t="s">
        <v>2375</v>
      </c>
      <c r="J12" s="276">
        <v>0</v>
      </c>
      <c r="K12" s="276" t="s">
        <v>2375</v>
      </c>
      <c r="L12" s="276">
        <v>4.58</v>
      </c>
    </row>
    <row r="13" spans="1:12" x14ac:dyDescent="0.25">
      <c r="A13" s="276" t="s">
        <v>45</v>
      </c>
      <c r="B13" s="276" t="s">
        <v>156</v>
      </c>
      <c r="C13" s="276" t="s">
        <v>1303</v>
      </c>
      <c r="D13" s="276" t="s">
        <v>1304</v>
      </c>
      <c r="E13" s="276">
        <v>4890</v>
      </c>
      <c r="F13" s="276" t="s">
        <v>1305</v>
      </c>
      <c r="G13" s="276">
        <v>96846450</v>
      </c>
      <c r="H13" s="276">
        <v>2.1303293759150055</v>
      </c>
      <c r="I13" s="276" t="s">
        <v>2376</v>
      </c>
      <c r="J13" s="276">
        <v>15200564.693318179</v>
      </c>
      <c r="K13" s="276" t="s">
        <v>2377</v>
      </c>
      <c r="L13" s="276">
        <v>5.87</v>
      </c>
    </row>
    <row r="14" spans="1:12" x14ac:dyDescent="0.25">
      <c r="A14" s="276" t="s">
        <v>57</v>
      </c>
      <c r="B14" s="276" t="s">
        <v>2304</v>
      </c>
      <c r="C14" s="276" t="s">
        <v>2305</v>
      </c>
      <c r="D14" s="276" t="s">
        <v>2306</v>
      </c>
      <c r="E14" s="276">
        <v>8100</v>
      </c>
      <c r="F14" s="276" t="s">
        <v>2307</v>
      </c>
      <c r="G14" s="276">
        <v>162217210</v>
      </c>
      <c r="H14" s="276">
        <v>0.83234453358261895</v>
      </c>
      <c r="I14" s="276" t="s">
        <v>2378</v>
      </c>
      <c r="J14" s="276">
        <v>459414.5167682927</v>
      </c>
      <c r="K14" s="276" t="s">
        <v>2379</v>
      </c>
      <c r="L14" s="276">
        <v>9.83</v>
      </c>
    </row>
    <row r="15" spans="1:12" x14ac:dyDescent="0.25">
      <c r="A15" s="276" t="s">
        <v>1623</v>
      </c>
      <c r="B15" s="276" t="s">
        <v>209</v>
      </c>
      <c r="C15" s="276" t="s">
        <v>2267</v>
      </c>
      <c r="D15" s="276" t="s">
        <v>2314</v>
      </c>
      <c r="E15" s="276">
        <v>26996</v>
      </c>
      <c r="F15" s="276" t="s">
        <v>2269</v>
      </c>
      <c r="G15" s="276">
        <v>80198367</v>
      </c>
      <c r="H15" s="276">
        <v>-0.73240414898416939</v>
      </c>
      <c r="I15" s="276" t="s">
        <v>2380</v>
      </c>
      <c r="J15" s="276">
        <v>2476225.8750000005</v>
      </c>
      <c r="K15" s="276" t="s">
        <v>2381</v>
      </c>
      <c r="L15" s="276">
        <v>4.8600000000000003</v>
      </c>
    </row>
    <row r="16" spans="1:12" x14ac:dyDescent="0.25">
      <c r="A16" s="276" t="s">
        <v>983</v>
      </c>
      <c r="B16" s="276" t="s">
        <v>470</v>
      </c>
      <c r="C16" s="276">
        <v>502</v>
      </c>
      <c r="D16" s="276" t="s">
        <v>1021</v>
      </c>
      <c r="E16" s="276">
        <v>500</v>
      </c>
      <c r="F16" s="276">
        <v>507</v>
      </c>
      <c r="G16" s="276">
        <v>49512500</v>
      </c>
      <c r="H16" s="276">
        <v>-1.422541660859697</v>
      </c>
      <c r="I16" s="276" t="s">
        <v>1022</v>
      </c>
      <c r="J16" s="276">
        <v>0</v>
      </c>
      <c r="K16" s="276" t="s">
        <v>1022</v>
      </c>
      <c r="L16" s="276">
        <v>3</v>
      </c>
    </row>
    <row r="17" spans="1:12" x14ac:dyDescent="0.25">
      <c r="A17" s="276" t="s">
        <v>12</v>
      </c>
      <c r="B17" s="276" t="s">
        <v>2382</v>
      </c>
      <c r="C17" s="276" t="s">
        <v>2383</v>
      </c>
      <c r="D17" s="276" t="s">
        <v>2384</v>
      </c>
      <c r="E17" s="276">
        <v>3050</v>
      </c>
      <c r="F17" s="276" t="s">
        <v>2385</v>
      </c>
      <c r="G17" s="276">
        <v>147992862</v>
      </c>
      <c r="H17" s="276">
        <v>-2.6488964533987107</v>
      </c>
      <c r="I17" s="276" t="s">
        <v>2386</v>
      </c>
      <c r="J17" s="276">
        <v>24891539.61704604</v>
      </c>
      <c r="K17" s="276" t="s">
        <v>2387</v>
      </c>
      <c r="L17" s="276">
        <v>8.9700000000000006</v>
      </c>
    </row>
    <row r="18" spans="1:12" x14ac:dyDescent="0.25">
      <c r="A18" s="276" t="s">
        <v>51</v>
      </c>
      <c r="B18" s="276" t="s">
        <v>1023</v>
      </c>
      <c r="C18" s="276">
        <v>424</v>
      </c>
      <c r="D18" s="276" t="s">
        <v>1501</v>
      </c>
      <c r="E18" s="276">
        <v>410</v>
      </c>
      <c r="F18" s="276">
        <v>428</v>
      </c>
      <c r="G18" s="276">
        <v>121800750</v>
      </c>
      <c r="H18" s="276">
        <v>-4.2391357938566436</v>
      </c>
      <c r="I18" s="276" t="s">
        <v>2388</v>
      </c>
      <c r="J18" s="276">
        <v>2348525.7877852772</v>
      </c>
      <c r="K18" s="276" t="s">
        <v>2389</v>
      </c>
      <c r="L18" s="276">
        <v>7.38</v>
      </c>
    </row>
    <row r="19" spans="1:12" x14ac:dyDescent="0.25">
      <c r="A19" s="276" t="s">
        <v>1575</v>
      </c>
      <c r="B19" s="276">
        <v>500</v>
      </c>
      <c r="C19" s="276" t="s">
        <v>1576</v>
      </c>
      <c r="D19" s="276" t="s">
        <v>1577</v>
      </c>
      <c r="E19" s="276">
        <v>2709</v>
      </c>
      <c r="F19" s="276" t="s">
        <v>1578</v>
      </c>
      <c r="G19" s="276">
        <v>1341294</v>
      </c>
      <c r="H19" s="276">
        <v>-7.915031275251736</v>
      </c>
      <c r="I19" s="276" t="s">
        <v>2390</v>
      </c>
      <c r="J19" s="276">
        <v>0</v>
      </c>
      <c r="K19" s="276" t="s">
        <v>2390</v>
      </c>
      <c r="L19" s="276">
        <v>0.08</v>
      </c>
    </row>
    <row r="20" spans="1:12" x14ac:dyDescent="0.25">
      <c r="A20" s="276" t="s">
        <v>88</v>
      </c>
      <c r="B20" s="276" t="s">
        <v>752</v>
      </c>
      <c r="C20" s="276" t="s">
        <v>1774</v>
      </c>
      <c r="D20" s="276" t="s">
        <v>1901</v>
      </c>
      <c r="E20" s="276">
        <v>1540</v>
      </c>
      <c r="F20" s="276" t="s">
        <v>1776</v>
      </c>
      <c r="G20" s="276">
        <v>91499100</v>
      </c>
      <c r="H20" s="276">
        <v>-12.098051489755836</v>
      </c>
      <c r="I20" s="276" t="s">
        <v>2391</v>
      </c>
      <c r="J20" s="276">
        <v>3329144.8000000003</v>
      </c>
      <c r="K20" s="276" t="s">
        <v>2392</v>
      </c>
      <c r="L20" s="276">
        <v>5.54</v>
      </c>
    </row>
    <row r="21" spans="1:12" x14ac:dyDescent="0.25">
      <c r="A21" s="20" t="s">
        <v>54</v>
      </c>
      <c r="B21" s="20" t="s">
        <v>2393</v>
      </c>
      <c r="C21" s="20"/>
      <c r="D21" s="20" t="s">
        <v>2394</v>
      </c>
      <c r="E21" s="20"/>
      <c r="F21" s="20"/>
      <c r="G21" s="20" t="s">
        <v>2395</v>
      </c>
      <c r="H21" s="20"/>
      <c r="I21" s="20" t="s">
        <v>2396</v>
      </c>
      <c r="J21" s="20" t="s">
        <v>2364</v>
      </c>
      <c r="K21" s="20" t="s">
        <v>2397</v>
      </c>
      <c r="L21" s="20"/>
    </row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61" t="s">
        <v>63</v>
      </c>
      <c r="I40" s="262"/>
      <c r="J40" s="267">
        <f>0</f>
        <v>0</v>
      </c>
      <c r="K40" s="365" t="s">
        <v>64</v>
      </c>
      <c r="L40" s="366"/>
    </row>
    <row r="41" spans="1:12" x14ac:dyDescent="0.25">
      <c r="A41" s="266" t="s">
        <v>59</v>
      </c>
      <c r="B41" s="22">
        <v>4142111</v>
      </c>
      <c r="C41" s="267" t="s">
        <v>1927</v>
      </c>
      <c r="D41" s="32">
        <v>0</v>
      </c>
      <c r="G41" s="32">
        <f>B41+G21+D41</f>
        <v>1671740977</v>
      </c>
      <c r="H41" s="28">
        <f>G41-B43</f>
        <v>291740977</v>
      </c>
      <c r="I41" s="33">
        <f>H41/B43</f>
        <v>0.21140650507246378</v>
      </c>
      <c r="J41" s="32">
        <f>G41+J40</f>
        <v>1671740977</v>
      </c>
      <c r="K41" s="28">
        <f>H41+J40</f>
        <v>291740977</v>
      </c>
      <c r="L41" s="33">
        <f>K41/B43</f>
        <v>0.21140650507246378</v>
      </c>
    </row>
    <row r="42" spans="1:12" x14ac:dyDescent="0.25">
      <c r="A42" s="23" t="s">
        <v>60</v>
      </c>
      <c r="B42" s="24">
        <v>160000000</v>
      </c>
      <c r="G42" s="35">
        <f>G41+B42</f>
        <v>1831740977</v>
      </c>
      <c r="H42" s="36">
        <f>G42-B43</f>
        <v>451740977</v>
      </c>
      <c r="I42" s="37">
        <f>H42/B43</f>
        <v>0.32734853405797104</v>
      </c>
      <c r="J42" s="32">
        <f>G42+J40</f>
        <v>1831740977</v>
      </c>
      <c r="K42" s="36">
        <f>H42+J40</f>
        <v>451740977</v>
      </c>
      <c r="L42" s="37">
        <f>K42/B43</f>
        <v>0.32734853405797104</v>
      </c>
    </row>
    <row r="43" spans="1:12" x14ac:dyDescent="0.25">
      <c r="A43" s="266" t="s">
        <v>61</v>
      </c>
      <c r="B43" s="266">
        <v>1380000000</v>
      </c>
      <c r="H43" s="263" t="s">
        <v>69</v>
      </c>
      <c r="I43" s="51">
        <f ca="1">H41/VLOOKUP(MID(CELL("filename",A$1),FIND("]",CELL("filename",A$1))+1,255),base!A:H,8,FALSE)*30</f>
        <v>3.7373301805417959E-2</v>
      </c>
      <c r="K43" s="264" t="s">
        <v>69</v>
      </c>
      <c r="L43" s="51">
        <f ca="1">K41/VLOOKUP(MID(CELL("filename",A$1),FIND("]",CELL("filename",A$1))+1,255),base!A:H,8,FALSE)*30</f>
        <v>3.7373301805417959E-2</v>
      </c>
    </row>
    <row r="44" spans="1:12" x14ac:dyDescent="0.25">
      <c r="H44" s="263"/>
      <c r="I44" s="51">
        <f ca="1">H42/VLOOKUP(MID(CELL("filename",A$1),FIND("]",CELL("filename",A$1))+1,255),base!A:H,8,FALSE)*30</f>
        <v>5.7870005252280254E-2</v>
      </c>
      <c r="K44" s="265"/>
      <c r="L44" s="51">
        <f ca="1">K42/VLOOKUP(MID(CELL("filename",A$1),FIND("]",CELL("filename",A$1))+1,255),base!A:H,8,FALSE)*30</f>
        <v>5.7870005252280254E-2</v>
      </c>
    </row>
  </sheetData>
  <mergeCells count="1">
    <mergeCell ref="K40:L4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D41" sqref="D41"/>
    </sheetView>
  </sheetViews>
  <sheetFormatPr defaultRowHeight="15" x14ac:dyDescent="0.25"/>
  <cols>
    <col min="1" max="1" width="10.140625" style="275" bestFit="1" customWidth="1"/>
    <col min="2" max="2" width="12.28515625" style="275" bestFit="1" customWidth="1"/>
    <col min="3" max="3" width="14.85546875" style="275" bestFit="1" customWidth="1"/>
    <col min="4" max="4" width="13.85546875" style="275" bestFit="1" customWidth="1"/>
    <col min="5" max="5" width="14.5703125" style="275" bestFit="1" customWidth="1"/>
    <col min="6" max="6" width="12.140625" style="275" bestFit="1" customWidth="1"/>
    <col min="7" max="7" width="13.85546875" style="275" bestFit="1" customWidth="1"/>
    <col min="8" max="8" width="18" style="275" bestFit="1" customWidth="1"/>
    <col min="9" max="9" width="21.5703125" style="275" bestFit="1" customWidth="1"/>
    <col min="10" max="10" width="19.28515625" style="275" bestFit="1" customWidth="1"/>
    <col min="11" max="11" width="21.5703125" style="275" bestFit="1" customWidth="1"/>
    <col min="12" max="12" width="11.5703125" style="275" bestFit="1" customWidth="1"/>
    <col min="13" max="16384" width="9.140625" style="275"/>
  </cols>
  <sheetData>
    <row r="1" spans="1:12" x14ac:dyDescent="0.25">
      <c r="A1" s="275" t="s">
        <v>0</v>
      </c>
      <c r="B1" s="275" t="s">
        <v>1</v>
      </c>
      <c r="C1" s="275" t="s">
        <v>2</v>
      </c>
      <c r="D1" s="275" t="s">
        <v>3</v>
      </c>
      <c r="E1" s="275" t="s">
        <v>4</v>
      </c>
      <c r="F1" s="275" t="s">
        <v>5</v>
      </c>
      <c r="G1" s="275" t="s">
        <v>6</v>
      </c>
      <c r="H1" s="275" t="s">
        <v>7</v>
      </c>
      <c r="I1" s="275" t="s">
        <v>8</v>
      </c>
      <c r="J1" s="275" t="s">
        <v>9</v>
      </c>
      <c r="K1" s="275" t="s">
        <v>10</v>
      </c>
      <c r="L1" s="275" t="s">
        <v>11</v>
      </c>
    </row>
    <row r="2" spans="1:12" x14ac:dyDescent="0.25">
      <c r="A2" s="284" t="s">
        <v>1764</v>
      </c>
      <c r="B2" s="284">
        <v>303</v>
      </c>
      <c r="C2" s="284" t="s">
        <v>1765</v>
      </c>
      <c r="D2" s="284" t="s">
        <v>1766</v>
      </c>
      <c r="E2" s="284">
        <v>10272</v>
      </c>
      <c r="F2" s="284" t="s">
        <v>1767</v>
      </c>
      <c r="G2" s="284">
        <v>3082070</v>
      </c>
      <c r="H2" s="284">
        <v>98.527119399562508</v>
      </c>
      <c r="I2" s="284" t="s">
        <v>2398</v>
      </c>
      <c r="J2" s="284">
        <v>0</v>
      </c>
      <c r="K2" s="284" t="s">
        <v>2398</v>
      </c>
      <c r="L2" s="284">
        <v>0.19</v>
      </c>
    </row>
    <row r="3" spans="1:12" x14ac:dyDescent="0.25">
      <c r="A3" s="284" t="s">
        <v>38</v>
      </c>
      <c r="B3" s="284">
        <v>100</v>
      </c>
      <c r="C3" s="284" t="s">
        <v>1802</v>
      </c>
      <c r="D3" s="284" t="s">
        <v>2399</v>
      </c>
      <c r="E3" s="284">
        <v>2722</v>
      </c>
      <c r="F3" s="284" t="s">
        <v>1804</v>
      </c>
      <c r="G3" s="284">
        <v>269546</v>
      </c>
      <c r="H3" s="284">
        <v>83.16744263712728</v>
      </c>
      <c r="I3" s="284" t="s">
        <v>2400</v>
      </c>
      <c r="J3" s="284">
        <v>55459505.248277783</v>
      </c>
      <c r="K3" s="284" t="s">
        <v>2401</v>
      </c>
      <c r="L3" s="284">
        <v>0.02</v>
      </c>
    </row>
    <row r="4" spans="1:12" x14ac:dyDescent="0.25">
      <c r="A4" s="284" t="s">
        <v>2054</v>
      </c>
      <c r="B4" s="284">
        <v>92</v>
      </c>
      <c r="C4" s="284" t="s">
        <v>2055</v>
      </c>
      <c r="D4" s="284" t="s">
        <v>2056</v>
      </c>
      <c r="E4" s="284">
        <v>4881</v>
      </c>
      <c r="F4" s="284" t="s">
        <v>2057</v>
      </c>
      <c r="G4" s="284">
        <v>444674</v>
      </c>
      <c r="H4" s="284">
        <v>52.75014427436863</v>
      </c>
      <c r="I4" s="284" t="s">
        <v>2331</v>
      </c>
      <c r="J4" s="284">
        <v>0</v>
      </c>
      <c r="K4" s="284" t="s">
        <v>2331</v>
      </c>
      <c r="L4" s="284">
        <v>0.03</v>
      </c>
    </row>
    <row r="5" spans="1:12" x14ac:dyDescent="0.25">
      <c r="A5" s="284" t="s">
        <v>772</v>
      </c>
      <c r="B5" s="284" t="s">
        <v>273</v>
      </c>
      <c r="C5" s="284">
        <v>905</v>
      </c>
      <c r="D5" s="284" t="s">
        <v>2226</v>
      </c>
      <c r="E5" s="284">
        <v>1339</v>
      </c>
      <c r="F5" s="284">
        <v>914</v>
      </c>
      <c r="G5" s="284">
        <v>19889171</v>
      </c>
      <c r="H5" s="284">
        <v>46.498628902769397</v>
      </c>
      <c r="I5" s="284" t="s">
        <v>2402</v>
      </c>
      <c r="J5" s="284">
        <v>1901273.9999999998</v>
      </c>
      <c r="K5" s="284" t="s">
        <v>2403</v>
      </c>
      <c r="L5" s="284">
        <v>1.2</v>
      </c>
    </row>
    <row r="6" spans="1:12" x14ac:dyDescent="0.25">
      <c r="A6" s="284" t="s">
        <v>82</v>
      </c>
      <c r="B6" s="284" t="s">
        <v>161</v>
      </c>
      <c r="C6" s="284" t="s">
        <v>162</v>
      </c>
      <c r="D6" s="284" t="s">
        <v>580</v>
      </c>
      <c r="E6" s="284">
        <v>5400</v>
      </c>
      <c r="F6" s="284" t="s">
        <v>164</v>
      </c>
      <c r="G6" s="284">
        <v>133689097</v>
      </c>
      <c r="H6" s="284">
        <v>27.167966570895402</v>
      </c>
      <c r="I6" s="284" t="s">
        <v>2404</v>
      </c>
      <c r="J6" s="284">
        <v>4403173.2677228628</v>
      </c>
      <c r="K6" s="284" t="s">
        <v>2405</v>
      </c>
      <c r="L6" s="284">
        <v>8.09</v>
      </c>
    </row>
    <row r="7" spans="1:12" x14ac:dyDescent="0.25">
      <c r="A7" s="284" t="s">
        <v>25</v>
      </c>
      <c r="B7" s="284" t="s">
        <v>131</v>
      </c>
      <c r="C7" s="284" t="s">
        <v>222</v>
      </c>
      <c r="D7" s="284" t="s">
        <v>1678</v>
      </c>
      <c r="E7" s="284">
        <v>6279</v>
      </c>
      <c r="F7" s="284" t="s">
        <v>224</v>
      </c>
      <c r="G7" s="284">
        <v>6217780</v>
      </c>
      <c r="H7" s="284">
        <v>17.305724604414504</v>
      </c>
      <c r="I7" s="284" t="s">
        <v>2336</v>
      </c>
      <c r="J7" s="284">
        <v>9982897.5326749608</v>
      </c>
      <c r="K7" s="284" t="s">
        <v>2337</v>
      </c>
      <c r="L7" s="284">
        <v>0.38</v>
      </c>
    </row>
    <row r="8" spans="1:12" x14ac:dyDescent="0.25">
      <c r="A8" s="284" t="s">
        <v>100</v>
      </c>
      <c r="B8" s="284" t="s">
        <v>2239</v>
      </c>
      <c r="C8" s="284" t="s">
        <v>2240</v>
      </c>
      <c r="D8" s="284" t="s">
        <v>2241</v>
      </c>
      <c r="E8" s="284">
        <v>2025</v>
      </c>
      <c r="F8" s="284" t="s">
        <v>2242</v>
      </c>
      <c r="G8" s="284">
        <v>383707789</v>
      </c>
      <c r="H8" s="284">
        <v>13.487601421300539</v>
      </c>
      <c r="I8" s="284" t="s">
        <v>2406</v>
      </c>
      <c r="J8" s="284">
        <v>3511595.7250000001</v>
      </c>
      <c r="K8" s="284" t="s">
        <v>2407</v>
      </c>
      <c r="L8" s="284">
        <v>23.21</v>
      </c>
    </row>
    <row r="9" spans="1:12" x14ac:dyDescent="0.25">
      <c r="A9" s="284" t="s">
        <v>78</v>
      </c>
      <c r="B9" s="284" t="s">
        <v>141</v>
      </c>
      <c r="C9" s="284" t="s">
        <v>2085</v>
      </c>
      <c r="D9" s="284" t="s">
        <v>2408</v>
      </c>
      <c r="E9" s="284">
        <v>5140</v>
      </c>
      <c r="F9" s="284" t="s">
        <v>2087</v>
      </c>
      <c r="G9" s="284">
        <v>152696550</v>
      </c>
      <c r="H9" s="284">
        <v>7.2471224653246553</v>
      </c>
      <c r="I9" s="284" t="s">
        <v>2409</v>
      </c>
      <c r="J9" s="284">
        <v>40745297.625</v>
      </c>
      <c r="K9" s="284" t="s">
        <v>2410</v>
      </c>
      <c r="L9" s="284">
        <v>9.23</v>
      </c>
    </row>
    <row r="10" spans="1:12" x14ac:dyDescent="0.25">
      <c r="A10" s="284" t="s">
        <v>2261</v>
      </c>
      <c r="B10" s="284" t="s">
        <v>2346</v>
      </c>
      <c r="C10" s="284" t="s">
        <v>2347</v>
      </c>
      <c r="D10" s="284" t="s">
        <v>2348</v>
      </c>
      <c r="E10" s="284">
        <v>37855</v>
      </c>
      <c r="F10" s="284" t="s">
        <v>2349</v>
      </c>
      <c r="G10" s="284">
        <v>76208863</v>
      </c>
      <c r="H10" s="284">
        <v>6.9653669158412539</v>
      </c>
      <c r="I10" s="284" t="s">
        <v>2411</v>
      </c>
      <c r="J10" s="284">
        <v>0</v>
      </c>
      <c r="K10" s="284" t="s">
        <v>2411</v>
      </c>
      <c r="L10" s="284">
        <v>4.6100000000000003</v>
      </c>
    </row>
    <row r="11" spans="1:12" x14ac:dyDescent="0.25">
      <c r="A11" s="284" t="s">
        <v>845</v>
      </c>
      <c r="B11" s="284" t="s">
        <v>273</v>
      </c>
      <c r="C11" s="284" t="s">
        <v>1791</v>
      </c>
      <c r="D11" s="284" t="s">
        <v>2029</v>
      </c>
      <c r="E11" s="284">
        <v>5430</v>
      </c>
      <c r="F11" s="284" t="s">
        <v>1793</v>
      </c>
      <c r="G11" s="284">
        <v>80655862</v>
      </c>
      <c r="H11" s="284">
        <v>5.8926016624658812</v>
      </c>
      <c r="I11" s="284" t="s">
        <v>2412</v>
      </c>
      <c r="J11" s="284">
        <v>5788826.25</v>
      </c>
      <c r="K11" s="284" t="s">
        <v>2413</v>
      </c>
      <c r="L11" s="284">
        <v>4.88</v>
      </c>
    </row>
    <row r="12" spans="1:12" x14ac:dyDescent="0.25">
      <c r="A12" s="284" t="s">
        <v>57</v>
      </c>
      <c r="B12" s="284" t="s">
        <v>2414</v>
      </c>
      <c r="C12" s="284" t="s">
        <v>2415</v>
      </c>
      <c r="D12" s="284" t="s">
        <v>2416</v>
      </c>
      <c r="E12" s="284">
        <v>8100</v>
      </c>
      <c r="F12" s="284" t="s">
        <v>2417</v>
      </c>
      <c r="G12" s="284">
        <v>202322335</v>
      </c>
      <c r="H12" s="284">
        <v>4.0243971530976079</v>
      </c>
      <c r="I12" s="284" t="s">
        <v>2418</v>
      </c>
      <c r="J12" s="284">
        <v>459414.5167682927</v>
      </c>
      <c r="K12" s="284" t="s">
        <v>2419</v>
      </c>
      <c r="L12" s="284">
        <v>12.24</v>
      </c>
    </row>
    <row r="13" spans="1:12" x14ac:dyDescent="0.25">
      <c r="A13" s="284" t="s">
        <v>1393</v>
      </c>
      <c r="B13" s="284">
        <v>100</v>
      </c>
      <c r="C13" s="284" t="s">
        <v>1394</v>
      </c>
      <c r="D13" s="284" t="s">
        <v>1960</v>
      </c>
      <c r="E13" s="284">
        <v>10900</v>
      </c>
      <c r="F13" s="284" t="s">
        <v>1396</v>
      </c>
      <c r="G13" s="284">
        <v>1079372</v>
      </c>
      <c r="H13" s="284">
        <v>2.2738761544366026</v>
      </c>
      <c r="I13" s="284" t="s">
        <v>2420</v>
      </c>
      <c r="J13" s="284">
        <v>946794.1</v>
      </c>
      <c r="K13" s="284" t="s">
        <v>2421</v>
      </c>
      <c r="L13" s="284">
        <v>7.0000000000000007E-2</v>
      </c>
    </row>
    <row r="14" spans="1:12" x14ac:dyDescent="0.25">
      <c r="A14" s="284" t="s">
        <v>45</v>
      </c>
      <c r="B14" s="284" t="s">
        <v>156</v>
      </c>
      <c r="C14" s="284" t="s">
        <v>1303</v>
      </c>
      <c r="D14" s="284" t="s">
        <v>1304</v>
      </c>
      <c r="E14" s="284">
        <v>4840</v>
      </c>
      <c r="F14" s="284" t="s">
        <v>1305</v>
      </c>
      <c r="G14" s="284">
        <v>95856200</v>
      </c>
      <c r="H14" s="284">
        <v>1.0860519794332568</v>
      </c>
      <c r="I14" s="284" t="s">
        <v>2422</v>
      </c>
      <c r="J14" s="284">
        <v>15200564.693318179</v>
      </c>
      <c r="K14" s="284" t="s">
        <v>2423</v>
      </c>
      <c r="L14" s="284">
        <v>5.8</v>
      </c>
    </row>
    <row r="15" spans="1:12" x14ac:dyDescent="0.25">
      <c r="A15" s="284" t="s">
        <v>12</v>
      </c>
      <c r="B15" s="284" t="s">
        <v>2382</v>
      </c>
      <c r="C15" s="284" t="s">
        <v>2383</v>
      </c>
      <c r="D15" s="284" t="s">
        <v>2384</v>
      </c>
      <c r="E15" s="284">
        <v>3135</v>
      </c>
      <c r="F15" s="284" t="s">
        <v>2385</v>
      </c>
      <c r="G15" s="284">
        <v>152117254</v>
      </c>
      <c r="H15" s="284">
        <v>6.4167590587234938E-2</v>
      </c>
      <c r="I15" s="284" t="s">
        <v>2424</v>
      </c>
      <c r="J15" s="284">
        <v>24891539.61704604</v>
      </c>
      <c r="K15" s="284" t="s">
        <v>2425</v>
      </c>
      <c r="L15" s="284">
        <v>9.1999999999999993</v>
      </c>
    </row>
    <row r="16" spans="1:12" x14ac:dyDescent="0.25">
      <c r="A16" s="284" t="s">
        <v>983</v>
      </c>
      <c r="B16" s="284" t="s">
        <v>470</v>
      </c>
      <c r="C16" s="284">
        <v>502</v>
      </c>
      <c r="D16" s="284" t="s">
        <v>1021</v>
      </c>
      <c r="E16" s="284">
        <v>500</v>
      </c>
      <c r="F16" s="284">
        <v>507</v>
      </c>
      <c r="G16" s="284">
        <v>49512500</v>
      </c>
      <c r="H16" s="284">
        <v>-1.422541660859697</v>
      </c>
      <c r="I16" s="284" t="s">
        <v>1022</v>
      </c>
      <c r="J16" s="284">
        <v>0</v>
      </c>
      <c r="K16" s="284" t="s">
        <v>1022</v>
      </c>
      <c r="L16" s="284">
        <v>2.99</v>
      </c>
    </row>
    <row r="17" spans="1:12" x14ac:dyDescent="0.25">
      <c r="A17" s="284" t="s">
        <v>1623</v>
      </c>
      <c r="B17" s="284" t="s">
        <v>209</v>
      </c>
      <c r="C17" s="284" t="s">
        <v>2267</v>
      </c>
      <c r="D17" s="284" t="s">
        <v>2314</v>
      </c>
      <c r="E17" s="284">
        <v>26700</v>
      </c>
      <c r="F17" s="284" t="s">
        <v>2269</v>
      </c>
      <c r="G17" s="284">
        <v>79319025</v>
      </c>
      <c r="H17" s="284">
        <v>-1.8208323743472115</v>
      </c>
      <c r="I17" s="284" t="s">
        <v>2426</v>
      </c>
      <c r="J17" s="284">
        <v>2476225.8750000005</v>
      </c>
      <c r="K17" s="284" t="s">
        <v>2427</v>
      </c>
      <c r="L17" s="284">
        <v>4.8</v>
      </c>
    </row>
    <row r="18" spans="1:12" x14ac:dyDescent="0.25">
      <c r="A18" s="284" t="s">
        <v>51</v>
      </c>
      <c r="B18" s="284" t="s">
        <v>1023</v>
      </c>
      <c r="C18" s="284">
        <v>424</v>
      </c>
      <c r="D18" s="284" t="s">
        <v>1501</v>
      </c>
      <c r="E18" s="284">
        <v>420</v>
      </c>
      <c r="F18" s="284">
        <v>428</v>
      </c>
      <c r="G18" s="284">
        <v>124771500</v>
      </c>
      <c r="H18" s="284">
        <v>-1.9035049595604634</v>
      </c>
      <c r="I18" s="284" t="s">
        <v>1821</v>
      </c>
      <c r="J18" s="284">
        <v>2348525.7877852772</v>
      </c>
      <c r="K18" s="284" t="s">
        <v>1822</v>
      </c>
      <c r="L18" s="284">
        <v>7.55</v>
      </c>
    </row>
    <row r="19" spans="1:12" x14ac:dyDescent="0.25">
      <c r="A19" s="284" t="s">
        <v>1575</v>
      </c>
      <c r="B19" s="284">
        <v>500</v>
      </c>
      <c r="C19" s="284" t="s">
        <v>1576</v>
      </c>
      <c r="D19" s="284" t="s">
        <v>1577</v>
      </c>
      <c r="E19" s="284">
        <v>2660</v>
      </c>
      <c r="F19" s="284" t="s">
        <v>1578</v>
      </c>
      <c r="G19" s="284">
        <v>1317032</v>
      </c>
      <c r="H19" s="284">
        <v>-9.5807104710133242</v>
      </c>
      <c r="I19" s="284" t="s">
        <v>2428</v>
      </c>
      <c r="J19" s="284">
        <v>0</v>
      </c>
      <c r="K19" s="284" t="s">
        <v>2428</v>
      </c>
      <c r="L19" s="284">
        <v>0.08</v>
      </c>
    </row>
    <row r="20" spans="1:12" x14ac:dyDescent="0.25">
      <c r="A20" s="284" t="s">
        <v>88</v>
      </c>
      <c r="B20" s="284" t="s">
        <v>752</v>
      </c>
      <c r="C20" s="284" t="s">
        <v>1774</v>
      </c>
      <c r="D20" s="284" t="s">
        <v>1901</v>
      </c>
      <c r="E20" s="284">
        <v>1520</v>
      </c>
      <c r="F20" s="284" t="s">
        <v>1776</v>
      </c>
      <c r="G20" s="284">
        <v>90310800</v>
      </c>
      <c r="H20" s="284">
        <v>-13.239635236642124</v>
      </c>
      <c r="I20" s="284" t="s">
        <v>2429</v>
      </c>
      <c r="J20" s="284">
        <v>3329144.8000000003</v>
      </c>
      <c r="K20" s="284" t="s">
        <v>2430</v>
      </c>
      <c r="L20" s="284">
        <v>5.46</v>
      </c>
    </row>
    <row r="21" spans="1:12" x14ac:dyDescent="0.25">
      <c r="A21" s="20" t="s">
        <v>54</v>
      </c>
      <c r="B21" s="20" t="s">
        <v>2431</v>
      </c>
      <c r="C21" s="20"/>
      <c r="D21" s="20" t="s">
        <v>2432</v>
      </c>
      <c r="E21" s="20"/>
      <c r="F21" s="20"/>
      <c r="G21" s="20" t="s">
        <v>2433</v>
      </c>
      <c r="H21" s="20"/>
      <c r="I21" s="20" t="s">
        <v>2434</v>
      </c>
      <c r="J21" s="20" t="s">
        <v>2435</v>
      </c>
      <c r="K21" s="20" t="s">
        <v>2436</v>
      </c>
      <c r="L21" s="20"/>
    </row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G40" s="20" t="s">
        <v>62</v>
      </c>
      <c r="H40" s="269" t="s">
        <v>63</v>
      </c>
      <c r="I40" s="270"/>
      <c r="J40" s="275">
        <f>0</f>
        <v>0</v>
      </c>
      <c r="K40" s="365" t="s">
        <v>64</v>
      </c>
      <c r="L40" s="366"/>
    </row>
    <row r="41" spans="1:12" x14ac:dyDescent="0.25">
      <c r="A41" s="274" t="s">
        <v>59</v>
      </c>
      <c r="B41" s="22">
        <v>4142111</v>
      </c>
      <c r="C41" s="275" t="s">
        <v>1927</v>
      </c>
      <c r="D41" s="32"/>
      <c r="G41" s="32">
        <f>B41+G21+D41</f>
        <v>1657609531</v>
      </c>
      <c r="H41" s="28">
        <f>G41-B43</f>
        <v>277609531</v>
      </c>
      <c r="I41" s="33">
        <f>H41/B43</f>
        <v>0.20116632681159421</v>
      </c>
      <c r="J41" s="32">
        <f>G41+J40</f>
        <v>1657609531</v>
      </c>
      <c r="K41" s="28">
        <f>H41+J40</f>
        <v>277609531</v>
      </c>
      <c r="L41" s="33">
        <f>K41/B43</f>
        <v>0.20116632681159421</v>
      </c>
    </row>
    <row r="42" spans="1:12" x14ac:dyDescent="0.25">
      <c r="A42" s="23" t="s">
        <v>60</v>
      </c>
      <c r="B42" s="24">
        <v>160000000</v>
      </c>
      <c r="G42" s="35">
        <f>G41+B42</f>
        <v>1817609531</v>
      </c>
      <c r="H42" s="36">
        <f>G42-B43</f>
        <v>437609531</v>
      </c>
      <c r="I42" s="37">
        <f>H42/B43</f>
        <v>0.31710835579710145</v>
      </c>
      <c r="J42" s="32">
        <f>G42+J40</f>
        <v>1817609531</v>
      </c>
      <c r="K42" s="36">
        <f>H42+J40</f>
        <v>437609531</v>
      </c>
      <c r="L42" s="37">
        <f>K42/B43</f>
        <v>0.31710835579710145</v>
      </c>
    </row>
    <row r="43" spans="1:12" x14ac:dyDescent="0.25">
      <c r="A43" s="274" t="s">
        <v>61</v>
      </c>
      <c r="B43" s="274">
        <v>1380000000</v>
      </c>
      <c r="H43" s="271" t="s">
        <v>69</v>
      </c>
      <c r="I43" s="51">
        <f ca="1">H41/VLOOKUP(MID(CELL("filename",A$1),FIND("]",CELL("filename",A$1))+1,255),base!A:H,8,FALSE)*30</f>
        <v>3.4996768246817911E-2</v>
      </c>
      <c r="K43" s="272" t="s">
        <v>69</v>
      </c>
      <c r="L43" s="51">
        <f ca="1">K41/VLOOKUP(MID(CELL("filename",A$1),FIND("]",CELL("filename",A$1))+1,255),base!A:H,8,FALSE)*30</f>
        <v>3.4996768246817911E-2</v>
      </c>
    </row>
    <row r="44" spans="1:12" x14ac:dyDescent="0.25">
      <c r="H44" s="271"/>
      <c r="I44" s="51">
        <f ca="1">H42/VLOOKUP(MID(CELL("filename",A$1),FIND("]",CELL("filename",A$1))+1,255),base!A:H,8,FALSE)*30</f>
        <v>5.5167123707311333E-2</v>
      </c>
      <c r="K44" s="273"/>
      <c r="L44" s="51">
        <f ca="1">K42/VLOOKUP(MID(CELL("filename",A$1),FIND("]",CELL("filename",A$1))+1,255),base!A:H,8,FALSE)*30</f>
        <v>5.5167123707311333E-2</v>
      </c>
    </row>
  </sheetData>
  <mergeCells count="1">
    <mergeCell ref="K40:L4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D41" sqref="D41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0.85546875" bestFit="1" customWidth="1"/>
    <col min="12" max="12" width="11.5703125" bestFit="1" customWidth="1"/>
  </cols>
  <sheetData>
    <row r="1" spans="1:12" x14ac:dyDescent="0.25">
      <c r="A1" s="283" t="s">
        <v>0</v>
      </c>
      <c r="B1" s="283" t="s">
        <v>1</v>
      </c>
      <c r="C1" s="283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3" t="s">
        <v>9</v>
      </c>
      <c r="K1" s="283" t="s">
        <v>10</v>
      </c>
      <c r="L1" s="283" t="s">
        <v>11</v>
      </c>
    </row>
    <row r="2" spans="1:12" x14ac:dyDescent="0.25">
      <c r="A2" s="292" t="s">
        <v>38</v>
      </c>
      <c r="B2" s="292">
        <v>100</v>
      </c>
      <c r="C2" s="292" t="s">
        <v>1802</v>
      </c>
      <c r="D2" s="292" t="s">
        <v>2399</v>
      </c>
      <c r="E2" s="292">
        <v>2722</v>
      </c>
      <c r="F2" s="292" t="s">
        <v>1804</v>
      </c>
      <c r="G2" s="292">
        <v>269546</v>
      </c>
      <c r="H2" s="292">
        <v>83.16744263712728</v>
      </c>
      <c r="I2" s="292" t="s">
        <v>2400</v>
      </c>
      <c r="J2" s="292">
        <v>55459505.248277783</v>
      </c>
      <c r="K2" s="292" t="s">
        <v>2401</v>
      </c>
      <c r="L2" s="292">
        <v>0.02</v>
      </c>
    </row>
    <row r="3" spans="1:12" x14ac:dyDescent="0.25">
      <c r="A3" s="292" t="s">
        <v>2054</v>
      </c>
      <c r="B3" s="292">
        <v>92</v>
      </c>
      <c r="C3" s="292" t="s">
        <v>2055</v>
      </c>
      <c r="D3" s="292" t="s">
        <v>2056</v>
      </c>
      <c r="E3" s="292">
        <v>5381</v>
      </c>
      <c r="F3" s="292" t="s">
        <v>2057</v>
      </c>
      <c r="G3" s="292">
        <v>490225</v>
      </c>
      <c r="H3" s="292">
        <v>68.397386572865429</v>
      </c>
      <c r="I3" s="292" t="s">
        <v>2440</v>
      </c>
      <c r="J3" s="292">
        <v>0</v>
      </c>
      <c r="K3" s="292" t="s">
        <v>2440</v>
      </c>
      <c r="L3" s="292">
        <v>0.03</v>
      </c>
    </row>
    <row r="4" spans="1:12" x14ac:dyDescent="0.25">
      <c r="A4" s="292" t="s">
        <v>772</v>
      </c>
      <c r="B4" s="292" t="s">
        <v>273</v>
      </c>
      <c r="C4" s="292">
        <v>905</v>
      </c>
      <c r="D4" s="292" t="s">
        <v>2226</v>
      </c>
      <c r="E4" s="292">
        <v>1339</v>
      </c>
      <c r="F4" s="292">
        <v>914</v>
      </c>
      <c r="G4" s="292">
        <v>19889171</v>
      </c>
      <c r="H4" s="292">
        <v>46.498628902769397</v>
      </c>
      <c r="I4" s="292" t="s">
        <v>2402</v>
      </c>
      <c r="J4" s="292">
        <v>1901273.9999999998</v>
      </c>
      <c r="K4" s="292" t="s">
        <v>2403</v>
      </c>
      <c r="L4" s="292">
        <v>1.27</v>
      </c>
    </row>
    <row r="5" spans="1:12" x14ac:dyDescent="0.25">
      <c r="A5" s="292" t="s">
        <v>82</v>
      </c>
      <c r="B5" s="292" t="s">
        <v>161</v>
      </c>
      <c r="C5" s="292" t="s">
        <v>162</v>
      </c>
      <c r="D5" s="292" t="s">
        <v>580</v>
      </c>
      <c r="E5" s="292">
        <v>5000</v>
      </c>
      <c r="F5" s="292" t="s">
        <v>164</v>
      </c>
      <c r="G5" s="292">
        <v>123786201</v>
      </c>
      <c r="H5" s="292">
        <v>17.748117265734386</v>
      </c>
      <c r="I5" s="292" t="s">
        <v>2441</v>
      </c>
      <c r="J5" s="292">
        <v>4403173.2677228628</v>
      </c>
      <c r="K5" s="292" t="s">
        <v>2442</v>
      </c>
      <c r="L5" s="292">
        <v>7.92</v>
      </c>
    </row>
    <row r="6" spans="1:12" x14ac:dyDescent="0.25">
      <c r="A6" s="292" t="s">
        <v>25</v>
      </c>
      <c r="B6" s="292" t="s">
        <v>131</v>
      </c>
      <c r="C6" s="292" t="s">
        <v>222</v>
      </c>
      <c r="D6" s="292" t="s">
        <v>1678</v>
      </c>
      <c r="E6" s="292">
        <v>6279</v>
      </c>
      <c r="F6" s="292" t="s">
        <v>224</v>
      </c>
      <c r="G6" s="292">
        <v>6217780</v>
      </c>
      <c r="H6" s="292">
        <v>17.305724604414504</v>
      </c>
      <c r="I6" s="292" t="s">
        <v>2336</v>
      </c>
      <c r="J6" s="292">
        <v>9982897.5326749608</v>
      </c>
      <c r="K6" s="292" t="s">
        <v>2337</v>
      </c>
      <c r="L6" s="292">
        <v>0.4</v>
      </c>
    </row>
    <row r="7" spans="1:12" x14ac:dyDescent="0.25">
      <c r="A7" s="292" t="s">
        <v>100</v>
      </c>
      <c r="B7" s="292" t="s">
        <v>2239</v>
      </c>
      <c r="C7" s="292" t="s">
        <v>2240</v>
      </c>
      <c r="D7" s="292" t="s">
        <v>2241</v>
      </c>
      <c r="E7" s="292">
        <v>1994</v>
      </c>
      <c r="F7" s="292" t="s">
        <v>2242</v>
      </c>
      <c r="G7" s="292">
        <v>377833744</v>
      </c>
      <c r="H7" s="292">
        <v>11.750260411288401</v>
      </c>
      <c r="I7" s="292" t="s">
        <v>2443</v>
      </c>
      <c r="J7" s="292">
        <v>3511595.7250000001</v>
      </c>
      <c r="K7" s="292" t="s">
        <v>2444</v>
      </c>
      <c r="L7" s="292">
        <v>24.19</v>
      </c>
    </row>
    <row r="8" spans="1:12" x14ac:dyDescent="0.25">
      <c r="A8" s="292" t="s">
        <v>78</v>
      </c>
      <c r="B8" s="292" t="s">
        <v>141</v>
      </c>
      <c r="C8" s="292" t="s">
        <v>2085</v>
      </c>
      <c r="D8" s="292" t="s">
        <v>2408</v>
      </c>
      <c r="E8" s="292">
        <v>5140</v>
      </c>
      <c r="F8" s="292" t="s">
        <v>2087</v>
      </c>
      <c r="G8" s="292">
        <v>152696550</v>
      </c>
      <c r="H8" s="292">
        <v>7.2471224653246553</v>
      </c>
      <c r="I8" s="292" t="s">
        <v>2409</v>
      </c>
      <c r="J8" s="292">
        <v>40745297.625</v>
      </c>
      <c r="K8" s="292" t="s">
        <v>2410</v>
      </c>
      <c r="L8" s="292">
        <v>9.7799999999999994</v>
      </c>
    </row>
    <row r="9" spans="1:12" x14ac:dyDescent="0.25">
      <c r="A9" s="292" t="s">
        <v>2261</v>
      </c>
      <c r="B9" s="292" t="s">
        <v>2346</v>
      </c>
      <c r="C9" s="292" t="s">
        <v>2347</v>
      </c>
      <c r="D9" s="292" t="s">
        <v>2348</v>
      </c>
      <c r="E9" s="292">
        <v>37855</v>
      </c>
      <c r="F9" s="292" t="s">
        <v>2349</v>
      </c>
      <c r="G9" s="292">
        <v>76208863</v>
      </c>
      <c r="H9" s="292">
        <v>6.9653669158412539</v>
      </c>
      <c r="I9" s="292" t="s">
        <v>2411</v>
      </c>
      <c r="J9" s="292">
        <v>0</v>
      </c>
      <c r="K9" s="292" t="s">
        <v>2411</v>
      </c>
      <c r="L9" s="292">
        <v>4.88</v>
      </c>
    </row>
    <row r="10" spans="1:12" x14ac:dyDescent="0.25">
      <c r="A10" s="292" t="s">
        <v>845</v>
      </c>
      <c r="B10" s="292" t="s">
        <v>273</v>
      </c>
      <c r="C10" s="292" t="s">
        <v>1791</v>
      </c>
      <c r="D10" s="292" t="s">
        <v>2029</v>
      </c>
      <c r="E10" s="292">
        <v>5430</v>
      </c>
      <c r="F10" s="292" t="s">
        <v>1793</v>
      </c>
      <c r="G10" s="292">
        <v>80655862</v>
      </c>
      <c r="H10" s="292">
        <v>5.8926016624658812</v>
      </c>
      <c r="I10" s="292" t="s">
        <v>2412</v>
      </c>
      <c r="J10" s="292">
        <v>5788826.25</v>
      </c>
      <c r="K10" s="292" t="s">
        <v>2413</v>
      </c>
      <c r="L10" s="292">
        <v>5.16</v>
      </c>
    </row>
    <row r="11" spans="1:12" x14ac:dyDescent="0.25">
      <c r="A11" s="292" t="s">
        <v>1393</v>
      </c>
      <c r="B11" s="292">
        <v>100</v>
      </c>
      <c r="C11" s="292" t="s">
        <v>1394</v>
      </c>
      <c r="D11" s="292" t="s">
        <v>1960</v>
      </c>
      <c r="E11" s="292">
        <v>11249</v>
      </c>
      <c r="F11" s="292" t="s">
        <v>1396</v>
      </c>
      <c r="G11" s="292">
        <v>1113932</v>
      </c>
      <c r="H11" s="292">
        <v>5.5485443502924605</v>
      </c>
      <c r="I11" s="292" t="s">
        <v>2445</v>
      </c>
      <c r="J11" s="292">
        <v>946794.1</v>
      </c>
      <c r="K11" s="292" t="s">
        <v>2446</v>
      </c>
      <c r="L11" s="292">
        <v>7.0000000000000007E-2</v>
      </c>
    </row>
    <row r="12" spans="1:12" x14ac:dyDescent="0.25">
      <c r="A12" s="292" t="s">
        <v>45</v>
      </c>
      <c r="B12" s="292" t="s">
        <v>120</v>
      </c>
      <c r="C12" s="292" t="s">
        <v>1303</v>
      </c>
      <c r="D12" s="292" t="s">
        <v>2447</v>
      </c>
      <c r="E12" s="292">
        <v>5014</v>
      </c>
      <c r="F12" s="292" t="s">
        <v>1305</v>
      </c>
      <c r="G12" s="292">
        <v>49651135</v>
      </c>
      <c r="H12" s="292">
        <v>4.7201373191897256</v>
      </c>
      <c r="I12" s="292" t="s">
        <v>2448</v>
      </c>
      <c r="J12" s="292">
        <v>17761371.346659087</v>
      </c>
      <c r="K12" s="292" t="s">
        <v>2449</v>
      </c>
      <c r="L12" s="292">
        <v>3.18</v>
      </c>
    </row>
    <row r="13" spans="1:12" x14ac:dyDescent="0.25">
      <c r="A13" s="292" t="s">
        <v>57</v>
      </c>
      <c r="B13" s="292" t="s">
        <v>2414</v>
      </c>
      <c r="C13" s="292" t="s">
        <v>2415</v>
      </c>
      <c r="D13" s="292" t="s">
        <v>2416</v>
      </c>
      <c r="E13" s="292">
        <v>7960</v>
      </c>
      <c r="F13" s="292" t="s">
        <v>2417</v>
      </c>
      <c r="G13" s="292">
        <v>198825405</v>
      </c>
      <c r="H13" s="292">
        <v>2.226444222509981</v>
      </c>
      <c r="I13" s="292" t="s">
        <v>2450</v>
      </c>
      <c r="J13" s="292">
        <v>459414.5167682927</v>
      </c>
      <c r="K13" s="292" t="s">
        <v>2451</v>
      </c>
      <c r="L13" s="292">
        <v>12.73</v>
      </c>
    </row>
    <row r="14" spans="1:12" x14ac:dyDescent="0.25">
      <c r="A14" s="292" t="s">
        <v>1623</v>
      </c>
      <c r="B14" s="292" t="s">
        <v>111</v>
      </c>
      <c r="C14" s="292" t="s">
        <v>2267</v>
      </c>
      <c r="D14" s="292" t="s">
        <v>2452</v>
      </c>
      <c r="E14" s="292">
        <v>27731</v>
      </c>
      <c r="F14" s="292" t="s">
        <v>2269</v>
      </c>
      <c r="G14" s="292">
        <v>54921246</v>
      </c>
      <c r="H14" s="292">
        <v>1.9702817308403509</v>
      </c>
      <c r="I14" s="292" t="s">
        <v>2453</v>
      </c>
      <c r="J14" s="292">
        <v>2976328.25</v>
      </c>
      <c r="K14" s="292" t="s">
        <v>2454</v>
      </c>
      <c r="L14" s="292">
        <v>3.52</v>
      </c>
    </row>
    <row r="15" spans="1:12" x14ac:dyDescent="0.25">
      <c r="A15" s="292" t="s">
        <v>12</v>
      </c>
      <c r="B15" s="292" t="s">
        <v>2382</v>
      </c>
      <c r="C15" s="292" t="s">
        <v>2383</v>
      </c>
      <c r="D15" s="292" t="s">
        <v>2384</v>
      </c>
      <c r="E15" s="292">
        <v>3135</v>
      </c>
      <c r="F15" s="292" t="s">
        <v>2385</v>
      </c>
      <c r="G15" s="292">
        <v>152117254</v>
      </c>
      <c r="H15" s="292">
        <v>6.4167590587234938E-2</v>
      </c>
      <c r="I15" s="292" t="s">
        <v>2424</v>
      </c>
      <c r="J15" s="292">
        <v>24891539.61704604</v>
      </c>
      <c r="K15" s="292" t="s">
        <v>2425</v>
      </c>
      <c r="L15" s="292">
        <v>9.74</v>
      </c>
    </row>
    <row r="16" spans="1:12" x14ac:dyDescent="0.25">
      <c r="A16" s="292" t="s">
        <v>983</v>
      </c>
      <c r="B16" s="292" t="s">
        <v>470</v>
      </c>
      <c r="C16" s="292">
        <v>502</v>
      </c>
      <c r="D16" s="292" t="s">
        <v>1021</v>
      </c>
      <c r="E16" s="292">
        <v>500</v>
      </c>
      <c r="F16" s="292">
        <v>507</v>
      </c>
      <c r="G16" s="292">
        <v>49512500</v>
      </c>
      <c r="H16" s="292">
        <v>-1.422541660859697</v>
      </c>
      <c r="I16" s="292" t="s">
        <v>1022</v>
      </c>
      <c r="J16" s="292">
        <v>0</v>
      </c>
      <c r="K16" s="292" t="s">
        <v>1022</v>
      </c>
      <c r="L16" s="292">
        <v>3.17</v>
      </c>
    </row>
    <row r="17" spans="1:12" x14ac:dyDescent="0.25">
      <c r="A17" s="292" t="s">
        <v>51</v>
      </c>
      <c r="B17" s="292" t="s">
        <v>1023</v>
      </c>
      <c r="C17" s="292">
        <v>424</v>
      </c>
      <c r="D17" s="292" t="s">
        <v>1501</v>
      </c>
      <c r="E17" s="292">
        <v>420</v>
      </c>
      <c r="F17" s="292">
        <v>428</v>
      </c>
      <c r="G17" s="292">
        <v>124771500</v>
      </c>
      <c r="H17" s="292">
        <v>-1.9035049595604634</v>
      </c>
      <c r="I17" s="292" t="s">
        <v>1821</v>
      </c>
      <c r="J17" s="292">
        <v>2348525.7877852772</v>
      </c>
      <c r="K17" s="292" t="s">
        <v>1822</v>
      </c>
      <c r="L17" s="292">
        <v>7.99</v>
      </c>
    </row>
    <row r="18" spans="1:12" x14ac:dyDescent="0.25">
      <c r="A18" s="292" t="s">
        <v>1575</v>
      </c>
      <c r="B18" s="292">
        <v>500</v>
      </c>
      <c r="C18" s="292" t="s">
        <v>1576</v>
      </c>
      <c r="D18" s="292" t="s">
        <v>1577</v>
      </c>
      <c r="E18" s="292">
        <v>2639</v>
      </c>
      <c r="F18" s="292" t="s">
        <v>1578</v>
      </c>
      <c r="G18" s="292">
        <v>1306635</v>
      </c>
      <c r="H18" s="292">
        <v>-10.294504329653718</v>
      </c>
      <c r="I18" s="292" t="s">
        <v>2455</v>
      </c>
      <c r="J18" s="292">
        <v>0</v>
      </c>
      <c r="K18" s="292" t="s">
        <v>2455</v>
      </c>
      <c r="L18" s="292">
        <v>0.08</v>
      </c>
    </row>
    <row r="19" spans="1:12" x14ac:dyDescent="0.25">
      <c r="A19" s="292" t="s">
        <v>88</v>
      </c>
      <c r="B19" s="292" t="s">
        <v>752</v>
      </c>
      <c r="C19" s="292" t="s">
        <v>1774</v>
      </c>
      <c r="D19" s="292" t="s">
        <v>1901</v>
      </c>
      <c r="E19" s="292">
        <v>1545</v>
      </c>
      <c r="F19" s="292" t="s">
        <v>1776</v>
      </c>
      <c r="G19" s="292">
        <v>91796175</v>
      </c>
      <c r="H19" s="292">
        <v>-11.812655553034263</v>
      </c>
      <c r="I19" s="292" t="s">
        <v>2456</v>
      </c>
      <c r="J19" s="292">
        <v>3329144.8000000003</v>
      </c>
      <c r="K19" s="292" t="s">
        <v>2457</v>
      </c>
      <c r="L19" s="292">
        <v>5.88</v>
      </c>
    </row>
    <row r="20" spans="1:12" x14ac:dyDescent="0.25">
      <c r="A20" s="20" t="s">
        <v>54</v>
      </c>
      <c r="B20" s="20" t="s">
        <v>2458</v>
      </c>
      <c r="C20" s="20"/>
      <c r="D20" s="20" t="s">
        <v>2459</v>
      </c>
      <c r="E20" s="20"/>
      <c r="F20" s="20"/>
      <c r="G20" s="20" t="s">
        <v>2460</v>
      </c>
      <c r="H20" s="20"/>
      <c r="I20" s="20" t="s">
        <v>2461</v>
      </c>
      <c r="J20" s="20" t="s">
        <v>2462</v>
      </c>
      <c r="K20" s="20" t="s">
        <v>2463</v>
      </c>
      <c r="L20" s="20"/>
    </row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283"/>
      <c r="B40" s="283"/>
      <c r="C40" s="283"/>
      <c r="D40" s="283"/>
      <c r="E40" s="283"/>
      <c r="F40" s="283"/>
      <c r="G40" s="20" t="s">
        <v>62</v>
      </c>
      <c r="H40" s="277" t="s">
        <v>63</v>
      </c>
      <c r="I40" s="278"/>
      <c r="J40" s="283">
        <f>0</f>
        <v>0</v>
      </c>
      <c r="K40" s="365" t="s">
        <v>64</v>
      </c>
      <c r="L40" s="366"/>
    </row>
    <row r="41" spans="1:12" x14ac:dyDescent="0.25">
      <c r="A41" s="282" t="s">
        <v>59</v>
      </c>
      <c r="B41" s="14">
        <v>86355478</v>
      </c>
      <c r="C41" s="283" t="s">
        <v>1927</v>
      </c>
      <c r="D41" s="32"/>
      <c r="E41" s="283"/>
      <c r="F41" s="283"/>
      <c r="G41" s="32">
        <f>B41+G20+D41</f>
        <v>1648419202</v>
      </c>
      <c r="H41" s="28">
        <f>G41-B43</f>
        <v>268419202</v>
      </c>
      <c r="I41" s="33">
        <f>H41/B43</f>
        <v>0.19450666811594203</v>
      </c>
      <c r="J41" s="32">
        <f>G41+J40</f>
        <v>1648419202</v>
      </c>
      <c r="K41" s="28">
        <f>H41+J40</f>
        <v>268419202</v>
      </c>
      <c r="L41" s="33">
        <f>K41/B43</f>
        <v>0.19450666811594203</v>
      </c>
    </row>
    <row r="42" spans="1:12" x14ac:dyDescent="0.25">
      <c r="A42" s="23" t="s">
        <v>60</v>
      </c>
      <c r="B42" s="24">
        <v>160000000</v>
      </c>
      <c r="C42" s="283"/>
      <c r="D42" s="283"/>
      <c r="E42" s="283"/>
      <c r="F42" s="283"/>
      <c r="G42" s="35">
        <f>G41+B42</f>
        <v>1808419202</v>
      </c>
      <c r="H42" s="36">
        <f>G42-B43</f>
        <v>428419202</v>
      </c>
      <c r="I42" s="37">
        <f>H42/B43</f>
        <v>0.31044869710144929</v>
      </c>
      <c r="J42" s="32">
        <f>G42+J40</f>
        <v>1808419202</v>
      </c>
      <c r="K42" s="36">
        <f>H42+J40</f>
        <v>428419202</v>
      </c>
      <c r="L42" s="37">
        <f>K42/B43</f>
        <v>0.31044869710144929</v>
      </c>
    </row>
    <row r="43" spans="1:12" x14ac:dyDescent="0.25">
      <c r="A43" s="282" t="s">
        <v>61</v>
      </c>
      <c r="B43" s="282">
        <v>1380000000</v>
      </c>
      <c r="C43" s="283"/>
      <c r="D43" s="283"/>
      <c r="E43" s="283"/>
      <c r="F43" s="283"/>
      <c r="G43" s="283"/>
      <c r="H43" s="279" t="s">
        <v>69</v>
      </c>
      <c r="I43" s="51">
        <f ca="1">H41/VLOOKUP(MID(CELL("filename",A$1),FIND("]",CELL("filename",A$1))+1,255),base!A:H,8,FALSE)*30</f>
        <v>3.3659549816917191E-2</v>
      </c>
      <c r="J43" s="283"/>
      <c r="K43" s="280" t="s">
        <v>69</v>
      </c>
      <c r="L43" s="51">
        <f ca="1">K41/VLOOKUP(MID(CELL("filename",A$1),FIND("]",CELL("filename",A$1))+1,255),base!A:H,8,FALSE)*30</f>
        <v>3.3659549816917191E-2</v>
      </c>
    </row>
    <row r="44" spans="1:12" x14ac:dyDescent="0.25">
      <c r="A44" s="283"/>
      <c r="B44" s="283"/>
      <c r="C44" s="283"/>
      <c r="D44" s="283"/>
      <c r="E44" s="283"/>
      <c r="F44" s="283"/>
      <c r="G44" s="283"/>
      <c r="H44" s="279"/>
      <c r="I44" s="51">
        <f ca="1">H42/VLOOKUP(MID(CELL("filename",A$1),FIND("]",CELL("filename",A$1))+1,255),base!A:H,8,FALSE)*30</f>
        <v>5.3723419803039678E-2</v>
      </c>
      <c r="J44" s="283"/>
      <c r="K44" s="281"/>
      <c r="L44" s="51">
        <f ca="1">K42/VLOOKUP(MID(CELL("filename",A$1),FIND("]",CELL("filename",A$1))+1,255),base!A:H,8,FALSE)*30</f>
        <v>5.3723419803039678E-2</v>
      </c>
    </row>
  </sheetData>
  <mergeCells count="1">
    <mergeCell ref="K40:L4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0.85546875" bestFit="1" customWidth="1"/>
    <col min="12" max="12" width="11.5703125" bestFit="1" customWidth="1"/>
  </cols>
  <sheetData>
    <row r="1" spans="1:12" x14ac:dyDescent="0.25">
      <c r="A1" s="291" t="s">
        <v>0</v>
      </c>
      <c r="B1" s="291" t="s">
        <v>1</v>
      </c>
      <c r="C1" s="291" t="s">
        <v>2</v>
      </c>
      <c r="D1" s="291" t="s">
        <v>3</v>
      </c>
      <c r="E1" s="291" t="s">
        <v>4</v>
      </c>
      <c r="F1" s="291" t="s">
        <v>5</v>
      </c>
      <c r="G1" s="291" t="s">
        <v>6</v>
      </c>
      <c r="H1" s="291" t="s">
        <v>7</v>
      </c>
      <c r="I1" s="291" t="s">
        <v>8</v>
      </c>
      <c r="J1" s="291" t="s">
        <v>9</v>
      </c>
      <c r="K1" s="291" t="s">
        <v>10</v>
      </c>
      <c r="L1" s="291" t="s">
        <v>11</v>
      </c>
    </row>
    <row r="2" spans="1:12" x14ac:dyDescent="0.25">
      <c r="A2" s="300" t="s">
        <v>38</v>
      </c>
      <c r="B2" s="300">
        <v>100</v>
      </c>
      <c r="C2" s="300" t="s">
        <v>1802</v>
      </c>
      <c r="D2" s="300" t="s">
        <v>2399</v>
      </c>
      <c r="E2" s="300">
        <v>2722</v>
      </c>
      <c r="F2" s="300" t="s">
        <v>1804</v>
      </c>
      <c r="G2" s="300">
        <v>269546</v>
      </c>
      <c r="H2" s="300">
        <v>83.16744263712728</v>
      </c>
      <c r="I2" s="300" t="s">
        <v>2400</v>
      </c>
      <c r="J2" s="300">
        <v>55459505.248277783</v>
      </c>
      <c r="K2" s="300" t="s">
        <v>2401</v>
      </c>
      <c r="L2" s="300">
        <v>0.02</v>
      </c>
    </row>
    <row r="3" spans="1:12" x14ac:dyDescent="0.25">
      <c r="A3" s="300" t="s">
        <v>2054</v>
      </c>
      <c r="B3" s="300">
        <v>92</v>
      </c>
      <c r="C3" s="300" t="s">
        <v>2055</v>
      </c>
      <c r="D3" s="300" t="s">
        <v>2056</v>
      </c>
      <c r="E3" s="300">
        <v>5609</v>
      </c>
      <c r="F3" s="300" t="s">
        <v>2057</v>
      </c>
      <c r="G3" s="300">
        <v>510997</v>
      </c>
      <c r="H3" s="300">
        <v>75.532784632718673</v>
      </c>
      <c r="I3" s="300" t="s">
        <v>2465</v>
      </c>
      <c r="J3" s="300">
        <v>0</v>
      </c>
      <c r="K3" s="300" t="s">
        <v>2465</v>
      </c>
      <c r="L3" s="300">
        <v>0.03</v>
      </c>
    </row>
    <row r="4" spans="1:12" x14ac:dyDescent="0.25">
      <c r="A4" s="300" t="s">
        <v>772</v>
      </c>
      <c r="B4" s="300" t="s">
        <v>273</v>
      </c>
      <c r="C4" s="300">
        <v>905</v>
      </c>
      <c r="D4" s="300" t="s">
        <v>2226</v>
      </c>
      <c r="E4" s="300">
        <v>1339</v>
      </c>
      <c r="F4" s="300">
        <v>914</v>
      </c>
      <c r="G4" s="300">
        <v>19889171</v>
      </c>
      <c r="H4" s="300">
        <v>46.498628902769397</v>
      </c>
      <c r="I4" s="300" t="s">
        <v>2402</v>
      </c>
      <c r="J4" s="300">
        <v>1901273.9999999998</v>
      </c>
      <c r="K4" s="300" t="s">
        <v>2403</v>
      </c>
      <c r="L4" s="300">
        <v>1.28</v>
      </c>
    </row>
    <row r="5" spans="1:12" x14ac:dyDescent="0.25">
      <c r="A5" s="300" t="s">
        <v>82</v>
      </c>
      <c r="B5" s="300" t="s">
        <v>161</v>
      </c>
      <c r="C5" s="300" t="s">
        <v>162</v>
      </c>
      <c r="D5" s="300" t="s">
        <v>580</v>
      </c>
      <c r="E5" s="300">
        <v>5100</v>
      </c>
      <c r="F5" s="300" t="s">
        <v>164</v>
      </c>
      <c r="G5" s="300">
        <v>126261925</v>
      </c>
      <c r="H5" s="300">
        <v>20.103079592024638</v>
      </c>
      <c r="I5" s="300" t="s">
        <v>2466</v>
      </c>
      <c r="J5" s="300">
        <v>4403173.2677228628</v>
      </c>
      <c r="K5" s="300" t="s">
        <v>2467</v>
      </c>
      <c r="L5" s="300">
        <v>8.1</v>
      </c>
    </row>
    <row r="6" spans="1:12" x14ac:dyDescent="0.25">
      <c r="A6" s="300" t="s">
        <v>25</v>
      </c>
      <c r="B6" s="300" t="s">
        <v>131</v>
      </c>
      <c r="C6" s="300" t="s">
        <v>222</v>
      </c>
      <c r="D6" s="300" t="s">
        <v>1678</v>
      </c>
      <c r="E6" s="300">
        <v>6279</v>
      </c>
      <c r="F6" s="300" t="s">
        <v>224</v>
      </c>
      <c r="G6" s="300">
        <v>6217780</v>
      </c>
      <c r="H6" s="300">
        <v>17.305724604414504</v>
      </c>
      <c r="I6" s="300" t="s">
        <v>2336</v>
      </c>
      <c r="J6" s="300">
        <v>9982897.5326749608</v>
      </c>
      <c r="K6" s="300" t="s">
        <v>2337</v>
      </c>
      <c r="L6" s="300">
        <v>0.4</v>
      </c>
    </row>
    <row r="7" spans="1:12" x14ac:dyDescent="0.25">
      <c r="A7" s="300" t="s">
        <v>100</v>
      </c>
      <c r="B7" s="300" t="s">
        <v>2239</v>
      </c>
      <c r="C7" s="300" t="s">
        <v>2240</v>
      </c>
      <c r="D7" s="300" t="s">
        <v>2241</v>
      </c>
      <c r="E7" s="300">
        <v>1973</v>
      </c>
      <c r="F7" s="300" t="s">
        <v>2242</v>
      </c>
      <c r="G7" s="300">
        <v>373854552</v>
      </c>
      <c r="H7" s="300">
        <v>10.573351918365347</v>
      </c>
      <c r="I7" s="300" t="s">
        <v>2468</v>
      </c>
      <c r="J7" s="300">
        <v>3511595.7250000001</v>
      </c>
      <c r="K7" s="300" t="s">
        <v>2469</v>
      </c>
      <c r="L7" s="300">
        <v>23.98</v>
      </c>
    </row>
    <row r="8" spans="1:12" x14ac:dyDescent="0.25">
      <c r="A8" s="300" t="s">
        <v>1393</v>
      </c>
      <c r="B8" s="300">
        <v>100</v>
      </c>
      <c r="C8" s="300" t="s">
        <v>1394</v>
      </c>
      <c r="D8" s="300" t="s">
        <v>1960</v>
      </c>
      <c r="E8" s="300">
        <v>11470</v>
      </c>
      <c r="F8" s="300" t="s">
        <v>1396</v>
      </c>
      <c r="G8" s="300">
        <v>1135817</v>
      </c>
      <c r="H8" s="300">
        <v>7.6222166149425021</v>
      </c>
      <c r="I8" s="300" t="s">
        <v>2252</v>
      </c>
      <c r="J8" s="300">
        <v>946794.1</v>
      </c>
      <c r="K8" s="300" t="s">
        <v>2253</v>
      </c>
      <c r="L8" s="300">
        <v>7.0000000000000007E-2</v>
      </c>
    </row>
    <row r="9" spans="1:12" x14ac:dyDescent="0.25">
      <c r="A9" s="300" t="s">
        <v>78</v>
      </c>
      <c r="B9" s="300" t="s">
        <v>141</v>
      </c>
      <c r="C9" s="300" t="s">
        <v>2085</v>
      </c>
      <c r="D9" s="300" t="s">
        <v>2408</v>
      </c>
      <c r="E9" s="300">
        <v>5140</v>
      </c>
      <c r="F9" s="300" t="s">
        <v>2087</v>
      </c>
      <c r="G9" s="300">
        <v>152696550</v>
      </c>
      <c r="H9" s="300">
        <v>7.2471224653246553</v>
      </c>
      <c r="I9" s="300" t="s">
        <v>2409</v>
      </c>
      <c r="J9" s="300">
        <v>40745297.625</v>
      </c>
      <c r="K9" s="300" t="s">
        <v>2410</v>
      </c>
      <c r="L9" s="300">
        <v>9.7899999999999991</v>
      </c>
    </row>
    <row r="10" spans="1:12" x14ac:dyDescent="0.25">
      <c r="A10" s="300" t="s">
        <v>2261</v>
      </c>
      <c r="B10" s="300" t="s">
        <v>2346</v>
      </c>
      <c r="C10" s="300" t="s">
        <v>2347</v>
      </c>
      <c r="D10" s="300" t="s">
        <v>2348</v>
      </c>
      <c r="E10" s="300">
        <v>37855</v>
      </c>
      <c r="F10" s="300" t="s">
        <v>2349</v>
      </c>
      <c r="G10" s="300">
        <v>76208863</v>
      </c>
      <c r="H10" s="300">
        <v>6.9653669158412539</v>
      </c>
      <c r="I10" s="300" t="s">
        <v>2411</v>
      </c>
      <c r="J10" s="300">
        <v>0</v>
      </c>
      <c r="K10" s="300" t="s">
        <v>2411</v>
      </c>
      <c r="L10" s="300">
        <v>4.8899999999999997</v>
      </c>
    </row>
    <row r="11" spans="1:12" x14ac:dyDescent="0.25">
      <c r="A11" s="300" t="s">
        <v>1623</v>
      </c>
      <c r="B11" s="300" t="s">
        <v>135</v>
      </c>
      <c r="C11" s="300" t="s">
        <v>2267</v>
      </c>
      <c r="D11" s="300" t="s">
        <v>2470</v>
      </c>
      <c r="E11" s="300">
        <v>28913</v>
      </c>
      <c r="F11" s="300" t="s">
        <v>2269</v>
      </c>
      <c r="G11" s="300">
        <v>42946647</v>
      </c>
      <c r="H11" s="300">
        <v>6.3166385308628907</v>
      </c>
      <c r="I11" s="300" t="s">
        <v>2471</v>
      </c>
      <c r="J11" s="300">
        <v>3826867.4375</v>
      </c>
      <c r="K11" s="300" t="s">
        <v>2472</v>
      </c>
      <c r="L11" s="300">
        <v>2.75</v>
      </c>
    </row>
    <row r="12" spans="1:12" x14ac:dyDescent="0.25">
      <c r="A12" s="300" t="s">
        <v>845</v>
      </c>
      <c r="B12" s="300" t="s">
        <v>273</v>
      </c>
      <c r="C12" s="300" t="s">
        <v>1791</v>
      </c>
      <c r="D12" s="300" t="s">
        <v>2029</v>
      </c>
      <c r="E12" s="300">
        <v>5325</v>
      </c>
      <c r="F12" s="300" t="s">
        <v>1793</v>
      </c>
      <c r="G12" s="300">
        <v>79096219</v>
      </c>
      <c r="H12" s="300">
        <v>3.844955640969598</v>
      </c>
      <c r="I12" s="300" t="s">
        <v>2473</v>
      </c>
      <c r="J12" s="300">
        <v>5788826.25</v>
      </c>
      <c r="K12" s="300" t="s">
        <v>2474</v>
      </c>
      <c r="L12" s="300">
        <v>5.07</v>
      </c>
    </row>
    <row r="13" spans="1:12" x14ac:dyDescent="0.25">
      <c r="A13" s="300" t="s">
        <v>45</v>
      </c>
      <c r="B13" s="300" t="s">
        <v>120</v>
      </c>
      <c r="C13" s="300" t="s">
        <v>1303</v>
      </c>
      <c r="D13" s="300" t="s">
        <v>2447</v>
      </c>
      <c r="E13" s="300">
        <v>4931</v>
      </c>
      <c r="F13" s="300" t="s">
        <v>1305</v>
      </c>
      <c r="G13" s="300">
        <v>48829228</v>
      </c>
      <c r="H13" s="300">
        <v>2.9866378955893729</v>
      </c>
      <c r="I13" s="300" t="s">
        <v>2475</v>
      </c>
      <c r="J13" s="300">
        <v>17761371.346659087</v>
      </c>
      <c r="K13" s="300" t="s">
        <v>2476</v>
      </c>
      <c r="L13" s="300">
        <v>3.13</v>
      </c>
    </row>
    <row r="14" spans="1:12" x14ac:dyDescent="0.25">
      <c r="A14" s="300" t="s">
        <v>57</v>
      </c>
      <c r="B14" s="300" t="s">
        <v>2477</v>
      </c>
      <c r="C14" s="300" t="s">
        <v>2478</v>
      </c>
      <c r="D14" s="300" t="s">
        <v>2479</v>
      </c>
      <c r="E14" s="300">
        <v>7784</v>
      </c>
      <c r="F14" s="300" t="s">
        <v>2480</v>
      </c>
      <c r="G14" s="300">
        <v>209845478</v>
      </c>
      <c r="H14" s="300">
        <v>1.3984451478133697</v>
      </c>
      <c r="I14" s="300" t="s">
        <v>2481</v>
      </c>
      <c r="J14" s="300">
        <v>459414.5167682927</v>
      </c>
      <c r="K14" s="300" t="s">
        <v>2482</v>
      </c>
      <c r="L14" s="300">
        <v>13.46</v>
      </c>
    </row>
    <row r="15" spans="1:12" x14ac:dyDescent="0.25">
      <c r="A15" s="300" t="s">
        <v>12</v>
      </c>
      <c r="B15" s="300" t="s">
        <v>2382</v>
      </c>
      <c r="C15" s="300" t="s">
        <v>2383</v>
      </c>
      <c r="D15" s="300" t="s">
        <v>2384</v>
      </c>
      <c r="E15" s="300">
        <v>3135</v>
      </c>
      <c r="F15" s="300" t="s">
        <v>2385</v>
      </c>
      <c r="G15" s="300">
        <v>152117254</v>
      </c>
      <c r="H15" s="300">
        <v>6.4167590587234938E-2</v>
      </c>
      <c r="I15" s="300" t="s">
        <v>2424</v>
      </c>
      <c r="J15" s="300">
        <v>24891539.61704604</v>
      </c>
      <c r="K15" s="300" t="s">
        <v>2425</v>
      </c>
      <c r="L15" s="300">
        <v>9.76</v>
      </c>
    </row>
    <row r="16" spans="1:12" x14ac:dyDescent="0.25">
      <c r="A16" s="300" t="s">
        <v>983</v>
      </c>
      <c r="B16" s="300" t="s">
        <v>470</v>
      </c>
      <c r="C16" s="300">
        <v>502</v>
      </c>
      <c r="D16" s="300" t="s">
        <v>1021</v>
      </c>
      <c r="E16" s="300">
        <v>500</v>
      </c>
      <c r="F16" s="300">
        <v>507</v>
      </c>
      <c r="G16" s="300">
        <v>49512500</v>
      </c>
      <c r="H16" s="300">
        <v>-1.422541660859697</v>
      </c>
      <c r="I16" s="300" t="s">
        <v>1022</v>
      </c>
      <c r="J16" s="300">
        <v>0</v>
      </c>
      <c r="K16" s="300" t="s">
        <v>1022</v>
      </c>
      <c r="L16" s="300">
        <v>3.18</v>
      </c>
    </row>
    <row r="17" spans="1:12" x14ac:dyDescent="0.25">
      <c r="A17" s="300" t="s">
        <v>51</v>
      </c>
      <c r="B17" s="300" t="s">
        <v>1023</v>
      </c>
      <c r="C17" s="300">
        <v>424</v>
      </c>
      <c r="D17" s="300" t="s">
        <v>1501</v>
      </c>
      <c r="E17" s="300">
        <v>420</v>
      </c>
      <c r="F17" s="300">
        <v>428</v>
      </c>
      <c r="G17" s="300">
        <v>124771500</v>
      </c>
      <c r="H17" s="300">
        <v>-1.9035049595604634</v>
      </c>
      <c r="I17" s="300" t="s">
        <v>1821</v>
      </c>
      <c r="J17" s="300">
        <v>2348525.7877852772</v>
      </c>
      <c r="K17" s="300" t="s">
        <v>1822</v>
      </c>
      <c r="L17" s="300">
        <v>8</v>
      </c>
    </row>
    <row r="18" spans="1:12" x14ac:dyDescent="0.25">
      <c r="A18" s="300" t="s">
        <v>1575</v>
      </c>
      <c r="B18" s="300">
        <v>500</v>
      </c>
      <c r="C18" s="300" t="s">
        <v>1576</v>
      </c>
      <c r="D18" s="300" t="s">
        <v>1577</v>
      </c>
      <c r="E18" s="300">
        <v>2780</v>
      </c>
      <c r="F18" s="300" t="s">
        <v>1578</v>
      </c>
      <c r="G18" s="300">
        <v>1376448</v>
      </c>
      <c r="H18" s="300">
        <v>-5.5015745755648666</v>
      </c>
      <c r="I18" s="300" t="s">
        <v>2483</v>
      </c>
      <c r="J18" s="300">
        <v>0</v>
      </c>
      <c r="K18" s="300" t="s">
        <v>2483</v>
      </c>
      <c r="L18" s="300">
        <v>0.09</v>
      </c>
    </row>
    <row r="19" spans="1:12" x14ac:dyDescent="0.25">
      <c r="A19" s="300" t="s">
        <v>88</v>
      </c>
      <c r="B19" s="300" t="s">
        <v>752</v>
      </c>
      <c r="C19" s="300" t="s">
        <v>1774</v>
      </c>
      <c r="D19" s="300" t="s">
        <v>1901</v>
      </c>
      <c r="E19" s="300">
        <v>1578</v>
      </c>
      <c r="F19" s="300" t="s">
        <v>1776</v>
      </c>
      <c r="G19" s="300">
        <v>93756870</v>
      </c>
      <c r="H19" s="300">
        <v>-9.9290423706718887</v>
      </c>
      <c r="I19" s="300" t="s">
        <v>2484</v>
      </c>
      <c r="J19" s="300">
        <v>3329144.8000000003</v>
      </c>
      <c r="K19" s="300" t="s">
        <v>2485</v>
      </c>
      <c r="L19" s="300">
        <v>6.01</v>
      </c>
    </row>
    <row r="20" spans="1:12" x14ac:dyDescent="0.25">
      <c r="A20" s="20" t="s">
        <v>54</v>
      </c>
      <c r="B20" s="20" t="s">
        <v>2486</v>
      </c>
      <c r="C20" s="20"/>
      <c r="D20" s="20" t="s">
        <v>2487</v>
      </c>
      <c r="E20" s="20"/>
      <c r="F20" s="20"/>
      <c r="G20" s="20" t="s">
        <v>2488</v>
      </c>
      <c r="H20" s="20"/>
      <c r="I20" s="20" t="s">
        <v>2489</v>
      </c>
      <c r="J20" s="20" t="s">
        <v>2490</v>
      </c>
      <c r="K20" s="20" t="s">
        <v>2491</v>
      </c>
      <c r="L20" s="20"/>
    </row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291"/>
      <c r="B40" s="291"/>
      <c r="C40" s="291"/>
      <c r="D40" s="291"/>
      <c r="E40" s="291"/>
      <c r="F40" s="291"/>
      <c r="G40" s="20" t="s">
        <v>62</v>
      </c>
      <c r="H40" s="285" t="s">
        <v>63</v>
      </c>
      <c r="I40" s="286"/>
      <c r="J40" s="291">
        <f>0</f>
        <v>0</v>
      </c>
      <c r="K40" s="365" t="s">
        <v>64</v>
      </c>
      <c r="L40" s="366"/>
    </row>
    <row r="41" spans="1:12" x14ac:dyDescent="0.25">
      <c r="A41" s="290" t="s">
        <v>59</v>
      </c>
      <c r="B41" s="14">
        <v>83214734</v>
      </c>
      <c r="C41" s="291" t="s">
        <v>1927</v>
      </c>
      <c r="D41" s="32">
        <v>5000000</v>
      </c>
      <c r="E41" s="291"/>
      <c r="F41" s="291"/>
      <c r="G41" s="32">
        <f>B41+G20+D41</f>
        <v>1647512079</v>
      </c>
      <c r="H41" s="28">
        <f>G41-B43</f>
        <v>267512079</v>
      </c>
      <c r="I41" s="33">
        <f>H41/B43</f>
        <v>0.19384933260869566</v>
      </c>
      <c r="J41" s="32">
        <f>G41+J40</f>
        <v>1647512079</v>
      </c>
      <c r="K41" s="28">
        <f>H41+J40</f>
        <v>267512079</v>
      </c>
      <c r="L41" s="33">
        <f>K41/B43</f>
        <v>0.19384933260869566</v>
      </c>
    </row>
    <row r="42" spans="1:12" x14ac:dyDescent="0.25">
      <c r="A42" s="23" t="s">
        <v>60</v>
      </c>
      <c r="B42" s="24">
        <v>160000000</v>
      </c>
      <c r="C42" s="291"/>
      <c r="D42" s="291"/>
      <c r="E42" s="291"/>
      <c r="F42" s="291"/>
      <c r="G42" s="35">
        <f>G41+B42</f>
        <v>1807512079</v>
      </c>
      <c r="H42" s="36">
        <f>G42-B43</f>
        <v>427512079</v>
      </c>
      <c r="I42" s="37">
        <f>H42/B43</f>
        <v>0.3097913615942029</v>
      </c>
      <c r="J42" s="32">
        <f>G42+J40</f>
        <v>1807512079</v>
      </c>
      <c r="K42" s="36">
        <f>H42+J40</f>
        <v>427512079</v>
      </c>
      <c r="L42" s="37">
        <f>K42/B43</f>
        <v>0.3097913615942029</v>
      </c>
    </row>
    <row r="43" spans="1:12" x14ac:dyDescent="0.25">
      <c r="A43" s="290" t="s">
        <v>61</v>
      </c>
      <c r="B43" s="290">
        <v>1380000000</v>
      </c>
      <c r="C43" s="291"/>
      <c r="D43" s="291"/>
      <c r="E43" s="291"/>
      <c r="F43" s="291"/>
      <c r="G43" s="291"/>
      <c r="H43" s="287" t="s">
        <v>69</v>
      </c>
      <c r="I43" s="51">
        <f ca="1">H41/VLOOKUP(MID(CELL("filename",A$1),FIND("]",CELL("filename",A$1))+1,255),base!A:H,8,FALSE)*30</f>
        <v>3.3369628855005634E-2</v>
      </c>
      <c r="J43" s="291"/>
      <c r="K43" s="288" t="s">
        <v>69</v>
      </c>
      <c r="L43" s="51">
        <f ca="1">K41/VLOOKUP(MID(CELL("filename",A$1),FIND("]",CELL("filename",A$1))+1,255),base!A:H,8,FALSE)*30</f>
        <v>3.3369628855005634E-2</v>
      </c>
    </row>
    <row r="44" spans="1:12" x14ac:dyDescent="0.25">
      <c r="A44" s="291"/>
      <c r="B44" s="291"/>
      <c r="C44" s="291"/>
      <c r="D44" s="291"/>
      <c r="E44" s="291"/>
      <c r="F44" s="291"/>
      <c r="G44" s="291"/>
      <c r="H44" s="287"/>
      <c r="I44" s="51">
        <f ca="1">H42/VLOOKUP(MID(CELL("filename",A$1),FIND("]",CELL("filename",A$1))+1,255),base!A:H,8,FALSE)*30</f>
        <v>5.3328131800963831E-2</v>
      </c>
      <c r="J44" s="291"/>
      <c r="K44" s="289"/>
      <c r="L44" s="51">
        <f ca="1">K42/VLOOKUP(MID(CELL("filename",A$1),FIND("]",CELL("filename",A$1))+1,255),base!A:H,8,FALSE)*30</f>
        <v>5.3328131800963831E-2</v>
      </c>
    </row>
  </sheetData>
  <mergeCells count="1">
    <mergeCell ref="K40:L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zoomScale="115" zoomScaleNormal="115" workbookViewId="0">
      <selection activeCell="J25" sqref="J25"/>
    </sheetView>
  </sheetViews>
  <sheetFormatPr defaultRowHeight="15" x14ac:dyDescent="0.25"/>
  <cols>
    <col min="1" max="1" width="10.5703125" bestFit="1" customWidth="1"/>
    <col min="2" max="2" width="12.28515625" customWidth="1"/>
    <col min="3" max="3" width="15.28515625" bestFit="1" customWidth="1"/>
    <col min="4" max="4" width="14.140625" bestFit="1" customWidth="1"/>
    <col min="5" max="5" width="14.85546875" customWidth="1"/>
    <col min="6" max="6" width="12.85546875" bestFit="1" customWidth="1"/>
    <col min="7" max="7" width="14.140625" customWidth="1"/>
    <col min="8" max="8" width="18.7109375" bestFit="1" customWidth="1"/>
    <col min="9" max="9" width="21.7109375" bestFit="1" customWidth="1"/>
    <col min="10" max="10" width="20" bestFit="1" customWidth="1"/>
    <col min="11" max="11" width="21.7109375" bestFit="1" customWidth="1"/>
    <col min="12" max="12" width="12" bestFit="1" customWidth="1"/>
  </cols>
  <sheetData>
    <row r="1" spans="1:12" s="16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s="16" customFormat="1" x14ac:dyDescent="0.25">
      <c r="A2" s="27" t="s">
        <v>94</v>
      </c>
      <c r="B2" s="27" t="s">
        <v>106</v>
      </c>
      <c r="C2" s="27" t="s">
        <v>107</v>
      </c>
      <c r="D2" s="27" t="s">
        <v>108</v>
      </c>
      <c r="E2" s="27">
        <v>6031</v>
      </c>
      <c r="F2" s="27" t="s">
        <v>109</v>
      </c>
      <c r="G2" s="27">
        <v>29860989</v>
      </c>
      <c r="H2" s="27">
        <v>42.522532825035711</v>
      </c>
      <c r="I2" s="27" t="s">
        <v>238</v>
      </c>
      <c r="J2" s="27">
        <v>0</v>
      </c>
      <c r="K2" s="27" t="s">
        <v>238</v>
      </c>
      <c r="L2" s="27">
        <v>2.58</v>
      </c>
    </row>
    <row r="3" spans="1:12" s="16" customFormat="1" x14ac:dyDescent="0.25">
      <c r="A3" s="27" t="s">
        <v>57</v>
      </c>
      <c r="B3" s="27">
        <v>124</v>
      </c>
      <c r="C3" s="27" t="s">
        <v>101</v>
      </c>
      <c r="D3" s="27" t="s">
        <v>102</v>
      </c>
      <c r="E3" s="27">
        <v>6500</v>
      </c>
      <c r="F3" s="27" t="s">
        <v>103</v>
      </c>
      <c r="G3" s="27">
        <v>798142</v>
      </c>
      <c r="H3" s="27">
        <v>41.614799731532365</v>
      </c>
      <c r="I3" s="27" t="s">
        <v>239</v>
      </c>
      <c r="J3" s="27">
        <v>-824359.30182926834</v>
      </c>
      <c r="K3" s="27" t="s">
        <v>240</v>
      </c>
      <c r="L3" s="27">
        <v>7.0000000000000007E-2</v>
      </c>
    </row>
    <row r="4" spans="1:12" s="16" customFormat="1" x14ac:dyDescent="0.25">
      <c r="A4" s="27" t="s">
        <v>28</v>
      </c>
      <c r="B4" s="27" t="s">
        <v>120</v>
      </c>
      <c r="C4" s="27" t="s">
        <v>121</v>
      </c>
      <c r="D4" s="27" t="s">
        <v>122</v>
      </c>
      <c r="E4" s="27">
        <v>1356</v>
      </c>
      <c r="F4" s="27" t="s">
        <v>123</v>
      </c>
      <c r="G4" s="27">
        <v>13427790</v>
      </c>
      <c r="H4" s="27">
        <v>14.629341831357864</v>
      </c>
      <c r="I4" s="27" t="s">
        <v>241</v>
      </c>
      <c r="J4" s="27">
        <v>0</v>
      </c>
      <c r="K4" s="27" t="s">
        <v>241</v>
      </c>
      <c r="L4" s="27">
        <v>1.1599999999999999</v>
      </c>
    </row>
    <row r="5" spans="1:12" s="16" customFormat="1" x14ac:dyDescent="0.25">
      <c r="A5" s="27" t="s">
        <v>32</v>
      </c>
      <c r="B5" s="27" t="s">
        <v>209</v>
      </c>
      <c r="C5" s="27" t="s">
        <v>210</v>
      </c>
      <c r="D5" s="27" t="s">
        <v>211</v>
      </c>
      <c r="E5" s="27">
        <v>4588</v>
      </c>
      <c r="F5" s="27" t="s">
        <v>212</v>
      </c>
      <c r="G5" s="27">
        <v>13629801</v>
      </c>
      <c r="H5" s="27">
        <v>11.771764137632987</v>
      </c>
      <c r="I5" s="27" t="s">
        <v>242</v>
      </c>
      <c r="J5" s="27">
        <v>0</v>
      </c>
      <c r="K5" s="27" t="s">
        <v>242</v>
      </c>
      <c r="L5" s="27">
        <v>1.18</v>
      </c>
    </row>
    <row r="6" spans="1:12" s="16" customFormat="1" x14ac:dyDescent="0.25">
      <c r="A6" s="27" t="s">
        <v>45</v>
      </c>
      <c r="B6" s="27" t="s">
        <v>125</v>
      </c>
      <c r="C6" s="27" t="s">
        <v>126</v>
      </c>
      <c r="D6" s="27" t="s">
        <v>127</v>
      </c>
      <c r="E6" s="27">
        <v>4370</v>
      </c>
      <c r="F6" s="27" t="s">
        <v>128</v>
      </c>
      <c r="G6" s="27">
        <v>56277739</v>
      </c>
      <c r="H6" s="27">
        <v>11.524348326641444</v>
      </c>
      <c r="I6" s="27" t="s">
        <v>243</v>
      </c>
      <c r="J6" s="27">
        <v>6096259.0376989665</v>
      </c>
      <c r="K6" s="27" t="s">
        <v>244</v>
      </c>
      <c r="L6" s="27">
        <v>4.8499999999999996</v>
      </c>
    </row>
    <row r="7" spans="1:12" s="16" customFormat="1" x14ac:dyDescent="0.25">
      <c r="A7" s="27" t="s">
        <v>51</v>
      </c>
      <c r="B7" s="27" t="s">
        <v>116</v>
      </c>
      <c r="C7" s="27">
        <v>409</v>
      </c>
      <c r="D7" s="27" t="s">
        <v>117</v>
      </c>
      <c r="E7" s="27">
        <v>441</v>
      </c>
      <c r="F7" s="27">
        <v>413</v>
      </c>
      <c r="G7" s="27">
        <v>218350125</v>
      </c>
      <c r="H7" s="27">
        <v>6.7382662393362027</v>
      </c>
      <c r="I7" s="27" t="s">
        <v>245</v>
      </c>
      <c r="J7" s="27">
        <v>3775848.1277809888</v>
      </c>
      <c r="K7" s="27" t="s">
        <v>246</v>
      </c>
      <c r="L7" s="27">
        <v>18.829999999999998</v>
      </c>
    </row>
    <row r="8" spans="1:12" s="16" customFormat="1" x14ac:dyDescent="0.25">
      <c r="A8" s="27" t="s">
        <v>12</v>
      </c>
      <c r="B8" s="27" t="s">
        <v>247</v>
      </c>
      <c r="C8" s="27" t="s">
        <v>142</v>
      </c>
      <c r="D8" s="27" t="s">
        <v>248</v>
      </c>
      <c r="E8" s="27">
        <v>2655</v>
      </c>
      <c r="F8" s="27" t="s">
        <v>144</v>
      </c>
      <c r="G8" s="27">
        <v>65727844</v>
      </c>
      <c r="H8" s="27">
        <v>6.173454275094314</v>
      </c>
      <c r="I8" s="27" t="s">
        <v>249</v>
      </c>
      <c r="J8" s="27">
        <v>14875254.268184153</v>
      </c>
      <c r="K8" s="27" t="s">
        <v>250</v>
      </c>
      <c r="L8" s="27">
        <v>5.67</v>
      </c>
    </row>
    <row r="9" spans="1:12" s="16" customFormat="1" x14ac:dyDescent="0.25">
      <c r="A9" s="27" t="s">
        <v>23</v>
      </c>
      <c r="B9" s="27" t="s">
        <v>131</v>
      </c>
      <c r="C9" s="27" t="s">
        <v>132</v>
      </c>
      <c r="D9" s="27" t="s">
        <v>133</v>
      </c>
      <c r="E9" s="27">
        <v>1773</v>
      </c>
      <c r="F9" s="27" t="s">
        <v>134</v>
      </c>
      <c r="G9" s="27">
        <v>1755713</v>
      </c>
      <c r="H9" s="27">
        <v>5.9154649188160384</v>
      </c>
      <c r="I9" s="27" t="s">
        <v>74</v>
      </c>
      <c r="J9" s="27">
        <v>0</v>
      </c>
      <c r="K9" s="27" t="s">
        <v>74</v>
      </c>
      <c r="L9" s="27">
        <v>0.15</v>
      </c>
    </row>
    <row r="10" spans="1:12" s="16" customFormat="1" x14ac:dyDescent="0.25">
      <c r="A10" s="27" t="s">
        <v>78</v>
      </c>
      <c r="B10" s="27" t="s">
        <v>120</v>
      </c>
      <c r="C10" s="27" t="s">
        <v>171</v>
      </c>
      <c r="D10" s="27" t="s">
        <v>172</v>
      </c>
      <c r="E10" s="27">
        <v>3995</v>
      </c>
      <c r="F10" s="27" t="s">
        <v>173</v>
      </c>
      <c r="G10" s="27">
        <v>39560488</v>
      </c>
      <c r="H10" s="27">
        <v>5.0242130123872624</v>
      </c>
      <c r="I10" s="27" t="s">
        <v>251</v>
      </c>
      <c r="J10" s="27">
        <v>174313</v>
      </c>
      <c r="K10" s="27" t="s">
        <v>252</v>
      </c>
      <c r="L10" s="27">
        <v>3.41</v>
      </c>
    </row>
    <row r="11" spans="1:12" s="16" customFormat="1" x14ac:dyDescent="0.25">
      <c r="A11" s="27" t="s">
        <v>30</v>
      </c>
      <c r="B11" s="27" t="s">
        <v>176</v>
      </c>
      <c r="C11" s="27" t="s">
        <v>177</v>
      </c>
      <c r="D11" s="27" t="s">
        <v>178</v>
      </c>
      <c r="E11" s="27">
        <v>1515</v>
      </c>
      <c r="F11" s="27" t="s">
        <v>179</v>
      </c>
      <c r="G11" s="27">
        <v>16502516</v>
      </c>
      <c r="H11" s="27">
        <v>3.3815911847615965</v>
      </c>
      <c r="I11" s="27" t="s">
        <v>253</v>
      </c>
      <c r="J11" s="27">
        <v>0</v>
      </c>
      <c r="K11" s="27" t="s">
        <v>253</v>
      </c>
      <c r="L11" s="27">
        <v>1.42</v>
      </c>
    </row>
    <row r="12" spans="1:12" s="16" customFormat="1" x14ac:dyDescent="0.25">
      <c r="A12" s="27" t="s">
        <v>15</v>
      </c>
      <c r="B12" s="27" t="s">
        <v>131</v>
      </c>
      <c r="C12" s="27" t="s">
        <v>151</v>
      </c>
      <c r="D12" s="27" t="s">
        <v>152</v>
      </c>
      <c r="E12" s="27">
        <v>12950</v>
      </c>
      <c r="F12" s="27" t="s">
        <v>153</v>
      </c>
      <c r="G12" s="27">
        <v>12823738</v>
      </c>
      <c r="H12" s="27">
        <v>2.4870316171439755</v>
      </c>
      <c r="I12" s="27" t="s">
        <v>254</v>
      </c>
      <c r="J12" s="27">
        <v>2712335</v>
      </c>
      <c r="K12" s="27" t="s">
        <v>255</v>
      </c>
      <c r="L12" s="27">
        <v>1.1100000000000001</v>
      </c>
    </row>
    <row r="13" spans="1:12" s="16" customFormat="1" x14ac:dyDescent="0.25">
      <c r="A13" s="27" t="s">
        <v>41</v>
      </c>
      <c r="B13" s="27" t="s">
        <v>135</v>
      </c>
      <c r="C13" s="27" t="s">
        <v>136</v>
      </c>
      <c r="D13" s="27" t="s">
        <v>137</v>
      </c>
      <c r="E13" s="27">
        <v>22799</v>
      </c>
      <c r="F13" s="27" t="s">
        <v>138</v>
      </c>
      <c r="G13" s="27">
        <v>33865065</v>
      </c>
      <c r="H13" s="27">
        <v>1.1406547379161416</v>
      </c>
      <c r="I13" s="27" t="s">
        <v>256</v>
      </c>
      <c r="J13" s="27">
        <v>420428</v>
      </c>
      <c r="K13" s="27" t="s">
        <v>257</v>
      </c>
      <c r="L13" s="27">
        <v>2.92</v>
      </c>
    </row>
    <row r="14" spans="1:12" s="16" customFormat="1" x14ac:dyDescent="0.25">
      <c r="A14" s="27" t="s">
        <v>36</v>
      </c>
      <c r="B14" s="27" t="s">
        <v>131</v>
      </c>
      <c r="C14" s="27" t="s">
        <v>147</v>
      </c>
      <c r="D14" s="27" t="s">
        <v>148</v>
      </c>
      <c r="E14" s="27">
        <v>3473</v>
      </c>
      <c r="F14" s="27" t="s">
        <v>149</v>
      </c>
      <c r="G14" s="27">
        <v>3439138</v>
      </c>
      <c r="H14" s="27">
        <v>0.68409152721303623</v>
      </c>
      <c r="I14" s="27" t="s">
        <v>150</v>
      </c>
      <c r="J14" s="27">
        <v>0</v>
      </c>
      <c r="K14" s="27" t="s">
        <v>150</v>
      </c>
      <c r="L14" s="27">
        <v>0.3</v>
      </c>
    </row>
    <row r="15" spans="1:12" s="16" customFormat="1" x14ac:dyDescent="0.25">
      <c r="A15" s="27" t="s">
        <v>100</v>
      </c>
      <c r="B15" s="27" t="s">
        <v>156</v>
      </c>
      <c r="C15" s="27" t="s">
        <v>157</v>
      </c>
      <c r="D15" s="27" t="s">
        <v>158</v>
      </c>
      <c r="E15" s="27">
        <v>2325</v>
      </c>
      <c r="F15" s="27" t="s">
        <v>159</v>
      </c>
      <c r="G15" s="27">
        <v>46046625</v>
      </c>
      <c r="H15" s="27">
        <v>-0.61032324539432681</v>
      </c>
      <c r="I15" s="27" t="s">
        <v>160</v>
      </c>
      <c r="J15" s="27">
        <v>0</v>
      </c>
      <c r="K15" s="27" t="s">
        <v>160</v>
      </c>
      <c r="L15" s="27">
        <v>3.97</v>
      </c>
    </row>
    <row r="16" spans="1:12" s="16" customFormat="1" x14ac:dyDescent="0.25">
      <c r="A16" s="27" t="s">
        <v>82</v>
      </c>
      <c r="B16" s="27" t="s">
        <v>161</v>
      </c>
      <c r="C16" s="27" t="s">
        <v>162</v>
      </c>
      <c r="D16" s="27" t="s">
        <v>163</v>
      </c>
      <c r="E16" s="27">
        <v>4209</v>
      </c>
      <c r="F16" s="27" t="s">
        <v>164</v>
      </c>
      <c r="G16" s="27">
        <v>104203224</v>
      </c>
      <c r="H16" s="27">
        <v>-0.87962167652153922</v>
      </c>
      <c r="I16" s="27" t="s">
        <v>165</v>
      </c>
      <c r="J16" s="27">
        <v>5483401.2561281165</v>
      </c>
      <c r="K16" s="27" t="s">
        <v>166</v>
      </c>
      <c r="L16" s="27">
        <v>8.99</v>
      </c>
    </row>
    <row r="17" spans="1:12" s="16" customFormat="1" x14ac:dyDescent="0.25">
      <c r="A17" s="27" t="s">
        <v>48</v>
      </c>
      <c r="B17" s="27" t="s">
        <v>167</v>
      </c>
      <c r="C17" s="27">
        <v>393</v>
      </c>
      <c r="D17" s="27" t="s">
        <v>168</v>
      </c>
      <c r="E17" s="27">
        <v>393</v>
      </c>
      <c r="F17" s="27">
        <v>397</v>
      </c>
      <c r="G17" s="27">
        <v>94452691</v>
      </c>
      <c r="H17" s="27">
        <v>-1.0857424664608111</v>
      </c>
      <c r="I17" s="27" t="s">
        <v>169</v>
      </c>
      <c r="J17" s="27">
        <v>1521882.625</v>
      </c>
      <c r="K17" s="27" t="s">
        <v>170</v>
      </c>
      <c r="L17" s="27">
        <v>8.15</v>
      </c>
    </row>
    <row r="18" spans="1:12" s="16" customFormat="1" x14ac:dyDescent="0.25">
      <c r="A18" s="27" t="s">
        <v>88</v>
      </c>
      <c r="B18" s="27" t="s">
        <v>227</v>
      </c>
      <c r="C18" s="27" t="s">
        <v>228</v>
      </c>
      <c r="D18" s="27" t="s">
        <v>229</v>
      </c>
      <c r="E18" s="27">
        <v>1680</v>
      </c>
      <c r="F18" s="27" t="s">
        <v>230</v>
      </c>
      <c r="G18" s="27">
        <v>66544800</v>
      </c>
      <c r="H18" s="27">
        <v>-1.6785732063473826</v>
      </c>
      <c r="I18" s="27" t="s">
        <v>258</v>
      </c>
      <c r="J18" s="27">
        <v>0</v>
      </c>
      <c r="K18" s="27" t="s">
        <v>258</v>
      </c>
      <c r="L18" s="27">
        <v>5.74</v>
      </c>
    </row>
    <row r="19" spans="1:12" s="16" customFormat="1" x14ac:dyDescent="0.25">
      <c r="A19" s="27" t="s">
        <v>25</v>
      </c>
      <c r="B19" s="27" t="s">
        <v>156</v>
      </c>
      <c r="C19" s="27" t="s">
        <v>222</v>
      </c>
      <c r="D19" s="27" t="s">
        <v>259</v>
      </c>
      <c r="E19" s="27">
        <v>5261</v>
      </c>
      <c r="F19" s="27" t="s">
        <v>224</v>
      </c>
      <c r="G19" s="27">
        <v>104194105</v>
      </c>
      <c r="H19" s="27">
        <v>-1.7127898821327954</v>
      </c>
      <c r="I19" s="27" t="s">
        <v>260</v>
      </c>
      <c r="J19" s="27">
        <v>2051887.6534992333</v>
      </c>
      <c r="K19" s="27" t="s">
        <v>261</v>
      </c>
      <c r="L19" s="27">
        <v>8.99</v>
      </c>
    </row>
    <row r="20" spans="1:12" s="16" customFormat="1" x14ac:dyDescent="0.25">
      <c r="A20" s="27" t="s">
        <v>38</v>
      </c>
      <c r="B20" s="27" t="s">
        <v>186</v>
      </c>
      <c r="C20" s="27" t="s">
        <v>187</v>
      </c>
      <c r="D20" s="27" t="s">
        <v>188</v>
      </c>
      <c r="E20" s="27">
        <v>1202</v>
      </c>
      <c r="F20" s="27" t="s">
        <v>189</v>
      </c>
      <c r="G20" s="27">
        <v>238056100</v>
      </c>
      <c r="H20" s="27">
        <v>-4.9565741025909178</v>
      </c>
      <c r="I20" s="27" t="s">
        <v>39</v>
      </c>
      <c r="J20" s="27">
        <v>1591055.5</v>
      </c>
      <c r="K20" s="27" t="s">
        <v>40</v>
      </c>
      <c r="L20" s="27">
        <v>20.53</v>
      </c>
    </row>
    <row r="21" spans="1:12" s="16" customFormat="1" x14ac:dyDescent="0.25">
      <c r="A21" s="20" t="s">
        <v>54</v>
      </c>
      <c r="B21" s="20" t="s">
        <v>262</v>
      </c>
      <c r="C21" s="20"/>
      <c r="D21" s="20" t="s">
        <v>263</v>
      </c>
      <c r="E21" s="20"/>
      <c r="F21" s="20"/>
      <c r="G21" s="20" t="s">
        <v>264</v>
      </c>
      <c r="H21" s="20"/>
      <c r="I21" s="20" t="s">
        <v>265</v>
      </c>
      <c r="J21" s="20" t="s">
        <v>266</v>
      </c>
      <c r="K21" s="20" t="s">
        <v>267</v>
      </c>
      <c r="L21" s="20"/>
    </row>
    <row r="22" spans="1:12" s="16" customFormat="1" x14ac:dyDescent="0.25">
      <c r="A22" s="25"/>
      <c r="B22" s="25"/>
      <c r="C22" s="25"/>
      <c r="D22" s="25"/>
      <c r="E22" s="25"/>
      <c r="F22" s="25"/>
      <c r="G22" s="26" t="s">
        <v>62</v>
      </c>
      <c r="H22" s="25"/>
      <c r="I22" s="367" t="s">
        <v>63</v>
      </c>
      <c r="J22" s="368"/>
      <c r="K22" s="367" t="s">
        <v>64</v>
      </c>
      <c r="L22" s="368"/>
    </row>
    <row r="23" spans="1:12" s="16" customFormat="1" x14ac:dyDescent="0.25">
      <c r="A23" s="21" t="s">
        <v>59</v>
      </c>
      <c r="B23" s="14">
        <v>305548024</v>
      </c>
      <c r="C23" s="25"/>
      <c r="D23" s="25"/>
      <c r="E23" s="25"/>
      <c r="F23" s="25"/>
      <c r="G23" s="2">
        <f>B23+G21</f>
        <v>1465064657</v>
      </c>
      <c r="H23" s="25"/>
      <c r="I23" s="28">
        <f>G23-B25</f>
        <v>85064657</v>
      </c>
      <c r="J23" s="11">
        <f>I23/B25</f>
        <v>6.1641055797101447E-2</v>
      </c>
      <c r="K23" s="7">
        <f>I23+32000000</f>
        <v>117064657</v>
      </c>
      <c r="L23" s="11">
        <f>K23/B25</f>
        <v>8.4829461594202904E-2</v>
      </c>
    </row>
    <row r="24" spans="1:12" s="16" customFormat="1" x14ac:dyDescent="0.25">
      <c r="A24" s="23" t="s">
        <v>60</v>
      </c>
      <c r="B24" s="24">
        <v>57000000</v>
      </c>
      <c r="C24" s="25"/>
      <c r="D24" s="25"/>
      <c r="E24" s="25"/>
      <c r="F24" s="25"/>
      <c r="G24" s="6">
        <f>G23+B24</f>
        <v>1522064657</v>
      </c>
      <c r="H24" s="5"/>
      <c r="I24" s="8">
        <f>G24-B25</f>
        <v>142064657</v>
      </c>
      <c r="J24" s="12">
        <f>I24/B25</f>
        <v>0.10294540362318841</v>
      </c>
      <c r="K24" s="8">
        <f>I24+32000000</f>
        <v>174064657</v>
      </c>
      <c r="L24" s="12">
        <f>K24/B25</f>
        <v>0.12613380942028984</v>
      </c>
    </row>
    <row r="25" spans="1:12" s="16" customFormat="1" x14ac:dyDescent="0.25">
      <c r="A25" s="21" t="s">
        <v>61</v>
      </c>
      <c r="B25" s="21">
        <v>1380000000</v>
      </c>
      <c r="C25" s="25"/>
      <c r="D25" s="25"/>
      <c r="E25" s="25"/>
      <c r="F25" s="25"/>
      <c r="G25" s="2"/>
      <c r="H25" s="9"/>
      <c r="I25" s="10" t="s">
        <v>69</v>
      </c>
      <c r="J25" s="13">
        <f>I24/base!H17*30</f>
        <v>3.5330678189505096E-2</v>
      </c>
      <c r="K25" s="10" t="s">
        <v>69</v>
      </c>
      <c r="L25" s="13">
        <f>K24/base!H17*30</f>
        <v>4.3288897537925891E-2</v>
      </c>
    </row>
    <row r="26" spans="1:12" s="16" customFormat="1" x14ac:dyDescent="0.25"/>
    <row r="27" spans="1:12" s="16" customFormat="1" x14ac:dyDescent="0.25"/>
    <row r="28" spans="1:12" s="16" customFormat="1" x14ac:dyDescent="0.25"/>
  </sheetData>
  <mergeCells count="2">
    <mergeCell ref="I22:J22"/>
    <mergeCell ref="K22:L2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0.85546875" bestFit="1" customWidth="1"/>
    <col min="12" max="12" width="11.5703125" bestFit="1" customWidth="1"/>
  </cols>
  <sheetData>
    <row r="1" spans="1:12" x14ac:dyDescent="0.25">
      <c r="A1" s="299" t="s">
        <v>0</v>
      </c>
      <c r="B1" s="299" t="s">
        <v>1</v>
      </c>
      <c r="C1" s="299" t="s">
        <v>2</v>
      </c>
      <c r="D1" s="299" t="s">
        <v>3</v>
      </c>
      <c r="E1" s="299" t="s">
        <v>4</v>
      </c>
      <c r="F1" s="299" t="s">
        <v>5</v>
      </c>
      <c r="G1" s="299" t="s">
        <v>6</v>
      </c>
      <c r="H1" s="299" t="s">
        <v>7</v>
      </c>
      <c r="I1" s="299" t="s">
        <v>8</v>
      </c>
      <c r="J1" s="299" t="s">
        <v>9</v>
      </c>
      <c r="K1" s="299" t="s">
        <v>10</v>
      </c>
      <c r="L1" s="299" t="s">
        <v>11</v>
      </c>
    </row>
    <row r="2" spans="1:12" x14ac:dyDescent="0.25">
      <c r="A2" s="301" t="s">
        <v>38</v>
      </c>
      <c r="B2" s="301">
        <v>100</v>
      </c>
      <c r="C2" s="301" t="s">
        <v>1802</v>
      </c>
      <c r="D2" s="301" t="s">
        <v>2399</v>
      </c>
      <c r="E2" s="301">
        <v>3015</v>
      </c>
      <c r="F2" s="301" t="s">
        <v>1804</v>
      </c>
      <c r="G2" s="301">
        <v>298560</v>
      </c>
      <c r="H2" s="301">
        <v>102.88363275188918</v>
      </c>
      <c r="I2" s="301" t="s">
        <v>2493</v>
      </c>
      <c r="J2" s="301">
        <v>55459505.248277783</v>
      </c>
      <c r="K2" s="301" t="s">
        <v>2494</v>
      </c>
      <c r="L2" s="301">
        <v>0.02</v>
      </c>
    </row>
    <row r="3" spans="1:12" x14ac:dyDescent="0.25">
      <c r="A3" s="301" t="s">
        <v>2054</v>
      </c>
      <c r="B3" s="301">
        <v>92</v>
      </c>
      <c r="C3" s="301" t="s">
        <v>2055</v>
      </c>
      <c r="D3" s="301" t="s">
        <v>2056</v>
      </c>
      <c r="E3" s="301">
        <v>5889</v>
      </c>
      <c r="F3" s="301" t="s">
        <v>2057</v>
      </c>
      <c r="G3" s="301">
        <v>536506</v>
      </c>
      <c r="H3" s="301">
        <v>84.295391464453544</v>
      </c>
      <c r="I3" s="301" t="s">
        <v>2495</v>
      </c>
      <c r="J3" s="301">
        <v>0</v>
      </c>
      <c r="K3" s="301" t="s">
        <v>2495</v>
      </c>
      <c r="L3" s="301">
        <v>0.03</v>
      </c>
    </row>
    <row r="4" spans="1:12" x14ac:dyDescent="0.25">
      <c r="A4" s="301" t="s">
        <v>772</v>
      </c>
      <c r="B4" s="301" t="s">
        <v>273</v>
      </c>
      <c r="C4" s="301">
        <v>905</v>
      </c>
      <c r="D4" s="301" t="s">
        <v>2226</v>
      </c>
      <c r="E4" s="301">
        <v>1339</v>
      </c>
      <c r="F4" s="301">
        <v>914</v>
      </c>
      <c r="G4" s="301">
        <v>19889171</v>
      </c>
      <c r="H4" s="301">
        <v>46.498628902769397</v>
      </c>
      <c r="I4" s="301" t="s">
        <v>2402</v>
      </c>
      <c r="J4" s="301">
        <v>1901273.9999999998</v>
      </c>
      <c r="K4" s="301" t="s">
        <v>2403</v>
      </c>
      <c r="L4" s="301">
        <v>1.23</v>
      </c>
    </row>
    <row r="5" spans="1:12" x14ac:dyDescent="0.25">
      <c r="A5" s="301" t="s">
        <v>82</v>
      </c>
      <c r="B5" s="301" t="s">
        <v>161</v>
      </c>
      <c r="C5" s="301" t="s">
        <v>162</v>
      </c>
      <c r="D5" s="301" t="s">
        <v>580</v>
      </c>
      <c r="E5" s="301">
        <v>5645</v>
      </c>
      <c r="F5" s="301" t="s">
        <v>164</v>
      </c>
      <c r="G5" s="301">
        <v>139754621</v>
      </c>
      <c r="H5" s="301">
        <v>32.937624460550857</v>
      </c>
      <c r="I5" s="301" t="s">
        <v>2496</v>
      </c>
      <c r="J5" s="301">
        <v>4403173.2677228628</v>
      </c>
      <c r="K5" s="301" t="s">
        <v>2497</v>
      </c>
      <c r="L5" s="301">
        <v>8.65</v>
      </c>
    </row>
    <row r="6" spans="1:12" x14ac:dyDescent="0.25">
      <c r="A6" s="301" t="s">
        <v>100</v>
      </c>
      <c r="B6" s="301" t="s">
        <v>2239</v>
      </c>
      <c r="C6" s="301" t="s">
        <v>2240</v>
      </c>
      <c r="D6" s="301" t="s">
        <v>2241</v>
      </c>
      <c r="E6" s="301">
        <v>2097</v>
      </c>
      <c r="F6" s="301" t="s">
        <v>2242</v>
      </c>
      <c r="G6" s="301">
        <v>397350732</v>
      </c>
      <c r="H6" s="301">
        <v>17.52271595841389</v>
      </c>
      <c r="I6" s="301" t="s">
        <v>2498</v>
      </c>
      <c r="J6" s="301">
        <v>3511595.7250000001</v>
      </c>
      <c r="K6" s="301" t="s">
        <v>2499</v>
      </c>
      <c r="L6" s="301">
        <v>24.58</v>
      </c>
    </row>
    <row r="7" spans="1:12" x14ac:dyDescent="0.25">
      <c r="A7" s="301" t="s">
        <v>25</v>
      </c>
      <c r="B7" s="301" t="s">
        <v>131</v>
      </c>
      <c r="C7" s="301" t="s">
        <v>222</v>
      </c>
      <c r="D7" s="301" t="s">
        <v>1678</v>
      </c>
      <c r="E7" s="301">
        <v>6279</v>
      </c>
      <c r="F7" s="301" t="s">
        <v>224</v>
      </c>
      <c r="G7" s="301">
        <v>6217780</v>
      </c>
      <c r="H7" s="301">
        <v>17.305724604414504</v>
      </c>
      <c r="I7" s="301" t="s">
        <v>2336</v>
      </c>
      <c r="J7" s="301">
        <v>9982897.5326749608</v>
      </c>
      <c r="K7" s="301" t="s">
        <v>2337</v>
      </c>
      <c r="L7" s="301">
        <v>0.38</v>
      </c>
    </row>
    <row r="8" spans="1:12" x14ac:dyDescent="0.25">
      <c r="A8" s="301" t="s">
        <v>57</v>
      </c>
      <c r="B8" s="301" t="s">
        <v>2477</v>
      </c>
      <c r="C8" s="301" t="s">
        <v>2478</v>
      </c>
      <c r="D8" s="301" t="s">
        <v>2479</v>
      </c>
      <c r="E8" s="301">
        <v>8671</v>
      </c>
      <c r="F8" s="301" t="s">
        <v>2480</v>
      </c>
      <c r="G8" s="301">
        <v>233757726</v>
      </c>
      <c r="H8" s="301">
        <v>12.952969888103032</v>
      </c>
      <c r="I8" s="301" t="s">
        <v>2500</v>
      </c>
      <c r="J8" s="301">
        <v>459414.5167682927</v>
      </c>
      <c r="K8" s="301" t="s">
        <v>2501</v>
      </c>
      <c r="L8" s="301">
        <v>14.46</v>
      </c>
    </row>
    <row r="9" spans="1:12" x14ac:dyDescent="0.25">
      <c r="A9" s="301" t="s">
        <v>1393</v>
      </c>
      <c r="B9" s="301">
        <v>100</v>
      </c>
      <c r="C9" s="301" t="s">
        <v>1394</v>
      </c>
      <c r="D9" s="301" t="s">
        <v>1960</v>
      </c>
      <c r="E9" s="301">
        <v>11461</v>
      </c>
      <c r="F9" s="301" t="s">
        <v>1396</v>
      </c>
      <c r="G9" s="301">
        <v>1134926</v>
      </c>
      <c r="H9" s="301">
        <v>7.5377915755180931</v>
      </c>
      <c r="I9" s="301" t="s">
        <v>2502</v>
      </c>
      <c r="J9" s="301">
        <v>946794.1</v>
      </c>
      <c r="K9" s="301" t="s">
        <v>2503</v>
      </c>
      <c r="L9" s="301">
        <v>7.0000000000000007E-2</v>
      </c>
    </row>
    <row r="10" spans="1:12" x14ac:dyDescent="0.25">
      <c r="A10" s="301" t="s">
        <v>78</v>
      </c>
      <c r="B10" s="301" t="s">
        <v>131</v>
      </c>
      <c r="C10" s="301" t="s">
        <v>2085</v>
      </c>
      <c r="D10" s="301" t="s">
        <v>2504</v>
      </c>
      <c r="E10" s="301">
        <v>5150</v>
      </c>
      <c r="F10" s="301" t="s">
        <v>2087</v>
      </c>
      <c r="G10" s="301">
        <v>5099788</v>
      </c>
      <c r="H10" s="301">
        <v>7.4557849898756166</v>
      </c>
      <c r="I10" s="301" t="s">
        <v>2505</v>
      </c>
      <c r="J10" s="301">
        <v>45813009.854166664</v>
      </c>
      <c r="K10" s="301" t="s">
        <v>2506</v>
      </c>
      <c r="L10" s="301">
        <v>0.32</v>
      </c>
    </row>
    <row r="11" spans="1:12" x14ac:dyDescent="0.25">
      <c r="A11" s="301" t="s">
        <v>2261</v>
      </c>
      <c r="B11" s="301" t="s">
        <v>2346</v>
      </c>
      <c r="C11" s="301" t="s">
        <v>2347</v>
      </c>
      <c r="D11" s="301" t="s">
        <v>2348</v>
      </c>
      <c r="E11" s="301">
        <v>37855</v>
      </c>
      <c r="F11" s="301" t="s">
        <v>2349</v>
      </c>
      <c r="G11" s="301">
        <v>76208863</v>
      </c>
      <c r="H11" s="301">
        <v>6.9653669158412539</v>
      </c>
      <c r="I11" s="301" t="s">
        <v>2411</v>
      </c>
      <c r="J11" s="301">
        <v>0</v>
      </c>
      <c r="K11" s="301" t="s">
        <v>2411</v>
      </c>
      <c r="L11" s="301">
        <v>4.71</v>
      </c>
    </row>
    <row r="12" spans="1:12" x14ac:dyDescent="0.25">
      <c r="A12" s="301" t="s">
        <v>1623</v>
      </c>
      <c r="B12" s="301" t="s">
        <v>135</v>
      </c>
      <c r="C12" s="301" t="s">
        <v>2267</v>
      </c>
      <c r="D12" s="301" t="s">
        <v>2470</v>
      </c>
      <c r="E12" s="301">
        <v>28950</v>
      </c>
      <c r="F12" s="301" t="s">
        <v>2269</v>
      </c>
      <c r="G12" s="301">
        <v>43001606</v>
      </c>
      <c r="H12" s="301">
        <v>6.4526923684772148</v>
      </c>
      <c r="I12" s="301" t="s">
        <v>2507</v>
      </c>
      <c r="J12" s="301">
        <v>3826867.4375</v>
      </c>
      <c r="K12" s="301" t="s">
        <v>2508</v>
      </c>
      <c r="L12" s="301">
        <v>2.66</v>
      </c>
    </row>
    <row r="13" spans="1:12" x14ac:dyDescent="0.25">
      <c r="A13" s="301" t="s">
        <v>45</v>
      </c>
      <c r="B13" s="301" t="s">
        <v>120</v>
      </c>
      <c r="C13" s="301" t="s">
        <v>1303</v>
      </c>
      <c r="D13" s="301" t="s">
        <v>2447</v>
      </c>
      <c r="E13" s="301">
        <v>4912</v>
      </c>
      <c r="F13" s="301" t="s">
        <v>1305</v>
      </c>
      <c r="G13" s="301">
        <v>48641080</v>
      </c>
      <c r="H13" s="301">
        <v>2.5898114303669586</v>
      </c>
      <c r="I13" s="301" t="s">
        <v>2509</v>
      </c>
      <c r="J13" s="301">
        <v>17761371.346659087</v>
      </c>
      <c r="K13" s="301" t="s">
        <v>2510</v>
      </c>
      <c r="L13" s="301">
        <v>3.01</v>
      </c>
    </row>
    <row r="14" spans="1:12" x14ac:dyDescent="0.25">
      <c r="A14" s="301" t="s">
        <v>845</v>
      </c>
      <c r="B14" s="301" t="s">
        <v>106</v>
      </c>
      <c r="C14" s="301" t="s">
        <v>1791</v>
      </c>
      <c r="D14" s="301" t="s">
        <v>2511</v>
      </c>
      <c r="E14" s="301">
        <v>5178</v>
      </c>
      <c r="F14" s="301" t="s">
        <v>1793</v>
      </c>
      <c r="G14" s="301">
        <v>25637572</v>
      </c>
      <c r="H14" s="301">
        <v>0.97824753477144921</v>
      </c>
      <c r="I14" s="301" t="s">
        <v>2512</v>
      </c>
      <c r="J14" s="301">
        <v>5587801.75</v>
      </c>
      <c r="K14" s="301" t="s">
        <v>2513</v>
      </c>
      <c r="L14" s="301">
        <v>1.59</v>
      </c>
    </row>
    <row r="15" spans="1:12" x14ac:dyDescent="0.25">
      <c r="A15" s="301" t="s">
        <v>12</v>
      </c>
      <c r="B15" s="301" t="s">
        <v>2382</v>
      </c>
      <c r="C15" s="301" t="s">
        <v>2383</v>
      </c>
      <c r="D15" s="301" t="s">
        <v>2384</v>
      </c>
      <c r="E15" s="301">
        <v>3135</v>
      </c>
      <c r="F15" s="301" t="s">
        <v>2385</v>
      </c>
      <c r="G15" s="301">
        <v>152117254</v>
      </c>
      <c r="H15" s="301">
        <v>6.4167590587234938E-2</v>
      </c>
      <c r="I15" s="301" t="s">
        <v>2424</v>
      </c>
      <c r="J15" s="301">
        <v>24891539.61704604</v>
      </c>
      <c r="K15" s="301" t="s">
        <v>2425</v>
      </c>
      <c r="L15" s="301">
        <v>9.41</v>
      </c>
    </row>
    <row r="16" spans="1:12" x14ac:dyDescent="0.25">
      <c r="A16" s="301" t="s">
        <v>983</v>
      </c>
      <c r="B16" s="301" t="s">
        <v>470</v>
      </c>
      <c r="C16" s="301">
        <v>502</v>
      </c>
      <c r="D16" s="301" t="s">
        <v>1021</v>
      </c>
      <c r="E16" s="301">
        <v>500</v>
      </c>
      <c r="F16" s="301">
        <v>507</v>
      </c>
      <c r="G16" s="301">
        <v>49512500</v>
      </c>
      <c r="H16" s="301">
        <v>-1.422541660859697</v>
      </c>
      <c r="I16" s="301" t="s">
        <v>1022</v>
      </c>
      <c r="J16" s="301">
        <v>0</v>
      </c>
      <c r="K16" s="301" t="s">
        <v>1022</v>
      </c>
      <c r="L16" s="301">
        <v>3.06</v>
      </c>
    </row>
    <row r="17" spans="1:12" x14ac:dyDescent="0.25">
      <c r="A17" s="301" t="s">
        <v>51</v>
      </c>
      <c r="B17" s="301" t="s">
        <v>1023</v>
      </c>
      <c r="C17" s="301">
        <v>424</v>
      </c>
      <c r="D17" s="301" t="s">
        <v>1501</v>
      </c>
      <c r="E17" s="301">
        <v>420</v>
      </c>
      <c r="F17" s="301">
        <v>428</v>
      </c>
      <c r="G17" s="301">
        <v>124771500</v>
      </c>
      <c r="H17" s="301">
        <v>-1.9035049595604634</v>
      </c>
      <c r="I17" s="301" t="s">
        <v>1821</v>
      </c>
      <c r="J17" s="301">
        <v>2348525.7877852772</v>
      </c>
      <c r="K17" s="301" t="s">
        <v>1822</v>
      </c>
      <c r="L17" s="301">
        <v>7.72</v>
      </c>
    </row>
    <row r="18" spans="1:12" x14ac:dyDescent="0.25">
      <c r="A18" s="301" t="s">
        <v>1575</v>
      </c>
      <c r="B18" s="301">
        <v>500</v>
      </c>
      <c r="C18" s="301" t="s">
        <v>1576</v>
      </c>
      <c r="D18" s="301" t="s">
        <v>1577</v>
      </c>
      <c r="E18" s="301">
        <v>2850</v>
      </c>
      <c r="F18" s="301" t="s">
        <v>1578</v>
      </c>
      <c r="G18" s="301">
        <v>1411106</v>
      </c>
      <c r="H18" s="301">
        <v>-3.1221701749917443</v>
      </c>
      <c r="I18" s="301" t="s">
        <v>1823</v>
      </c>
      <c r="J18" s="301">
        <v>0</v>
      </c>
      <c r="K18" s="301" t="s">
        <v>1823</v>
      </c>
      <c r="L18" s="301">
        <v>0.09</v>
      </c>
    </row>
    <row r="19" spans="1:12" x14ac:dyDescent="0.25">
      <c r="A19" s="301" t="s">
        <v>88</v>
      </c>
      <c r="B19" s="301" t="s">
        <v>752</v>
      </c>
      <c r="C19" s="301" t="s">
        <v>1774</v>
      </c>
      <c r="D19" s="301" t="s">
        <v>1901</v>
      </c>
      <c r="E19" s="301">
        <v>1548</v>
      </c>
      <c r="F19" s="301" t="s">
        <v>1776</v>
      </c>
      <c r="G19" s="301">
        <v>91974420</v>
      </c>
      <c r="H19" s="301">
        <v>-11.641417991001321</v>
      </c>
      <c r="I19" s="301" t="s">
        <v>2514</v>
      </c>
      <c r="J19" s="301">
        <v>3329144.8000000003</v>
      </c>
      <c r="K19" s="301" t="s">
        <v>2515</v>
      </c>
      <c r="L19" s="301">
        <v>5.69</v>
      </c>
    </row>
    <row r="20" spans="1:12" x14ac:dyDescent="0.25">
      <c r="A20" s="20" t="s">
        <v>54</v>
      </c>
      <c r="B20" s="20" t="s">
        <v>2516</v>
      </c>
      <c r="C20" s="20"/>
      <c r="D20" s="20" t="s">
        <v>2517</v>
      </c>
      <c r="E20" s="20"/>
      <c r="F20" s="20"/>
      <c r="G20" s="20" t="s">
        <v>2518</v>
      </c>
      <c r="H20" s="20"/>
      <c r="I20" s="20" t="s">
        <v>2519</v>
      </c>
      <c r="J20" s="20" t="s">
        <v>2520</v>
      </c>
      <c r="K20" s="20" t="s">
        <v>2521</v>
      </c>
      <c r="L20" s="20"/>
    </row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299"/>
      <c r="B40" s="299"/>
      <c r="C40" s="299"/>
      <c r="D40" s="299"/>
      <c r="E40" s="299"/>
      <c r="F40" s="299"/>
      <c r="G40" s="20" t="s">
        <v>62</v>
      </c>
      <c r="H40" s="293" t="s">
        <v>63</v>
      </c>
      <c r="I40" s="294"/>
      <c r="J40" s="299">
        <f>0</f>
        <v>0</v>
      </c>
      <c r="K40" s="365" t="s">
        <v>64</v>
      </c>
      <c r="L40" s="366"/>
    </row>
    <row r="41" spans="1:12" x14ac:dyDescent="0.25">
      <c r="A41" s="298" t="s">
        <v>59</v>
      </c>
      <c r="B41" s="14">
        <v>196501193</v>
      </c>
      <c r="C41" s="299" t="s">
        <v>1927</v>
      </c>
      <c r="D41" s="32">
        <v>85000000</v>
      </c>
      <c r="E41" s="299"/>
      <c r="F41" s="299"/>
      <c r="G41" s="32">
        <f>B41+G20+D41</f>
        <v>1698816904</v>
      </c>
      <c r="H41" s="28">
        <f>G41-B43</f>
        <v>318816904</v>
      </c>
      <c r="I41" s="33">
        <f>H41/B43</f>
        <v>0.23102674202898552</v>
      </c>
      <c r="J41" s="32">
        <f>G41+J40</f>
        <v>1698816904</v>
      </c>
      <c r="K41" s="28">
        <f>H41+J40</f>
        <v>318816904</v>
      </c>
      <c r="L41" s="33">
        <f>K41/B43</f>
        <v>0.23102674202898552</v>
      </c>
    </row>
    <row r="42" spans="1:12" x14ac:dyDescent="0.25">
      <c r="A42" s="23" t="s">
        <v>60</v>
      </c>
      <c r="B42" s="24">
        <v>160000000</v>
      </c>
      <c r="C42" s="299"/>
      <c r="D42" s="299"/>
      <c r="E42" s="299"/>
      <c r="F42" s="299"/>
      <c r="G42" s="35">
        <f>G41+B42</f>
        <v>1858816904</v>
      </c>
      <c r="H42" s="36">
        <f>G42-B43</f>
        <v>478816904</v>
      </c>
      <c r="I42" s="37">
        <f>H42/B43</f>
        <v>0.34696877101449275</v>
      </c>
      <c r="J42" s="32">
        <f>G42+J40</f>
        <v>1858816904</v>
      </c>
      <c r="K42" s="36">
        <f>H42+J40</f>
        <v>478816904</v>
      </c>
      <c r="L42" s="37">
        <f>K42/B43</f>
        <v>0.34696877101449275</v>
      </c>
    </row>
    <row r="43" spans="1:12" x14ac:dyDescent="0.25">
      <c r="A43" s="298" t="s">
        <v>61</v>
      </c>
      <c r="B43" s="298">
        <v>1380000000</v>
      </c>
      <c r="C43" s="299"/>
      <c r="D43" s="299"/>
      <c r="E43" s="299"/>
      <c r="F43" s="299"/>
      <c r="G43" s="299"/>
      <c r="H43" s="295" t="s">
        <v>69</v>
      </c>
      <c r="I43" s="51">
        <f ca="1">H41/VLOOKUP(MID(CELL("filename",A$1),FIND("]",CELL("filename",A$1))+1,255),base!A:H,8,FALSE)*30</f>
        <v>3.956166444685269E-2</v>
      </c>
      <c r="J43" s="299"/>
      <c r="K43" s="296" t="s">
        <v>69</v>
      </c>
      <c r="L43" s="51">
        <f ca="1">K41/VLOOKUP(MID(CELL("filename",A$1),FIND("]",CELL("filename",A$1))+1,255),base!A:H,8,FALSE)*30</f>
        <v>3.956166444685269E-2</v>
      </c>
    </row>
    <row r="44" spans="1:12" x14ac:dyDescent="0.25">
      <c r="A44" s="299"/>
      <c r="B44" s="299"/>
      <c r="C44" s="299"/>
      <c r="D44" s="299"/>
      <c r="E44" s="299"/>
      <c r="F44" s="299"/>
      <c r="G44" s="299"/>
      <c r="H44" s="295"/>
      <c r="I44" s="51">
        <f ca="1">H42/VLOOKUP(MID(CELL("filename",A$1),FIND("]",CELL("filename",A$1))+1,255),base!A:H,8,FALSE)*30</f>
        <v>5.9415901258262252E-2</v>
      </c>
      <c r="J44" s="299"/>
      <c r="K44" s="297"/>
      <c r="L44" s="51">
        <f ca="1">K42/VLOOKUP(MID(CELL("filename",A$1),FIND("]",CELL("filename",A$1))+1,255),base!A:H,8,FALSE)*30</f>
        <v>5.9415901258262252E-2</v>
      </c>
    </row>
  </sheetData>
  <mergeCells count="1">
    <mergeCell ref="K40:L40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M18" sqref="M18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1.5703125" style="327" bestFit="1" customWidth="1"/>
    <col min="12" max="12" width="11.5703125" bestFit="1" customWidth="1"/>
  </cols>
  <sheetData>
    <row r="1" spans="1:12" x14ac:dyDescent="0.25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  <c r="F1" s="306" t="s">
        <v>5</v>
      </c>
      <c r="G1" s="306" t="s">
        <v>6</v>
      </c>
      <c r="H1" s="306" t="s">
        <v>7</v>
      </c>
      <c r="I1" s="306" t="s">
        <v>8</v>
      </c>
      <c r="J1" s="306" t="s">
        <v>9</v>
      </c>
      <c r="K1" s="324" t="s">
        <v>10</v>
      </c>
      <c r="L1" s="306" t="s">
        <v>11</v>
      </c>
    </row>
    <row r="2" spans="1:12" x14ac:dyDescent="0.25">
      <c r="A2" s="314" t="s">
        <v>38</v>
      </c>
      <c r="B2" s="314">
        <v>100</v>
      </c>
      <c r="C2" s="314" t="s">
        <v>1802</v>
      </c>
      <c r="D2" s="314" t="s">
        <v>2399</v>
      </c>
      <c r="E2" s="314">
        <v>3049</v>
      </c>
      <c r="F2" s="314" t="s">
        <v>1804</v>
      </c>
      <c r="G2" s="314">
        <v>301927</v>
      </c>
      <c r="H2" s="314">
        <v>105.17164585302667</v>
      </c>
      <c r="I2" s="314" t="s">
        <v>2523</v>
      </c>
      <c r="J2" s="314">
        <v>55459505.248277783</v>
      </c>
      <c r="K2" s="325" t="s">
        <v>2524</v>
      </c>
      <c r="L2" s="314">
        <v>0.02</v>
      </c>
    </row>
    <row r="3" spans="1:12" x14ac:dyDescent="0.25">
      <c r="A3" s="314" t="s">
        <v>2054</v>
      </c>
      <c r="B3" s="314">
        <v>92</v>
      </c>
      <c r="C3" s="314" t="s">
        <v>2055</v>
      </c>
      <c r="D3" s="314" t="s">
        <v>2056</v>
      </c>
      <c r="E3" s="314">
        <v>6183</v>
      </c>
      <c r="F3" s="314" t="s">
        <v>2057</v>
      </c>
      <c r="G3" s="314">
        <v>563290</v>
      </c>
      <c r="H3" s="314">
        <v>93.495974058094475</v>
      </c>
      <c r="I3" s="314" t="s">
        <v>2525</v>
      </c>
      <c r="J3" s="314">
        <v>0</v>
      </c>
      <c r="K3" s="325" t="s">
        <v>2525</v>
      </c>
      <c r="L3" s="314">
        <v>0.04</v>
      </c>
    </row>
    <row r="4" spans="1:12" x14ac:dyDescent="0.25">
      <c r="A4" s="314" t="s">
        <v>772</v>
      </c>
      <c r="B4" s="314" t="s">
        <v>273</v>
      </c>
      <c r="C4" s="314">
        <v>905</v>
      </c>
      <c r="D4" s="314" t="s">
        <v>2226</v>
      </c>
      <c r="E4" s="314">
        <v>1339</v>
      </c>
      <c r="F4" s="314">
        <v>914</v>
      </c>
      <c r="G4" s="314">
        <v>19889171</v>
      </c>
      <c r="H4" s="314">
        <v>46.498628902769397</v>
      </c>
      <c r="I4" s="314" t="s">
        <v>2402</v>
      </c>
      <c r="J4" s="314">
        <v>1901273.9999999998</v>
      </c>
      <c r="K4" s="325" t="s">
        <v>2403</v>
      </c>
      <c r="L4" s="314">
        <v>1.36</v>
      </c>
    </row>
    <row r="5" spans="1:12" x14ac:dyDescent="0.25">
      <c r="A5" s="314" t="s">
        <v>82</v>
      </c>
      <c r="B5" s="314" t="s">
        <v>161</v>
      </c>
      <c r="C5" s="314" t="s">
        <v>162</v>
      </c>
      <c r="D5" s="314" t="s">
        <v>580</v>
      </c>
      <c r="E5" s="314">
        <v>5501</v>
      </c>
      <c r="F5" s="314" t="s">
        <v>164</v>
      </c>
      <c r="G5" s="314">
        <v>136189579</v>
      </c>
      <c r="H5" s="314">
        <v>29.546479243377028</v>
      </c>
      <c r="I5" s="314" t="s">
        <v>2526</v>
      </c>
      <c r="J5" s="314">
        <v>4403173.2677228628</v>
      </c>
      <c r="K5" s="325" t="s">
        <v>2527</v>
      </c>
      <c r="L5" s="314">
        <v>9.3000000000000007</v>
      </c>
    </row>
    <row r="6" spans="1:12" x14ac:dyDescent="0.25">
      <c r="A6" s="314" t="s">
        <v>57</v>
      </c>
      <c r="B6" s="314" t="s">
        <v>2477</v>
      </c>
      <c r="C6" s="314" t="s">
        <v>2478</v>
      </c>
      <c r="D6" s="314" t="s">
        <v>2479</v>
      </c>
      <c r="E6" s="314">
        <v>9057</v>
      </c>
      <c r="F6" s="314" t="s">
        <v>2480</v>
      </c>
      <c r="G6" s="314">
        <v>244163732</v>
      </c>
      <c r="H6" s="314">
        <v>17.981207039817196</v>
      </c>
      <c r="I6" s="314" t="s">
        <v>2528</v>
      </c>
      <c r="J6" s="314">
        <v>459414.5167682927</v>
      </c>
      <c r="K6" s="325" t="s">
        <v>2529</v>
      </c>
      <c r="L6" s="314">
        <v>16.68</v>
      </c>
    </row>
    <row r="7" spans="1:12" x14ac:dyDescent="0.25">
      <c r="A7" s="314" t="s">
        <v>25</v>
      </c>
      <c r="B7" s="314" t="s">
        <v>131</v>
      </c>
      <c r="C7" s="314" t="s">
        <v>222</v>
      </c>
      <c r="D7" s="314" t="s">
        <v>1678</v>
      </c>
      <c r="E7" s="314">
        <v>6279</v>
      </c>
      <c r="F7" s="314" t="s">
        <v>224</v>
      </c>
      <c r="G7" s="314">
        <v>6217780</v>
      </c>
      <c r="H7" s="314">
        <v>17.305724604414504</v>
      </c>
      <c r="I7" s="314" t="s">
        <v>2336</v>
      </c>
      <c r="J7" s="314">
        <v>9982897.5326749608</v>
      </c>
      <c r="K7" s="325" t="s">
        <v>2337</v>
      </c>
      <c r="L7" s="314">
        <v>0.42</v>
      </c>
    </row>
    <row r="8" spans="1:12" x14ac:dyDescent="0.25">
      <c r="A8" s="314" t="s">
        <v>100</v>
      </c>
      <c r="B8" s="314" t="s">
        <v>2239</v>
      </c>
      <c r="C8" s="314" t="s">
        <v>2240</v>
      </c>
      <c r="D8" s="314" t="s">
        <v>2241</v>
      </c>
      <c r="E8" s="314">
        <v>2058</v>
      </c>
      <c r="F8" s="314" t="s">
        <v>2242</v>
      </c>
      <c r="G8" s="314">
        <v>389960805</v>
      </c>
      <c r="H8" s="314">
        <v>15.337029053036769</v>
      </c>
      <c r="I8" s="314" t="s">
        <v>2530</v>
      </c>
      <c r="J8" s="314">
        <v>3511595.7250000001</v>
      </c>
      <c r="K8" s="325" t="s">
        <v>2531</v>
      </c>
      <c r="L8" s="314">
        <v>26.64</v>
      </c>
    </row>
    <row r="9" spans="1:12" x14ac:dyDescent="0.25">
      <c r="A9" s="314" t="s">
        <v>78</v>
      </c>
      <c r="B9" s="314" t="s">
        <v>131</v>
      </c>
      <c r="C9" s="314" t="s">
        <v>2085</v>
      </c>
      <c r="D9" s="314" t="s">
        <v>2504</v>
      </c>
      <c r="E9" s="314">
        <v>5159</v>
      </c>
      <c r="F9" s="314" t="s">
        <v>2087</v>
      </c>
      <c r="G9" s="314">
        <v>5108700</v>
      </c>
      <c r="H9" s="314">
        <v>7.6435665125251404</v>
      </c>
      <c r="I9" s="314" t="s">
        <v>2532</v>
      </c>
      <c r="J9" s="314">
        <v>45813009.854166664</v>
      </c>
      <c r="K9" s="325" t="s">
        <v>2533</v>
      </c>
      <c r="L9" s="314">
        <v>0.35</v>
      </c>
    </row>
    <row r="10" spans="1:12" x14ac:dyDescent="0.25">
      <c r="A10" s="314" t="s">
        <v>1393</v>
      </c>
      <c r="B10" s="314">
        <v>100</v>
      </c>
      <c r="C10" s="314" t="s">
        <v>1394</v>
      </c>
      <c r="D10" s="314" t="s">
        <v>1960</v>
      </c>
      <c r="E10" s="314">
        <v>11470</v>
      </c>
      <c r="F10" s="314" t="s">
        <v>1396</v>
      </c>
      <c r="G10" s="314">
        <v>1135817</v>
      </c>
      <c r="H10" s="314">
        <v>7.6222166149425021</v>
      </c>
      <c r="I10" s="314" t="s">
        <v>2252</v>
      </c>
      <c r="J10" s="314">
        <v>946794.1</v>
      </c>
      <c r="K10" s="325" t="s">
        <v>2253</v>
      </c>
      <c r="L10" s="314">
        <v>0.08</v>
      </c>
    </row>
    <row r="11" spans="1:12" x14ac:dyDescent="0.25">
      <c r="A11" s="314" t="s">
        <v>1623</v>
      </c>
      <c r="B11" s="314" t="s">
        <v>135</v>
      </c>
      <c r="C11" s="314" t="s">
        <v>2267</v>
      </c>
      <c r="D11" s="314" t="s">
        <v>2470</v>
      </c>
      <c r="E11" s="314">
        <v>28805</v>
      </c>
      <c r="F11" s="314" t="s">
        <v>2269</v>
      </c>
      <c r="G11" s="314">
        <v>42786227</v>
      </c>
      <c r="H11" s="314">
        <v>5.9195105512764741</v>
      </c>
      <c r="I11" s="314" t="s">
        <v>2534</v>
      </c>
      <c r="J11" s="314">
        <v>3826867.4375</v>
      </c>
      <c r="K11" s="325" t="s">
        <v>2535</v>
      </c>
      <c r="L11" s="314">
        <v>2.92</v>
      </c>
    </row>
    <row r="12" spans="1:12" x14ac:dyDescent="0.25">
      <c r="A12" s="314" t="s">
        <v>45</v>
      </c>
      <c r="B12" s="314" t="s">
        <v>120</v>
      </c>
      <c r="C12" s="314" t="s">
        <v>1303</v>
      </c>
      <c r="D12" s="314" t="s">
        <v>2447</v>
      </c>
      <c r="E12" s="314">
        <v>5000</v>
      </c>
      <c r="F12" s="314" t="s">
        <v>1305</v>
      </c>
      <c r="G12" s="314">
        <v>49512500</v>
      </c>
      <c r="H12" s="314">
        <v>4.4277396481748355</v>
      </c>
      <c r="I12" s="314" t="s">
        <v>2536</v>
      </c>
      <c r="J12" s="314">
        <v>17761371.346659087</v>
      </c>
      <c r="K12" s="325" t="s">
        <v>2537</v>
      </c>
      <c r="L12" s="314">
        <v>3.38</v>
      </c>
    </row>
    <row r="13" spans="1:12" x14ac:dyDescent="0.25">
      <c r="A13" s="314" t="s">
        <v>12</v>
      </c>
      <c r="B13" s="314" t="s">
        <v>2382</v>
      </c>
      <c r="C13" s="314" t="s">
        <v>2383</v>
      </c>
      <c r="D13" s="314" t="s">
        <v>2384</v>
      </c>
      <c r="E13" s="314">
        <v>3135</v>
      </c>
      <c r="F13" s="314" t="s">
        <v>2385</v>
      </c>
      <c r="G13" s="314">
        <v>152117254</v>
      </c>
      <c r="H13" s="314">
        <v>6.4167590587234938E-2</v>
      </c>
      <c r="I13" s="314" t="s">
        <v>2424</v>
      </c>
      <c r="J13" s="314">
        <v>24891539.61704604</v>
      </c>
      <c r="K13" s="325" t="s">
        <v>2425</v>
      </c>
      <c r="L13" s="314">
        <v>10.39</v>
      </c>
    </row>
    <row r="14" spans="1:12" x14ac:dyDescent="0.25">
      <c r="A14" s="314" t="s">
        <v>845</v>
      </c>
      <c r="B14" s="314" t="s">
        <v>106</v>
      </c>
      <c r="C14" s="314" t="s">
        <v>1791</v>
      </c>
      <c r="D14" s="314" t="s">
        <v>2511</v>
      </c>
      <c r="E14" s="314">
        <v>5101</v>
      </c>
      <c r="F14" s="314" t="s">
        <v>1793</v>
      </c>
      <c r="G14" s="314">
        <v>25256326</v>
      </c>
      <c r="H14" s="314">
        <v>-0.52335928508034779</v>
      </c>
      <c r="I14" s="314" t="s">
        <v>2538</v>
      </c>
      <c r="J14" s="314">
        <v>5587801.75</v>
      </c>
      <c r="K14" s="325" t="s">
        <v>2539</v>
      </c>
      <c r="L14" s="314">
        <v>1.73</v>
      </c>
    </row>
    <row r="15" spans="1:12" x14ac:dyDescent="0.25">
      <c r="A15" s="314" t="s">
        <v>983</v>
      </c>
      <c r="B15" s="314" t="s">
        <v>470</v>
      </c>
      <c r="C15" s="314">
        <v>502</v>
      </c>
      <c r="D15" s="314" t="s">
        <v>1021</v>
      </c>
      <c r="E15" s="314">
        <v>500</v>
      </c>
      <c r="F15" s="314">
        <v>507</v>
      </c>
      <c r="G15" s="314">
        <v>49512500</v>
      </c>
      <c r="H15" s="314">
        <v>-1.422541660859697</v>
      </c>
      <c r="I15" s="314" t="s">
        <v>1022</v>
      </c>
      <c r="J15" s="314">
        <v>0</v>
      </c>
      <c r="K15" s="325" t="s">
        <v>1022</v>
      </c>
      <c r="L15" s="314">
        <v>3.38</v>
      </c>
    </row>
    <row r="16" spans="1:12" x14ac:dyDescent="0.25">
      <c r="A16" s="314" t="s">
        <v>51</v>
      </c>
      <c r="B16" s="314" t="s">
        <v>1023</v>
      </c>
      <c r="C16" s="314">
        <v>424</v>
      </c>
      <c r="D16" s="314" t="s">
        <v>1501</v>
      </c>
      <c r="E16" s="314">
        <v>420</v>
      </c>
      <c r="F16" s="314">
        <v>428</v>
      </c>
      <c r="G16" s="314">
        <v>124771500</v>
      </c>
      <c r="H16" s="314">
        <v>-1.9035049595604634</v>
      </c>
      <c r="I16" s="314" t="s">
        <v>1821</v>
      </c>
      <c r="J16" s="314">
        <v>2348525.7877852772</v>
      </c>
      <c r="K16" s="325" t="s">
        <v>1822</v>
      </c>
      <c r="L16" s="314">
        <v>8.52</v>
      </c>
    </row>
    <row r="17" spans="1:12" x14ac:dyDescent="0.25">
      <c r="A17" s="314" t="s">
        <v>2540</v>
      </c>
      <c r="B17" s="314" t="s">
        <v>131</v>
      </c>
      <c r="C17" s="314" t="s">
        <v>2541</v>
      </c>
      <c r="D17" s="314" t="s">
        <v>2542</v>
      </c>
      <c r="E17" s="314">
        <v>1189</v>
      </c>
      <c r="F17" s="314" t="s">
        <v>2543</v>
      </c>
      <c r="G17" s="314">
        <v>1177407</v>
      </c>
      <c r="H17" s="314">
        <v>-2.4170977091277677</v>
      </c>
      <c r="I17" s="314" t="s">
        <v>2544</v>
      </c>
      <c r="J17" s="314">
        <v>0</v>
      </c>
      <c r="K17" s="325" t="s">
        <v>2544</v>
      </c>
      <c r="L17" s="314">
        <v>0.08</v>
      </c>
    </row>
    <row r="18" spans="1:12" x14ac:dyDescent="0.25">
      <c r="A18" s="314" t="s">
        <v>1575</v>
      </c>
      <c r="B18" s="314">
        <v>500</v>
      </c>
      <c r="C18" s="314" t="s">
        <v>1576</v>
      </c>
      <c r="D18" s="314" t="s">
        <v>1577</v>
      </c>
      <c r="E18" s="314">
        <v>2838</v>
      </c>
      <c r="F18" s="314" t="s">
        <v>1578</v>
      </c>
      <c r="G18" s="314">
        <v>1405165</v>
      </c>
      <c r="H18" s="314">
        <v>-3.530042572239275</v>
      </c>
      <c r="I18" s="314" t="s">
        <v>2545</v>
      </c>
      <c r="J18" s="314">
        <v>0</v>
      </c>
      <c r="K18" s="325" t="s">
        <v>2545</v>
      </c>
      <c r="L18" s="314">
        <v>0.1</v>
      </c>
    </row>
    <row r="19" spans="1:12" x14ac:dyDescent="0.25">
      <c r="A19" s="314" t="s">
        <v>88</v>
      </c>
      <c r="B19" s="314" t="s">
        <v>470</v>
      </c>
      <c r="C19" s="314" t="s">
        <v>2546</v>
      </c>
      <c r="D19" s="314" t="s">
        <v>2547</v>
      </c>
      <c r="E19" s="314">
        <v>1521</v>
      </c>
      <c r="F19" s="314" t="s">
        <v>2548</v>
      </c>
      <c r="G19" s="314">
        <v>150617025</v>
      </c>
      <c r="H19" s="314">
        <v>-8.8099456310306579</v>
      </c>
      <c r="I19" s="314" t="s">
        <v>2549</v>
      </c>
      <c r="J19" s="314">
        <v>3329144.8000000003</v>
      </c>
      <c r="K19" s="325" t="s">
        <v>2550</v>
      </c>
      <c r="L19" s="314">
        <v>10.29</v>
      </c>
    </row>
    <row r="20" spans="1:12" x14ac:dyDescent="0.25">
      <c r="A20" s="314" t="s">
        <v>2261</v>
      </c>
      <c r="B20" s="314" t="s">
        <v>2346</v>
      </c>
      <c r="C20" s="314" t="s">
        <v>2347</v>
      </c>
      <c r="D20" s="314" t="s">
        <v>2348</v>
      </c>
      <c r="E20" s="314">
        <v>31355</v>
      </c>
      <c r="F20" s="314" t="s">
        <v>2349</v>
      </c>
      <c r="G20" s="314">
        <v>63123204</v>
      </c>
      <c r="H20" s="314">
        <v>-11.401424834753167</v>
      </c>
      <c r="I20" s="314" t="s">
        <v>2551</v>
      </c>
      <c r="J20" s="314">
        <v>0</v>
      </c>
      <c r="K20" s="325" t="s">
        <v>2551</v>
      </c>
      <c r="L20" s="314">
        <v>4.3099999999999996</v>
      </c>
    </row>
    <row r="21" spans="1:12" x14ac:dyDescent="0.25">
      <c r="A21" s="20" t="s">
        <v>54</v>
      </c>
      <c r="B21" s="20" t="s">
        <v>2552</v>
      </c>
      <c r="C21" s="20"/>
      <c r="D21" s="20" t="s">
        <v>2553</v>
      </c>
      <c r="E21" s="20"/>
      <c r="F21" s="20"/>
      <c r="G21" s="20" t="s">
        <v>2554</v>
      </c>
      <c r="H21" s="20"/>
      <c r="I21" s="20" t="s">
        <v>2555</v>
      </c>
      <c r="J21" s="20" t="s">
        <v>2520</v>
      </c>
      <c r="K21" s="326" t="s">
        <v>2556</v>
      </c>
      <c r="L21" s="20"/>
    </row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06"/>
      <c r="B40" s="306"/>
      <c r="C40" s="306"/>
      <c r="D40" s="306"/>
      <c r="E40" s="306"/>
      <c r="F40" s="306"/>
      <c r="G40" s="20" t="s">
        <v>62</v>
      </c>
      <c r="H40" s="302" t="s">
        <v>63</v>
      </c>
      <c r="I40" s="303"/>
      <c r="J40" s="306">
        <f>0</f>
        <v>0</v>
      </c>
      <c r="K40" s="328" t="s">
        <v>64</v>
      </c>
      <c r="L40" s="303"/>
    </row>
    <row r="41" spans="1:12" x14ac:dyDescent="0.25">
      <c r="A41" s="305" t="s">
        <v>59</v>
      </c>
      <c r="B41" s="14">
        <v>134928578</v>
      </c>
      <c r="C41" s="306" t="s">
        <v>1927</v>
      </c>
      <c r="D41" s="32">
        <v>85000000</v>
      </c>
      <c r="E41" s="306" t="s">
        <v>2557</v>
      </c>
      <c r="F41" s="306">
        <f>13214500+1449000+2100000</f>
        <v>16763500</v>
      </c>
      <c r="G41" s="32">
        <f>B41+G21+D41+F41</f>
        <v>1700501987</v>
      </c>
      <c r="H41" s="28">
        <f>G41-B43</f>
        <v>320501987</v>
      </c>
      <c r="I41" s="33">
        <f>H41/B43</f>
        <v>0.23224781666666666</v>
      </c>
      <c r="J41" s="32">
        <f>G41+J40</f>
        <v>1700501987</v>
      </c>
      <c r="K41" s="329">
        <f>H41+J40</f>
        <v>320501987</v>
      </c>
      <c r="L41" s="33">
        <f>K41/B43</f>
        <v>0.23224781666666666</v>
      </c>
    </row>
    <row r="42" spans="1:12" x14ac:dyDescent="0.25">
      <c r="A42" s="23" t="s">
        <v>60</v>
      </c>
      <c r="B42" s="24">
        <v>160000000</v>
      </c>
      <c r="C42" s="306"/>
      <c r="D42" s="306"/>
      <c r="E42" s="306"/>
      <c r="F42" s="306"/>
      <c r="G42" s="35">
        <f>G41+B42</f>
        <v>1860501987</v>
      </c>
      <c r="H42" s="36">
        <f>G42-B43</f>
        <v>480501987</v>
      </c>
      <c r="I42" s="37">
        <f>H42/B43</f>
        <v>0.34818984565217392</v>
      </c>
      <c r="J42" s="32">
        <f>G42+J40</f>
        <v>1860501987</v>
      </c>
      <c r="K42" s="330">
        <f>H42+J40</f>
        <v>480501987</v>
      </c>
      <c r="L42" s="37">
        <f>K42/B43</f>
        <v>0.34818984565217392</v>
      </c>
    </row>
    <row r="43" spans="1:12" x14ac:dyDescent="0.25">
      <c r="A43" s="305" t="s">
        <v>61</v>
      </c>
      <c r="B43" s="305">
        <v>1380000000</v>
      </c>
      <c r="C43" s="306"/>
      <c r="D43" s="306"/>
      <c r="E43" s="306"/>
      <c r="F43" s="306"/>
      <c r="G43" s="306"/>
      <c r="H43" s="304" t="s">
        <v>69</v>
      </c>
      <c r="I43" s="51">
        <f ca="1">H41/VLOOKUP(MID(CELL("filename",A$1),FIND("]",CELL("filename",A$1))+1,255),base!A:H,8,FALSE)*30</f>
        <v>3.9564076165003598E-2</v>
      </c>
      <c r="J43" s="306"/>
      <c r="K43" s="331" t="s">
        <v>69</v>
      </c>
      <c r="L43" s="51">
        <f ca="1">K41/VLOOKUP(MID(CELL("filename",A$1),FIND("]",CELL("filename",A$1))+1,255),base!A:H,8,FALSE)*30</f>
        <v>3.9564076165003598E-2</v>
      </c>
    </row>
    <row r="44" spans="1:12" x14ac:dyDescent="0.25">
      <c r="A44" s="306"/>
      <c r="B44" s="306"/>
      <c r="C44" s="306"/>
      <c r="D44" s="306"/>
      <c r="E44" s="306"/>
      <c r="F44" s="306"/>
      <c r="G44" s="306"/>
      <c r="H44" s="304"/>
      <c r="I44" s="51">
        <f ca="1">H42/VLOOKUP(MID(CELL("filename",A$1),FIND("]",CELL("filename",A$1))+1,255),base!A:H,8,FALSE)*30</f>
        <v>5.9315130583273333E-2</v>
      </c>
      <c r="J44" s="306"/>
      <c r="K44" s="332"/>
      <c r="L44" s="51">
        <f ca="1">K42/VLOOKUP(MID(CELL("filename",A$1),FIND("]",CELL("filename",A$1))+1,255),base!A:H,8,FALSE)*30</f>
        <v>5.9315130583273333E-2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1.5703125" bestFit="1" customWidth="1"/>
    <col min="12" max="12" width="11.5703125" bestFit="1" customWidth="1"/>
  </cols>
  <sheetData>
    <row r="1" spans="1:12" x14ac:dyDescent="0.25">
      <c r="A1" s="313" t="s">
        <v>0</v>
      </c>
      <c r="B1" s="313" t="s">
        <v>1</v>
      </c>
      <c r="C1" s="313" t="s">
        <v>2</v>
      </c>
      <c r="D1" s="313" t="s">
        <v>3</v>
      </c>
      <c r="E1" s="313" t="s">
        <v>4</v>
      </c>
      <c r="F1" s="313" t="s">
        <v>5</v>
      </c>
      <c r="G1" s="313" t="s">
        <v>6</v>
      </c>
      <c r="H1" s="313" t="s">
        <v>7</v>
      </c>
      <c r="I1" s="313" t="s">
        <v>8</v>
      </c>
      <c r="J1" s="313" t="s">
        <v>9</v>
      </c>
      <c r="K1" s="313" t="s">
        <v>10</v>
      </c>
      <c r="L1" s="313" t="s">
        <v>11</v>
      </c>
    </row>
    <row r="2" spans="1:12" x14ac:dyDescent="0.25">
      <c r="A2" s="323" t="s">
        <v>2054</v>
      </c>
      <c r="B2" s="323">
        <v>92</v>
      </c>
      <c r="C2" s="323" t="s">
        <v>2055</v>
      </c>
      <c r="D2" s="323" t="s">
        <v>2056</v>
      </c>
      <c r="E2" s="323">
        <v>6492</v>
      </c>
      <c r="F2" s="323" t="s">
        <v>2057</v>
      </c>
      <c r="G2" s="323">
        <v>591441</v>
      </c>
      <c r="H2" s="323">
        <v>103.16613537057903</v>
      </c>
      <c r="I2" s="323" t="s">
        <v>2562</v>
      </c>
      <c r="J2" s="323">
        <v>0</v>
      </c>
      <c r="K2" s="323" t="s">
        <v>2562</v>
      </c>
      <c r="L2" s="323">
        <v>0.04</v>
      </c>
    </row>
    <row r="3" spans="1:12" x14ac:dyDescent="0.25">
      <c r="A3" s="323" t="s">
        <v>38</v>
      </c>
      <c r="B3" s="323">
        <v>100</v>
      </c>
      <c r="C3" s="323" t="s">
        <v>1802</v>
      </c>
      <c r="D3" s="323" t="s">
        <v>2399</v>
      </c>
      <c r="E3" s="323">
        <v>2831</v>
      </c>
      <c r="F3" s="323" t="s">
        <v>1804</v>
      </c>
      <c r="G3" s="323">
        <v>280340</v>
      </c>
      <c r="H3" s="323">
        <v>90.502403555950593</v>
      </c>
      <c r="I3" s="323" t="s">
        <v>2563</v>
      </c>
      <c r="J3" s="323">
        <v>55459505.248277783</v>
      </c>
      <c r="K3" s="323" t="s">
        <v>2564</v>
      </c>
      <c r="L3" s="323">
        <v>0.02</v>
      </c>
    </row>
    <row r="4" spans="1:12" x14ac:dyDescent="0.25">
      <c r="A4" s="323" t="s">
        <v>772</v>
      </c>
      <c r="B4" s="323" t="s">
        <v>273</v>
      </c>
      <c r="C4" s="323">
        <v>905</v>
      </c>
      <c r="D4" s="323" t="s">
        <v>2226</v>
      </c>
      <c r="E4" s="323">
        <v>1339</v>
      </c>
      <c r="F4" s="323">
        <v>914</v>
      </c>
      <c r="G4" s="323">
        <v>19889171</v>
      </c>
      <c r="H4" s="323">
        <v>46.498628902769397</v>
      </c>
      <c r="I4" s="323" t="s">
        <v>2402</v>
      </c>
      <c r="J4" s="323">
        <v>1901273.9999999998</v>
      </c>
      <c r="K4" s="323" t="s">
        <v>2403</v>
      </c>
      <c r="L4" s="323">
        <v>1.34</v>
      </c>
    </row>
    <row r="5" spans="1:12" x14ac:dyDescent="0.25">
      <c r="A5" s="323" t="s">
        <v>82</v>
      </c>
      <c r="B5" s="323" t="s">
        <v>161</v>
      </c>
      <c r="C5" s="323" t="s">
        <v>162</v>
      </c>
      <c r="D5" s="323" t="s">
        <v>580</v>
      </c>
      <c r="E5" s="323">
        <v>6051</v>
      </c>
      <c r="F5" s="323" t="s">
        <v>164</v>
      </c>
      <c r="G5" s="323">
        <v>149806061</v>
      </c>
      <c r="H5" s="323">
        <v>42.498772037973424</v>
      </c>
      <c r="I5" s="323" t="s">
        <v>2565</v>
      </c>
      <c r="J5" s="323">
        <v>4403173.2677228628</v>
      </c>
      <c r="K5" s="323" t="s">
        <v>2566</v>
      </c>
      <c r="L5" s="323">
        <v>10.08</v>
      </c>
    </row>
    <row r="6" spans="1:12" x14ac:dyDescent="0.25">
      <c r="A6" s="323" t="s">
        <v>57</v>
      </c>
      <c r="B6" s="323" t="s">
        <v>2477</v>
      </c>
      <c r="C6" s="323" t="s">
        <v>2478</v>
      </c>
      <c r="D6" s="323" t="s">
        <v>2479</v>
      </c>
      <c r="E6" s="323">
        <v>9281</v>
      </c>
      <c r="F6" s="323" t="s">
        <v>2480</v>
      </c>
      <c r="G6" s="323">
        <v>250202451</v>
      </c>
      <c r="H6" s="323">
        <v>20.899148008192785</v>
      </c>
      <c r="I6" s="323" t="s">
        <v>2567</v>
      </c>
      <c r="J6" s="323">
        <v>459414.5167682927</v>
      </c>
      <c r="K6" s="323" t="s">
        <v>2568</v>
      </c>
      <c r="L6" s="323">
        <v>16.84</v>
      </c>
    </row>
    <row r="7" spans="1:12" x14ac:dyDescent="0.25">
      <c r="A7" s="323" t="s">
        <v>25</v>
      </c>
      <c r="B7" s="323" t="s">
        <v>131</v>
      </c>
      <c r="C7" s="323" t="s">
        <v>222</v>
      </c>
      <c r="D7" s="323" t="s">
        <v>1678</v>
      </c>
      <c r="E7" s="323">
        <v>6292</v>
      </c>
      <c r="F7" s="323" t="s">
        <v>224</v>
      </c>
      <c r="G7" s="323">
        <v>6230653</v>
      </c>
      <c r="H7" s="323">
        <v>17.548588873145889</v>
      </c>
      <c r="I7" s="323" t="s">
        <v>2569</v>
      </c>
      <c r="J7" s="323">
        <v>9982897.5326749608</v>
      </c>
      <c r="K7" s="323" t="s">
        <v>2570</v>
      </c>
      <c r="L7" s="323">
        <v>0.42</v>
      </c>
    </row>
    <row r="8" spans="1:12" x14ac:dyDescent="0.25">
      <c r="A8" s="323" t="s">
        <v>100</v>
      </c>
      <c r="B8" s="323" t="s">
        <v>2239</v>
      </c>
      <c r="C8" s="323" t="s">
        <v>2240</v>
      </c>
      <c r="D8" s="323" t="s">
        <v>2241</v>
      </c>
      <c r="E8" s="323">
        <v>2058</v>
      </c>
      <c r="F8" s="323" t="s">
        <v>2242</v>
      </c>
      <c r="G8" s="323">
        <v>389960805</v>
      </c>
      <c r="H8" s="323">
        <v>15.337029053036769</v>
      </c>
      <c r="I8" s="323" t="s">
        <v>2530</v>
      </c>
      <c r="J8" s="323">
        <v>3511595.7250000001</v>
      </c>
      <c r="K8" s="323" t="s">
        <v>2531</v>
      </c>
      <c r="L8" s="323">
        <v>26.24</v>
      </c>
    </row>
    <row r="9" spans="1:12" x14ac:dyDescent="0.25">
      <c r="A9" s="323" t="s">
        <v>1393</v>
      </c>
      <c r="B9" s="323">
        <v>100</v>
      </c>
      <c r="C9" s="323" t="s">
        <v>1394</v>
      </c>
      <c r="D9" s="323" t="s">
        <v>1960</v>
      </c>
      <c r="E9" s="323">
        <v>11500</v>
      </c>
      <c r="F9" s="323" t="s">
        <v>1396</v>
      </c>
      <c r="G9" s="323">
        <v>1138788</v>
      </c>
      <c r="H9" s="323">
        <v>7.903728166154532</v>
      </c>
      <c r="I9" s="323" t="s">
        <v>2571</v>
      </c>
      <c r="J9" s="323">
        <v>946794.1</v>
      </c>
      <c r="K9" s="323" t="s">
        <v>2572</v>
      </c>
      <c r="L9" s="323">
        <v>0.08</v>
      </c>
    </row>
    <row r="10" spans="1:12" x14ac:dyDescent="0.25">
      <c r="A10" s="323" t="s">
        <v>78</v>
      </c>
      <c r="B10" s="323" t="s">
        <v>131</v>
      </c>
      <c r="C10" s="323" t="s">
        <v>2085</v>
      </c>
      <c r="D10" s="323" t="s">
        <v>2504</v>
      </c>
      <c r="E10" s="323">
        <v>5035</v>
      </c>
      <c r="F10" s="323" t="s">
        <v>2087</v>
      </c>
      <c r="G10" s="323">
        <v>4985909</v>
      </c>
      <c r="H10" s="323">
        <v>5.0562818460464927</v>
      </c>
      <c r="I10" s="323" t="s">
        <v>2573</v>
      </c>
      <c r="J10" s="323">
        <v>45813009.854166664</v>
      </c>
      <c r="K10" s="323" t="s">
        <v>2574</v>
      </c>
      <c r="L10" s="323">
        <v>0.34</v>
      </c>
    </row>
    <row r="11" spans="1:12" x14ac:dyDescent="0.25">
      <c r="A11" s="323" t="s">
        <v>845</v>
      </c>
      <c r="B11" s="323" t="s">
        <v>106</v>
      </c>
      <c r="C11" s="323" t="s">
        <v>1791</v>
      </c>
      <c r="D11" s="323" t="s">
        <v>2511</v>
      </c>
      <c r="E11" s="323">
        <v>5349</v>
      </c>
      <c r="F11" s="323" t="s">
        <v>1793</v>
      </c>
      <c r="G11" s="323">
        <v>26484236</v>
      </c>
      <c r="H11" s="323">
        <v>4.3129879294851037</v>
      </c>
      <c r="I11" s="323" t="s">
        <v>2575</v>
      </c>
      <c r="J11" s="323">
        <v>5587801.75</v>
      </c>
      <c r="K11" s="323" t="s">
        <v>2576</v>
      </c>
      <c r="L11" s="323">
        <v>1.78</v>
      </c>
    </row>
    <row r="12" spans="1:12" x14ac:dyDescent="0.25">
      <c r="A12" s="323" t="s">
        <v>1623</v>
      </c>
      <c r="B12" s="323" t="s">
        <v>135</v>
      </c>
      <c r="C12" s="323" t="s">
        <v>2267</v>
      </c>
      <c r="D12" s="323" t="s">
        <v>2470</v>
      </c>
      <c r="E12" s="323">
        <v>28134</v>
      </c>
      <c r="F12" s="323" t="s">
        <v>2269</v>
      </c>
      <c r="G12" s="323">
        <v>41789540</v>
      </c>
      <c r="H12" s="323">
        <v>3.4521605039628822</v>
      </c>
      <c r="I12" s="323" t="s">
        <v>2577</v>
      </c>
      <c r="J12" s="323">
        <v>3826867.4375</v>
      </c>
      <c r="K12" s="323" t="s">
        <v>2578</v>
      </c>
      <c r="L12" s="323">
        <v>2.81</v>
      </c>
    </row>
    <row r="13" spans="1:12" x14ac:dyDescent="0.25">
      <c r="A13" s="323" t="s">
        <v>45</v>
      </c>
      <c r="B13" s="323" t="s">
        <v>120</v>
      </c>
      <c r="C13" s="323" t="s">
        <v>1303</v>
      </c>
      <c r="D13" s="323" t="s">
        <v>2447</v>
      </c>
      <c r="E13" s="323">
        <v>4936</v>
      </c>
      <c r="F13" s="323" t="s">
        <v>1305</v>
      </c>
      <c r="G13" s="323">
        <v>48878740</v>
      </c>
      <c r="H13" s="323">
        <v>3.0910645806781978</v>
      </c>
      <c r="I13" s="323" t="s">
        <v>2579</v>
      </c>
      <c r="J13" s="323">
        <v>17761371.346659087</v>
      </c>
      <c r="K13" s="323" t="s">
        <v>2580</v>
      </c>
      <c r="L13" s="323">
        <v>3.29</v>
      </c>
    </row>
    <row r="14" spans="1:12" x14ac:dyDescent="0.25">
      <c r="A14" s="323" t="s">
        <v>12</v>
      </c>
      <c r="B14" s="323" t="s">
        <v>2382</v>
      </c>
      <c r="C14" s="323" t="s">
        <v>2383</v>
      </c>
      <c r="D14" s="323" t="s">
        <v>2384</v>
      </c>
      <c r="E14" s="323">
        <v>3170</v>
      </c>
      <c r="F14" s="323" t="s">
        <v>2385</v>
      </c>
      <c r="G14" s="323">
        <v>153815532</v>
      </c>
      <c r="H14" s="323">
        <v>1.1813109121949685</v>
      </c>
      <c r="I14" s="323" t="s">
        <v>2581</v>
      </c>
      <c r="J14" s="323">
        <v>24891539.61704604</v>
      </c>
      <c r="K14" s="323" t="s">
        <v>2582</v>
      </c>
      <c r="L14" s="323">
        <v>10.35</v>
      </c>
    </row>
    <row r="15" spans="1:12" x14ac:dyDescent="0.25">
      <c r="A15" s="323" t="s">
        <v>2583</v>
      </c>
      <c r="B15" s="323" t="s">
        <v>131</v>
      </c>
      <c r="C15" s="323" t="s">
        <v>2584</v>
      </c>
      <c r="D15" s="323" t="s">
        <v>2585</v>
      </c>
      <c r="E15" s="323">
        <v>1750</v>
      </c>
      <c r="F15" s="323" t="s">
        <v>2586</v>
      </c>
      <c r="G15" s="323">
        <v>1732938</v>
      </c>
      <c r="H15" s="323">
        <v>-6.1591482382413902E-2</v>
      </c>
      <c r="I15" s="323" t="s">
        <v>2587</v>
      </c>
      <c r="J15" s="323">
        <v>0</v>
      </c>
      <c r="K15" s="323" t="s">
        <v>2587</v>
      </c>
      <c r="L15" s="323">
        <v>0.12</v>
      </c>
    </row>
    <row r="16" spans="1:12" x14ac:dyDescent="0.25">
      <c r="A16" s="323" t="s">
        <v>983</v>
      </c>
      <c r="B16" s="323" t="s">
        <v>470</v>
      </c>
      <c r="C16" s="323">
        <v>502</v>
      </c>
      <c r="D16" s="323" t="s">
        <v>1021</v>
      </c>
      <c r="E16" s="323">
        <v>500</v>
      </c>
      <c r="F16" s="323">
        <v>507</v>
      </c>
      <c r="G16" s="323">
        <v>49512500</v>
      </c>
      <c r="H16" s="323">
        <v>-1.422541660859697</v>
      </c>
      <c r="I16" s="323" t="s">
        <v>1022</v>
      </c>
      <c r="J16" s="323">
        <v>0</v>
      </c>
      <c r="K16" s="323" t="s">
        <v>1022</v>
      </c>
      <c r="L16" s="323">
        <v>3.33</v>
      </c>
    </row>
    <row r="17" spans="1:12" x14ac:dyDescent="0.25">
      <c r="A17" s="323" t="s">
        <v>2540</v>
      </c>
      <c r="B17" s="323" t="s">
        <v>131</v>
      </c>
      <c r="C17" s="323" t="s">
        <v>2541</v>
      </c>
      <c r="D17" s="323" t="s">
        <v>2542</v>
      </c>
      <c r="E17" s="323">
        <v>1199</v>
      </c>
      <c r="F17" s="323" t="s">
        <v>2543</v>
      </c>
      <c r="G17" s="323">
        <v>1187310</v>
      </c>
      <c r="H17" s="323">
        <v>-1.5963420304316944</v>
      </c>
      <c r="I17" s="323" t="s">
        <v>2588</v>
      </c>
      <c r="J17" s="323">
        <v>0</v>
      </c>
      <c r="K17" s="323" t="s">
        <v>2588</v>
      </c>
      <c r="L17" s="323">
        <v>0.08</v>
      </c>
    </row>
    <row r="18" spans="1:12" x14ac:dyDescent="0.25">
      <c r="A18" s="323" t="s">
        <v>1575</v>
      </c>
      <c r="B18" s="323">
        <v>500</v>
      </c>
      <c r="C18" s="323" t="s">
        <v>1576</v>
      </c>
      <c r="D18" s="323" t="s">
        <v>1577</v>
      </c>
      <c r="E18" s="323">
        <v>2891</v>
      </c>
      <c r="F18" s="323" t="s">
        <v>1578</v>
      </c>
      <c r="G18" s="323">
        <v>1431406</v>
      </c>
      <c r="H18" s="323">
        <v>-1.7284974491669887</v>
      </c>
      <c r="I18" s="323" t="s">
        <v>2589</v>
      </c>
      <c r="J18" s="323">
        <v>0</v>
      </c>
      <c r="K18" s="323" t="s">
        <v>2589</v>
      </c>
      <c r="L18" s="323">
        <v>0.1</v>
      </c>
    </row>
    <row r="19" spans="1:12" x14ac:dyDescent="0.25">
      <c r="A19" s="323" t="s">
        <v>51</v>
      </c>
      <c r="B19" s="323" t="s">
        <v>1023</v>
      </c>
      <c r="C19" s="323">
        <v>424</v>
      </c>
      <c r="D19" s="323" t="s">
        <v>1501</v>
      </c>
      <c r="E19" s="323">
        <v>420</v>
      </c>
      <c r="F19" s="323">
        <v>428</v>
      </c>
      <c r="G19" s="323">
        <v>124771500</v>
      </c>
      <c r="H19" s="323">
        <v>-1.9035049595604634</v>
      </c>
      <c r="I19" s="323" t="s">
        <v>1821</v>
      </c>
      <c r="J19" s="323">
        <v>2348525.7877852772</v>
      </c>
      <c r="K19" s="323" t="s">
        <v>1822</v>
      </c>
      <c r="L19" s="323">
        <v>8.4</v>
      </c>
    </row>
    <row r="20" spans="1:12" x14ac:dyDescent="0.25">
      <c r="A20" s="323" t="s">
        <v>2261</v>
      </c>
      <c r="B20" s="323" t="s">
        <v>2346</v>
      </c>
      <c r="C20" s="323" t="s">
        <v>2347</v>
      </c>
      <c r="D20" s="323" t="s">
        <v>2348</v>
      </c>
      <c r="E20" s="323">
        <v>33690</v>
      </c>
      <c r="F20" s="323" t="s">
        <v>2349</v>
      </c>
      <c r="G20" s="323">
        <v>67823975</v>
      </c>
      <c r="H20" s="323">
        <v>-4.8035085949800314</v>
      </c>
      <c r="I20" s="323" t="s">
        <v>2590</v>
      </c>
      <c r="J20" s="323">
        <v>0</v>
      </c>
      <c r="K20" s="323" t="s">
        <v>2590</v>
      </c>
      <c r="L20" s="323">
        <v>4.5599999999999996</v>
      </c>
    </row>
    <row r="21" spans="1:12" x14ac:dyDescent="0.25">
      <c r="A21" s="323" t="s">
        <v>88</v>
      </c>
      <c r="B21" s="323" t="s">
        <v>470</v>
      </c>
      <c r="C21" s="323" t="s">
        <v>2546</v>
      </c>
      <c r="D21" s="323" t="s">
        <v>2547</v>
      </c>
      <c r="E21" s="323">
        <v>1488</v>
      </c>
      <c r="F21" s="323" t="s">
        <v>2548</v>
      </c>
      <c r="G21" s="323">
        <v>147349200</v>
      </c>
      <c r="H21" s="323">
        <v>-10.78842807296096</v>
      </c>
      <c r="I21" s="323" t="s">
        <v>2591</v>
      </c>
      <c r="J21" s="323">
        <v>3329144.8000000003</v>
      </c>
      <c r="K21" s="323" t="s">
        <v>2592</v>
      </c>
      <c r="L21" s="323">
        <v>9.91</v>
      </c>
    </row>
    <row r="22" spans="1:12" x14ac:dyDescent="0.25">
      <c r="A22" s="20" t="s">
        <v>54</v>
      </c>
      <c r="B22" s="20" t="s">
        <v>2593</v>
      </c>
      <c r="C22" s="20"/>
      <c r="D22" s="20" t="s">
        <v>2594</v>
      </c>
      <c r="E22" s="20"/>
      <c r="F22" s="20"/>
      <c r="G22" s="20" t="s">
        <v>2595</v>
      </c>
      <c r="H22" s="20"/>
      <c r="I22" s="20" t="s">
        <v>2596</v>
      </c>
      <c r="J22" s="20" t="s">
        <v>2520</v>
      </c>
      <c r="K22" s="20" t="s">
        <v>2597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13"/>
      <c r="B40" s="313"/>
      <c r="C40" s="313"/>
      <c r="D40" s="313"/>
      <c r="E40" s="313"/>
      <c r="F40" s="313"/>
      <c r="G40" s="20" t="s">
        <v>62</v>
      </c>
      <c r="H40" s="307" t="s">
        <v>63</v>
      </c>
      <c r="I40" s="308"/>
      <c r="J40" s="313">
        <f>0</f>
        <v>0</v>
      </c>
      <c r="K40" s="307" t="s">
        <v>64</v>
      </c>
      <c r="L40" s="308"/>
    </row>
    <row r="41" spans="1:12" x14ac:dyDescent="0.25">
      <c r="A41" s="312" t="s">
        <v>59</v>
      </c>
      <c r="B41" s="14">
        <v>133194573</v>
      </c>
      <c r="C41" s="313" t="s">
        <v>1927</v>
      </c>
      <c r="D41" s="32">
        <v>85000000</v>
      </c>
      <c r="E41" s="313" t="s">
        <v>2557</v>
      </c>
      <c r="F41" s="313">
        <f>13214500+1449000+2100000</f>
        <v>16763500</v>
      </c>
      <c r="G41" s="32">
        <f>B41+G22+D41+F41</f>
        <v>1722820569</v>
      </c>
      <c r="H41" s="28">
        <f>G41-B43</f>
        <v>342820569</v>
      </c>
      <c r="I41" s="33">
        <f>H41/B43</f>
        <v>0.24842070217391304</v>
      </c>
      <c r="J41" s="32">
        <f>G41+J40</f>
        <v>1722820569</v>
      </c>
      <c r="K41" s="28">
        <f>H41+J40</f>
        <v>342820569</v>
      </c>
      <c r="L41" s="33">
        <f>K41/B43</f>
        <v>0.24842070217391304</v>
      </c>
    </row>
    <row r="42" spans="1:12" x14ac:dyDescent="0.25">
      <c r="A42" s="23" t="s">
        <v>60</v>
      </c>
      <c r="B42" s="24">
        <v>160000000</v>
      </c>
      <c r="C42" s="313"/>
      <c r="D42" s="313"/>
      <c r="E42" s="313"/>
      <c r="F42" s="313"/>
      <c r="G42" s="35">
        <f>G41+B42</f>
        <v>1882820569</v>
      </c>
      <c r="H42" s="36">
        <f>G42-B43</f>
        <v>502820569</v>
      </c>
      <c r="I42" s="37">
        <f>H42/B43</f>
        <v>0.36436273115942031</v>
      </c>
      <c r="J42" s="32">
        <f>G42+J40</f>
        <v>1882820569</v>
      </c>
      <c r="K42" s="36">
        <f>H42+J40</f>
        <v>502820569</v>
      </c>
      <c r="L42" s="37">
        <f>K42/B43</f>
        <v>0.36436273115942031</v>
      </c>
    </row>
    <row r="43" spans="1:12" x14ac:dyDescent="0.25">
      <c r="A43" s="312" t="s">
        <v>61</v>
      </c>
      <c r="B43" s="312">
        <v>1380000000</v>
      </c>
      <c r="C43" s="313"/>
      <c r="D43" s="313"/>
      <c r="E43" s="313"/>
      <c r="F43" s="313"/>
      <c r="G43" s="313"/>
      <c r="H43" s="309" t="s">
        <v>69</v>
      </c>
      <c r="I43" s="51">
        <f ca="1">H41/VLOOKUP(MID(CELL("filename",A$1),FIND("]",CELL("filename",A$1))+1,255),base!A:H,8,FALSE)*30</f>
        <v>4.166950444464252E-2</v>
      </c>
      <c r="J43" s="313"/>
      <c r="K43" s="310" t="s">
        <v>69</v>
      </c>
      <c r="L43" s="51">
        <f ca="1">K41/VLOOKUP(MID(CELL("filename",A$1),FIND("]",CELL("filename",A$1))+1,255),base!A:H,8,FALSE)*30</f>
        <v>4.166950444464252E-2</v>
      </c>
    </row>
    <row r="44" spans="1:12" x14ac:dyDescent="0.25">
      <c r="A44" s="313"/>
      <c r="B44" s="313"/>
      <c r="C44" s="313"/>
      <c r="D44" s="313"/>
      <c r="E44" s="313"/>
      <c r="F44" s="313"/>
      <c r="G44" s="313"/>
      <c r="H44" s="309"/>
      <c r="I44" s="51">
        <f ca="1">H42/VLOOKUP(MID(CELL("filename",A$1),FIND("]",CELL("filename",A$1))+1,255),base!A:H,8,FALSE)*30</f>
        <v>6.1117347759851545E-2</v>
      </c>
      <c r="J44" s="313"/>
      <c r="K44" s="311"/>
      <c r="L44" s="51">
        <f ca="1">K42/VLOOKUP(MID(CELL("filename",A$1),FIND("]",CELL("filename",A$1))+1,255),base!A:H,8,FALSE)*30</f>
        <v>6.1117347759851545E-2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0.85546875" bestFit="1" customWidth="1"/>
    <col min="12" max="12" width="11.5703125" bestFit="1" customWidth="1"/>
  </cols>
  <sheetData>
    <row r="1" spans="1:12" x14ac:dyDescent="0.25">
      <c r="A1" s="322" t="s">
        <v>0</v>
      </c>
      <c r="B1" s="322" t="s">
        <v>1</v>
      </c>
      <c r="C1" s="322" t="s">
        <v>2</v>
      </c>
      <c r="D1" s="322" t="s">
        <v>3</v>
      </c>
      <c r="E1" s="322" t="s">
        <v>4</v>
      </c>
      <c r="F1" s="322" t="s">
        <v>5</v>
      </c>
      <c r="G1" s="322" t="s">
        <v>6</v>
      </c>
      <c r="H1" s="322" t="s">
        <v>7</v>
      </c>
      <c r="I1" s="322" t="s">
        <v>8</v>
      </c>
      <c r="J1" s="322" t="s">
        <v>9</v>
      </c>
      <c r="K1" s="322" t="s">
        <v>10</v>
      </c>
      <c r="L1" s="322" t="s">
        <v>11</v>
      </c>
    </row>
    <row r="2" spans="1:12" x14ac:dyDescent="0.25">
      <c r="A2" s="340" t="s">
        <v>2054</v>
      </c>
      <c r="B2" s="340">
        <v>92</v>
      </c>
      <c r="C2" s="340" t="s">
        <v>2055</v>
      </c>
      <c r="D2" s="340" t="s">
        <v>2056</v>
      </c>
      <c r="E2" s="340">
        <v>6816</v>
      </c>
      <c r="F2" s="340" t="s">
        <v>2057</v>
      </c>
      <c r="G2" s="340">
        <v>620958</v>
      </c>
      <c r="H2" s="340">
        <v>113.30553189150568</v>
      </c>
      <c r="I2" s="340" t="s">
        <v>2599</v>
      </c>
      <c r="J2" s="340">
        <v>0</v>
      </c>
      <c r="K2" s="340" t="s">
        <v>2599</v>
      </c>
      <c r="L2" s="340">
        <v>0.04</v>
      </c>
    </row>
    <row r="3" spans="1:12" x14ac:dyDescent="0.25">
      <c r="A3" s="340" t="s">
        <v>772</v>
      </c>
      <c r="B3" s="340" t="s">
        <v>273</v>
      </c>
      <c r="C3" s="340">
        <v>905</v>
      </c>
      <c r="D3" s="340" t="s">
        <v>2226</v>
      </c>
      <c r="E3" s="340">
        <v>1339</v>
      </c>
      <c r="F3" s="340">
        <v>914</v>
      </c>
      <c r="G3" s="340">
        <v>19889171</v>
      </c>
      <c r="H3" s="340">
        <v>46.498628902769397</v>
      </c>
      <c r="I3" s="340" t="s">
        <v>2402</v>
      </c>
      <c r="J3" s="340">
        <v>1901273.9999999998</v>
      </c>
      <c r="K3" s="340" t="s">
        <v>2403</v>
      </c>
      <c r="L3" s="340">
        <v>1.31</v>
      </c>
    </row>
    <row r="4" spans="1:12" x14ac:dyDescent="0.25">
      <c r="A4" s="340" t="s">
        <v>82</v>
      </c>
      <c r="B4" s="340" t="s">
        <v>161</v>
      </c>
      <c r="C4" s="340" t="s">
        <v>162</v>
      </c>
      <c r="D4" s="340" t="s">
        <v>580</v>
      </c>
      <c r="E4" s="340">
        <v>6051</v>
      </c>
      <c r="F4" s="340" t="s">
        <v>164</v>
      </c>
      <c r="G4" s="340">
        <v>149806061</v>
      </c>
      <c r="H4" s="340">
        <v>42.498772037973424</v>
      </c>
      <c r="I4" s="340" t="s">
        <v>2565</v>
      </c>
      <c r="J4" s="340">
        <v>4403173.2677228628</v>
      </c>
      <c r="K4" s="340" t="s">
        <v>2566</v>
      </c>
      <c r="L4" s="340">
        <v>9.84</v>
      </c>
    </row>
    <row r="5" spans="1:12" x14ac:dyDescent="0.25">
      <c r="A5" s="340" t="s">
        <v>100</v>
      </c>
      <c r="B5" s="340" t="s">
        <v>2239</v>
      </c>
      <c r="C5" s="340" t="s">
        <v>2240</v>
      </c>
      <c r="D5" s="340" t="s">
        <v>2241</v>
      </c>
      <c r="E5" s="340">
        <v>2058</v>
      </c>
      <c r="F5" s="340" t="s">
        <v>2242</v>
      </c>
      <c r="G5" s="340">
        <v>389960805</v>
      </c>
      <c r="H5" s="340">
        <v>15.337029053036769</v>
      </c>
      <c r="I5" s="340" t="s">
        <v>2530</v>
      </c>
      <c r="J5" s="340">
        <v>3511595.7250000001</v>
      </c>
      <c r="K5" s="340" t="s">
        <v>2531</v>
      </c>
      <c r="L5" s="340">
        <v>25.61</v>
      </c>
    </row>
    <row r="6" spans="1:12" x14ac:dyDescent="0.25">
      <c r="A6" s="340" t="s">
        <v>25</v>
      </c>
      <c r="B6" s="340" t="s">
        <v>131</v>
      </c>
      <c r="C6" s="340" t="s">
        <v>222</v>
      </c>
      <c r="D6" s="340" t="s">
        <v>1678</v>
      </c>
      <c r="E6" s="340">
        <v>6068</v>
      </c>
      <c r="F6" s="340" t="s">
        <v>224</v>
      </c>
      <c r="G6" s="340">
        <v>6008837</v>
      </c>
      <c r="H6" s="340">
        <v>13.363769434559639</v>
      </c>
      <c r="I6" s="340" t="s">
        <v>2600</v>
      </c>
      <c r="J6" s="340">
        <v>9982897.5326749608</v>
      </c>
      <c r="K6" s="340" t="s">
        <v>2601</v>
      </c>
      <c r="L6" s="340">
        <v>0.39</v>
      </c>
    </row>
    <row r="7" spans="1:12" x14ac:dyDescent="0.25">
      <c r="A7" s="340" t="s">
        <v>57</v>
      </c>
      <c r="B7" s="340" t="s">
        <v>2602</v>
      </c>
      <c r="C7" s="340" t="s">
        <v>2603</v>
      </c>
      <c r="D7" s="340" t="s">
        <v>2604</v>
      </c>
      <c r="E7" s="340">
        <v>8720</v>
      </c>
      <c r="F7" s="340" t="s">
        <v>2605</v>
      </c>
      <c r="G7" s="340">
        <v>243713676</v>
      </c>
      <c r="H7" s="340">
        <v>12.91323184569357</v>
      </c>
      <c r="I7" s="340" t="s">
        <v>2606</v>
      </c>
      <c r="J7" s="340">
        <v>459414.5167682927</v>
      </c>
      <c r="K7" s="340" t="s">
        <v>2607</v>
      </c>
      <c r="L7" s="340">
        <v>16.010000000000002</v>
      </c>
    </row>
    <row r="8" spans="1:12" x14ac:dyDescent="0.25">
      <c r="A8" s="340" t="s">
        <v>845</v>
      </c>
      <c r="B8" s="340" t="s">
        <v>106</v>
      </c>
      <c r="C8" s="340" t="s">
        <v>1791</v>
      </c>
      <c r="D8" s="340" t="s">
        <v>2511</v>
      </c>
      <c r="E8" s="340">
        <v>5512</v>
      </c>
      <c r="F8" s="340" t="s">
        <v>1793</v>
      </c>
      <c r="G8" s="340">
        <v>27291290</v>
      </c>
      <c r="H8" s="340">
        <v>7.4917171237289049</v>
      </c>
      <c r="I8" s="340" t="s">
        <v>2608</v>
      </c>
      <c r="J8" s="340">
        <v>5587801.75</v>
      </c>
      <c r="K8" s="340" t="s">
        <v>2609</v>
      </c>
      <c r="L8" s="340">
        <v>1.79</v>
      </c>
    </row>
    <row r="9" spans="1:12" x14ac:dyDescent="0.25">
      <c r="A9" s="340" t="s">
        <v>1393</v>
      </c>
      <c r="B9" s="340">
        <v>100</v>
      </c>
      <c r="C9" s="340" t="s">
        <v>1394</v>
      </c>
      <c r="D9" s="340" t="s">
        <v>1960</v>
      </c>
      <c r="E9" s="340">
        <v>11359</v>
      </c>
      <c r="F9" s="340" t="s">
        <v>1396</v>
      </c>
      <c r="G9" s="340">
        <v>1124825</v>
      </c>
      <c r="H9" s="340">
        <v>6.5806902026494587</v>
      </c>
      <c r="I9" s="340" t="s">
        <v>2610</v>
      </c>
      <c r="J9" s="340">
        <v>946794.1</v>
      </c>
      <c r="K9" s="340" t="s">
        <v>2611</v>
      </c>
      <c r="L9" s="340">
        <v>7.0000000000000007E-2</v>
      </c>
    </row>
    <row r="10" spans="1:12" x14ac:dyDescent="0.25">
      <c r="A10" s="340" t="s">
        <v>45</v>
      </c>
      <c r="B10" s="340" t="s">
        <v>120</v>
      </c>
      <c r="C10" s="340" t="s">
        <v>1303</v>
      </c>
      <c r="D10" s="340" t="s">
        <v>2447</v>
      </c>
      <c r="E10" s="340">
        <v>5100</v>
      </c>
      <c r="F10" s="340" t="s">
        <v>1305</v>
      </c>
      <c r="G10" s="340">
        <v>50502750</v>
      </c>
      <c r="H10" s="340">
        <v>6.5162944411383323</v>
      </c>
      <c r="I10" s="340" t="s">
        <v>2612</v>
      </c>
      <c r="J10" s="340">
        <v>17761371.346659087</v>
      </c>
      <c r="K10" s="340" t="s">
        <v>2613</v>
      </c>
      <c r="L10" s="340">
        <v>3.32</v>
      </c>
    </row>
    <row r="11" spans="1:12" x14ac:dyDescent="0.25">
      <c r="A11" s="340" t="s">
        <v>78</v>
      </c>
      <c r="B11" s="340" t="s">
        <v>131</v>
      </c>
      <c r="C11" s="340" t="s">
        <v>2085</v>
      </c>
      <c r="D11" s="340" t="s">
        <v>2504</v>
      </c>
      <c r="E11" s="340">
        <v>5060</v>
      </c>
      <c r="F11" s="340" t="s">
        <v>2087</v>
      </c>
      <c r="G11" s="340">
        <v>5010665</v>
      </c>
      <c r="H11" s="340">
        <v>5.5779065514674553</v>
      </c>
      <c r="I11" s="340" t="s">
        <v>2614</v>
      </c>
      <c r="J11" s="340">
        <v>45813009.854166664</v>
      </c>
      <c r="K11" s="340" t="s">
        <v>2615</v>
      </c>
      <c r="L11" s="340">
        <v>0.33</v>
      </c>
    </row>
    <row r="12" spans="1:12" x14ac:dyDescent="0.25">
      <c r="A12" s="340" t="s">
        <v>1575</v>
      </c>
      <c r="B12" s="340">
        <v>500</v>
      </c>
      <c r="C12" s="340" t="s">
        <v>1576</v>
      </c>
      <c r="D12" s="340" t="s">
        <v>1577</v>
      </c>
      <c r="E12" s="340">
        <v>3041</v>
      </c>
      <c r="F12" s="340" t="s">
        <v>1578</v>
      </c>
      <c r="G12" s="340">
        <v>1505675</v>
      </c>
      <c r="H12" s="340">
        <v>3.3703537663147243</v>
      </c>
      <c r="I12" s="340" t="s">
        <v>2616</v>
      </c>
      <c r="J12" s="340">
        <v>0</v>
      </c>
      <c r="K12" s="340" t="s">
        <v>2616</v>
      </c>
      <c r="L12" s="340">
        <v>0.1</v>
      </c>
    </row>
    <row r="13" spans="1:12" x14ac:dyDescent="0.25">
      <c r="A13" s="340" t="s">
        <v>1623</v>
      </c>
      <c r="B13" s="340" t="s">
        <v>135</v>
      </c>
      <c r="C13" s="340" t="s">
        <v>2267</v>
      </c>
      <c r="D13" s="340" t="s">
        <v>2470</v>
      </c>
      <c r="E13" s="340">
        <v>27671</v>
      </c>
      <c r="F13" s="340" t="s">
        <v>2269</v>
      </c>
      <c r="G13" s="340">
        <v>41101812</v>
      </c>
      <c r="H13" s="340">
        <v>1.7496543878613557</v>
      </c>
      <c r="I13" s="340" t="s">
        <v>2617</v>
      </c>
      <c r="J13" s="340">
        <v>3826867.4375</v>
      </c>
      <c r="K13" s="340" t="s">
        <v>2618</v>
      </c>
      <c r="L13" s="340">
        <v>2.7</v>
      </c>
    </row>
    <row r="14" spans="1:12" x14ac:dyDescent="0.25">
      <c r="A14" s="340" t="s">
        <v>38</v>
      </c>
      <c r="B14" s="340" t="s">
        <v>2619</v>
      </c>
      <c r="C14" s="340" t="s">
        <v>2620</v>
      </c>
      <c r="D14" s="340" t="s">
        <v>2621</v>
      </c>
      <c r="E14" s="340">
        <v>3190</v>
      </c>
      <c r="F14" s="340" t="s">
        <v>2622</v>
      </c>
      <c r="G14" s="340">
        <v>31904865</v>
      </c>
      <c r="H14" s="340">
        <v>0.39252132094676684</v>
      </c>
      <c r="I14" s="340" t="s">
        <v>2623</v>
      </c>
      <c r="J14" s="340">
        <v>55459505.248277783</v>
      </c>
      <c r="K14" s="340" t="s">
        <v>2624</v>
      </c>
      <c r="L14" s="340">
        <v>2.1</v>
      </c>
    </row>
    <row r="15" spans="1:12" x14ac:dyDescent="0.25">
      <c r="A15" s="340" t="s">
        <v>12</v>
      </c>
      <c r="B15" s="340" t="s">
        <v>368</v>
      </c>
      <c r="C15" s="340" t="s">
        <v>2625</v>
      </c>
      <c r="D15" s="340" t="s">
        <v>2626</v>
      </c>
      <c r="E15" s="340">
        <v>3130</v>
      </c>
      <c r="F15" s="340" t="s">
        <v>2627</v>
      </c>
      <c r="G15" s="340">
        <v>154974125</v>
      </c>
      <c r="H15" s="340">
        <v>-0.10226570077341988</v>
      </c>
      <c r="I15" s="340" t="s">
        <v>2628</v>
      </c>
      <c r="J15" s="340">
        <v>24891539.61704604</v>
      </c>
      <c r="K15" s="340" t="s">
        <v>2629</v>
      </c>
      <c r="L15" s="340">
        <v>10.18</v>
      </c>
    </row>
    <row r="16" spans="1:12" x14ac:dyDescent="0.25">
      <c r="A16" s="340" t="s">
        <v>2540</v>
      </c>
      <c r="B16" s="340" t="s">
        <v>131</v>
      </c>
      <c r="C16" s="340" t="s">
        <v>2541</v>
      </c>
      <c r="D16" s="340" t="s">
        <v>2542</v>
      </c>
      <c r="E16" s="340">
        <v>1210</v>
      </c>
      <c r="F16" s="340" t="s">
        <v>2543</v>
      </c>
      <c r="G16" s="340">
        <v>1198202</v>
      </c>
      <c r="H16" s="340">
        <v>-0.69361852721472672</v>
      </c>
      <c r="I16" s="340" t="s">
        <v>2630</v>
      </c>
      <c r="J16" s="340">
        <v>0</v>
      </c>
      <c r="K16" s="340" t="s">
        <v>2630</v>
      </c>
      <c r="L16" s="340">
        <v>0.08</v>
      </c>
    </row>
    <row r="17" spans="1:12" x14ac:dyDescent="0.25">
      <c r="A17" s="340" t="s">
        <v>2583</v>
      </c>
      <c r="B17" s="340" t="s">
        <v>209</v>
      </c>
      <c r="C17" s="340" t="s">
        <v>2631</v>
      </c>
      <c r="D17" s="340" t="s">
        <v>2632</v>
      </c>
      <c r="E17" s="340">
        <v>1754</v>
      </c>
      <c r="F17" s="340" t="s">
        <v>2633</v>
      </c>
      <c r="G17" s="340">
        <v>5210696</v>
      </c>
      <c r="H17" s="340">
        <v>-1.1316541747417339</v>
      </c>
      <c r="I17" s="340" t="s">
        <v>2634</v>
      </c>
      <c r="J17" s="340">
        <v>0</v>
      </c>
      <c r="K17" s="340" t="s">
        <v>2634</v>
      </c>
      <c r="L17" s="340">
        <v>0.34</v>
      </c>
    </row>
    <row r="18" spans="1:12" x14ac:dyDescent="0.25">
      <c r="A18" s="340" t="s">
        <v>983</v>
      </c>
      <c r="B18" s="340" t="s">
        <v>470</v>
      </c>
      <c r="C18" s="340">
        <v>502</v>
      </c>
      <c r="D18" s="340" t="s">
        <v>1021</v>
      </c>
      <c r="E18" s="340">
        <v>500</v>
      </c>
      <c r="F18" s="340">
        <v>507</v>
      </c>
      <c r="G18" s="340">
        <v>49512500</v>
      </c>
      <c r="H18" s="340">
        <v>-1.422541660859697</v>
      </c>
      <c r="I18" s="340" t="s">
        <v>1022</v>
      </c>
      <c r="J18" s="340">
        <v>0</v>
      </c>
      <c r="K18" s="340" t="s">
        <v>1022</v>
      </c>
      <c r="L18" s="340">
        <v>3.25</v>
      </c>
    </row>
    <row r="19" spans="1:12" x14ac:dyDescent="0.25">
      <c r="A19" s="340" t="s">
        <v>51</v>
      </c>
      <c r="B19" s="340" t="s">
        <v>1023</v>
      </c>
      <c r="C19" s="340">
        <v>424</v>
      </c>
      <c r="D19" s="340" t="s">
        <v>1501</v>
      </c>
      <c r="E19" s="340">
        <v>420</v>
      </c>
      <c r="F19" s="340">
        <v>428</v>
      </c>
      <c r="G19" s="340">
        <v>124771500</v>
      </c>
      <c r="H19" s="340">
        <v>-1.9035049595604634</v>
      </c>
      <c r="I19" s="340" t="s">
        <v>1821</v>
      </c>
      <c r="J19" s="340">
        <v>2348525.7877852772</v>
      </c>
      <c r="K19" s="340" t="s">
        <v>1822</v>
      </c>
      <c r="L19" s="340">
        <v>8.1999999999999993</v>
      </c>
    </row>
    <row r="20" spans="1:12" x14ac:dyDescent="0.25">
      <c r="A20" s="340" t="s">
        <v>2261</v>
      </c>
      <c r="B20" s="340" t="s">
        <v>209</v>
      </c>
      <c r="C20" s="340" t="s">
        <v>2635</v>
      </c>
      <c r="D20" s="340" t="s">
        <v>2636</v>
      </c>
      <c r="E20" s="340">
        <v>32900</v>
      </c>
      <c r="F20" s="340" t="s">
        <v>2637</v>
      </c>
      <c r="G20" s="340">
        <v>97737675</v>
      </c>
      <c r="H20" s="340">
        <v>-5.1236597488093505</v>
      </c>
      <c r="I20" s="340" t="s">
        <v>2638</v>
      </c>
      <c r="J20" s="340">
        <v>0</v>
      </c>
      <c r="K20" s="340" t="s">
        <v>2638</v>
      </c>
      <c r="L20" s="340">
        <v>6.42</v>
      </c>
    </row>
    <row r="21" spans="1:12" x14ac:dyDescent="0.25">
      <c r="A21" s="340" t="s">
        <v>88</v>
      </c>
      <c r="B21" s="340" t="s">
        <v>1105</v>
      </c>
      <c r="C21" s="340" t="s">
        <v>2546</v>
      </c>
      <c r="D21" s="340" t="s">
        <v>2639</v>
      </c>
      <c r="E21" s="340">
        <v>1566</v>
      </c>
      <c r="F21" s="340" t="s">
        <v>2548</v>
      </c>
      <c r="G21" s="340">
        <v>124058520</v>
      </c>
      <c r="H21" s="340">
        <v>-6.1120150283984165</v>
      </c>
      <c r="I21" s="340" t="s">
        <v>2640</v>
      </c>
      <c r="J21" s="340">
        <v>1310124.04</v>
      </c>
      <c r="K21" s="340" t="s">
        <v>2641</v>
      </c>
      <c r="L21" s="340">
        <v>8.15</v>
      </c>
    </row>
    <row r="22" spans="1:12" x14ac:dyDescent="0.25">
      <c r="A22" s="20" t="s">
        <v>54</v>
      </c>
      <c r="B22" s="20" t="s">
        <v>2642</v>
      </c>
      <c r="C22" s="20"/>
      <c r="D22" s="20" t="s">
        <v>2643</v>
      </c>
      <c r="E22" s="20"/>
      <c r="F22" s="20"/>
      <c r="G22" s="20" t="s">
        <v>2644</v>
      </c>
      <c r="H22" s="20"/>
      <c r="I22" s="20" t="s">
        <v>2645</v>
      </c>
      <c r="J22" s="20" t="s">
        <v>2646</v>
      </c>
      <c r="K22" s="20" t="s">
        <v>2647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22"/>
      <c r="B40" s="322"/>
      <c r="C40" s="322"/>
      <c r="D40" s="322"/>
      <c r="E40" s="322"/>
      <c r="F40" s="322"/>
      <c r="G40" s="20" t="s">
        <v>62</v>
      </c>
      <c r="H40" s="316" t="s">
        <v>63</v>
      </c>
      <c r="I40" s="317"/>
      <c r="J40" s="322">
        <f>0</f>
        <v>0</v>
      </c>
      <c r="K40" s="316" t="s">
        <v>64</v>
      </c>
      <c r="L40" s="317"/>
    </row>
    <row r="41" spans="1:12" x14ac:dyDescent="0.25">
      <c r="A41" s="321" t="s">
        <v>59</v>
      </c>
      <c r="B41" s="14">
        <v>85267105</v>
      </c>
      <c r="C41" s="322" t="s">
        <v>1927</v>
      </c>
      <c r="D41" s="32">
        <v>85000000</v>
      </c>
      <c r="E41" s="322" t="s">
        <v>2557</v>
      </c>
      <c r="F41" s="322">
        <f>13214500+1449000+2100000</f>
        <v>16763500</v>
      </c>
      <c r="G41" s="32">
        <f>B41+G22+D41+F41</f>
        <v>1712935213</v>
      </c>
      <c r="H41" s="28">
        <f>G41-B43</f>
        <v>332935213</v>
      </c>
      <c r="I41" s="33">
        <f>H41/B43</f>
        <v>0.24125740072463769</v>
      </c>
      <c r="J41" s="32">
        <f>G41+J40</f>
        <v>1712935213</v>
      </c>
      <c r="K41" s="28">
        <f>H41+J40</f>
        <v>332935213</v>
      </c>
      <c r="L41" s="33">
        <f>K41/B43</f>
        <v>0.24125740072463769</v>
      </c>
    </row>
    <row r="42" spans="1:12" x14ac:dyDescent="0.25">
      <c r="A42" s="23" t="s">
        <v>60</v>
      </c>
      <c r="B42" s="24">
        <v>160000000</v>
      </c>
      <c r="C42" s="322"/>
      <c r="D42" s="322"/>
      <c r="E42" s="322"/>
      <c r="F42" s="322"/>
      <c r="G42" s="35">
        <f>G41+B42</f>
        <v>1872935213</v>
      </c>
      <c r="H42" s="36">
        <f>G42-B43</f>
        <v>492935213</v>
      </c>
      <c r="I42" s="37">
        <f>H42/B43</f>
        <v>0.3571994297101449</v>
      </c>
      <c r="J42" s="32">
        <f>G42+J40</f>
        <v>1872935213</v>
      </c>
      <c r="K42" s="36">
        <f>H42+J40</f>
        <v>492935213</v>
      </c>
      <c r="L42" s="37">
        <f>K42/B43</f>
        <v>0.3571994297101449</v>
      </c>
    </row>
    <row r="43" spans="1:12" x14ac:dyDescent="0.25">
      <c r="A43" s="321" t="s">
        <v>61</v>
      </c>
      <c r="B43" s="321">
        <v>1380000000</v>
      </c>
      <c r="C43" s="322"/>
      <c r="D43" s="322"/>
      <c r="E43" s="322"/>
      <c r="F43" s="322"/>
      <c r="G43" s="322"/>
      <c r="H43" s="318" t="s">
        <v>69</v>
      </c>
      <c r="I43" s="51">
        <f ca="1">H41/VLOOKUP(MID(CELL("filename",A$1),FIND("]",CELL("filename",A$1))+1,255),base!A:H,8,FALSE)*30</f>
        <v>4.0261920250567365E-2</v>
      </c>
      <c r="J43" s="322"/>
      <c r="K43" s="319" t="s">
        <v>69</v>
      </c>
      <c r="L43" s="51">
        <f ca="1">K41/VLOOKUP(MID(CELL("filename",A$1),FIND("]",CELL("filename",A$1))+1,255),base!A:H,8,FALSE)*30</f>
        <v>4.0261920250567365E-2</v>
      </c>
    </row>
    <row r="44" spans="1:12" x14ac:dyDescent="0.25">
      <c r="A44" s="322"/>
      <c r="B44" s="322"/>
      <c r="C44" s="322"/>
      <c r="D44" s="322"/>
      <c r="E44" s="322"/>
      <c r="F44" s="322"/>
      <c r="G44" s="322"/>
      <c r="H44" s="318"/>
      <c r="I44" s="51">
        <f ca="1">H42/VLOOKUP(MID(CELL("filename",A$1),FIND("]",CELL("filename",A$1))+1,255),base!A:H,8,FALSE)*30</f>
        <v>5.9610751460232099E-2</v>
      </c>
      <c r="J44" s="322"/>
      <c r="K44" s="320"/>
      <c r="L44" s="51">
        <f ca="1">K42/VLOOKUP(MID(CELL("filename",A$1),FIND("]",CELL("filename",A$1))+1,255),base!A:H,8,FALSE)*30</f>
        <v>5.9610751460232099E-2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1.5703125" bestFit="1" customWidth="1"/>
    <col min="12" max="12" width="11.5703125" bestFit="1" customWidth="1"/>
  </cols>
  <sheetData>
    <row r="1" spans="1:12" x14ac:dyDescent="0.25">
      <c r="A1" s="339" t="s">
        <v>0</v>
      </c>
      <c r="B1" s="339" t="s">
        <v>1</v>
      </c>
      <c r="C1" s="339" t="s">
        <v>2</v>
      </c>
      <c r="D1" s="339" t="s">
        <v>3</v>
      </c>
      <c r="E1" s="339" t="s">
        <v>4</v>
      </c>
      <c r="F1" s="339" t="s">
        <v>5</v>
      </c>
      <c r="G1" s="339" t="s">
        <v>6</v>
      </c>
      <c r="H1" s="339" t="s">
        <v>7</v>
      </c>
      <c r="I1" s="339" t="s">
        <v>8</v>
      </c>
      <c r="J1" s="339" t="s">
        <v>9</v>
      </c>
      <c r="K1" s="339" t="s">
        <v>10</v>
      </c>
      <c r="L1" s="339" t="s">
        <v>11</v>
      </c>
    </row>
    <row r="2" spans="1:12" x14ac:dyDescent="0.25">
      <c r="A2" s="348" t="s">
        <v>2054</v>
      </c>
      <c r="B2" s="348">
        <v>92</v>
      </c>
      <c r="C2" s="348" t="s">
        <v>2055</v>
      </c>
      <c r="D2" s="348" t="s">
        <v>2056</v>
      </c>
      <c r="E2" s="348">
        <v>7156</v>
      </c>
      <c r="F2" s="348" t="s">
        <v>2057</v>
      </c>
      <c r="G2" s="348">
        <v>651933</v>
      </c>
      <c r="H2" s="348">
        <v>123.94576657781198</v>
      </c>
      <c r="I2" s="348" t="s">
        <v>2649</v>
      </c>
      <c r="J2" s="348">
        <v>0</v>
      </c>
      <c r="K2" s="348" t="s">
        <v>2649</v>
      </c>
      <c r="L2" s="348">
        <v>0.04</v>
      </c>
    </row>
    <row r="3" spans="1:12" x14ac:dyDescent="0.25">
      <c r="A3" s="348" t="s">
        <v>772</v>
      </c>
      <c r="B3" s="348" t="s">
        <v>273</v>
      </c>
      <c r="C3" s="348">
        <v>905</v>
      </c>
      <c r="D3" s="348" t="s">
        <v>2226</v>
      </c>
      <c r="E3" s="348">
        <v>1339</v>
      </c>
      <c r="F3" s="348">
        <v>914</v>
      </c>
      <c r="G3" s="348">
        <v>19889171</v>
      </c>
      <c r="H3" s="348">
        <v>46.498628902769397</v>
      </c>
      <c r="I3" s="348" t="s">
        <v>2402</v>
      </c>
      <c r="J3" s="348">
        <v>1901273.9999999998</v>
      </c>
      <c r="K3" s="348" t="s">
        <v>2403</v>
      </c>
      <c r="L3" s="348">
        <v>1.24</v>
      </c>
    </row>
    <row r="4" spans="1:12" x14ac:dyDescent="0.25">
      <c r="A4" s="348" t="s">
        <v>82</v>
      </c>
      <c r="B4" s="348" t="s">
        <v>161</v>
      </c>
      <c r="C4" s="348" t="s">
        <v>162</v>
      </c>
      <c r="D4" s="348" t="s">
        <v>580</v>
      </c>
      <c r="E4" s="348">
        <v>6051</v>
      </c>
      <c r="F4" s="348" t="s">
        <v>164</v>
      </c>
      <c r="G4" s="348">
        <v>149806061</v>
      </c>
      <c r="H4" s="348">
        <v>42.498772037973424</v>
      </c>
      <c r="I4" s="348" t="s">
        <v>2565</v>
      </c>
      <c r="J4" s="348">
        <v>4403173.2677228628</v>
      </c>
      <c r="K4" s="348" t="s">
        <v>2566</v>
      </c>
      <c r="L4" s="348">
        <v>9.32</v>
      </c>
    </row>
    <row r="5" spans="1:12" x14ac:dyDescent="0.25">
      <c r="A5" s="348" t="s">
        <v>57</v>
      </c>
      <c r="B5" s="348" t="s">
        <v>2602</v>
      </c>
      <c r="C5" s="348" t="s">
        <v>2603</v>
      </c>
      <c r="D5" s="348" t="s">
        <v>2604</v>
      </c>
      <c r="E5" s="348">
        <v>9160</v>
      </c>
      <c r="F5" s="348" t="s">
        <v>2605</v>
      </c>
      <c r="G5" s="348">
        <v>256011155</v>
      </c>
      <c r="H5" s="348">
        <v>18.610688468704534</v>
      </c>
      <c r="I5" s="348" t="s">
        <v>2650</v>
      </c>
      <c r="J5" s="348">
        <v>459414.5167682927</v>
      </c>
      <c r="K5" s="348" t="s">
        <v>2651</v>
      </c>
      <c r="L5" s="348">
        <v>15.94</v>
      </c>
    </row>
    <row r="6" spans="1:12" x14ac:dyDescent="0.25">
      <c r="A6" s="348" t="s">
        <v>100</v>
      </c>
      <c r="B6" s="348" t="s">
        <v>2239</v>
      </c>
      <c r="C6" s="348" t="s">
        <v>2240</v>
      </c>
      <c r="D6" s="348" t="s">
        <v>2241</v>
      </c>
      <c r="E6" s="348">
        <v>2015</v>
      </c>
      <c r="F6" s="348" t="s">
        <v>2242</v>
      </c>
      <c r="G6" s="348">
        <v>381812935</v>
      </c>
      <c r="H6" s="348">
        <v>12.927168608445763</v>
      </c>
      <c r="I6" s="348" t="s">
        <v>2652</v>
      </c>
      <c r="J6" s="348">
        <v>3511595.7250000001</v>
      </c>
      <c r="K6" s="348" t="s">
        <v>2653</v>
      </c>
      <c r="L6" s="348">
        <v>23.77</v>
      </c>
    </row>
    <row r="7" spans="1:12" x14ac:dyDescent="0.25">
      <c r="A7" s="348" t="s">
        <v>45</v>
      </c>
      <c r="B7" s="348" t="s">
        <v>120</v>
      </c>
      <c r="C7" s="348" t="s">
        <v>1303</v>
      </c>
      <c r="D7" s="348" t="s">
        <v>2447</v>
      </c>
      <c r="E7" s="348">
        <v>5060</v>
      </c>
      <c r="F7" s="348" t="s">
        <v>1305</v>
      </c>
      <c r="G7" s="348">
        <v>50106650</v>
      </c>
      <c r="H7" s="348">
        <v>5.6808725239529334</v>
      </c>
      <c r="I7" s="348" t="s">
        <v>2654</v>
      </c>
      <c r="J7" s="348">
        <v>17761371.346659087</v>
      </c>
      <c r="K7" s="348" t="s">
        <v>2655</v>
      </c>
      <c r="L7" s="348">
        <v>3.12</v>
      </c>
    </row>
    <row r="8" spans="1:12" x14ac:dyDescent="0.25">
      <c r="A8" s="348" t="s">
        <v>78</v>
      </c>
      <c r="B8" s="348" t="s">
        <v>131</v>
      </c>
      <c r="C8" s="348" t="s">
        <v>2085</v>
      </c>
      <c r="D8" s="348" t="s">
        <v>2504</v>
      </c>
      <c r="E8" s="348">
        <v>5049</v>
      </c>
      <c r="F8" s="348" t="s">
        <v>2087</v>
      </c>
      <c r="G8" s="348">
        <v>4999772</v>
      </c>
      <c r="H8" s="348">
        <v>5.3483840956526816</v>
      </c>
      <c r="I8" s="348" t="s">
        <v>2656</v>
      </c>
      <c r="J8" s="348">
        <v>45813009.854166664</v>
      </c>
      <c r="K8" s="348" t="s">
        <v>2657</v>
      </c>
      <c r="L8" s="348">
        <v>0.31</v>
      </c>
    </row>
    <row r="9" spans="1:12" x14ac:dyDescent="0.25">
      <c r="A9" s="348" t="s">
        <v>845</v>
      </c>
      <c r="B9" s="348" t="s">
        <v>106</v>
      </c>
      <c r="C9" s="348" t="s">
        <v>1791</v>
      </c>
      <c r="D9" s="348" t="s">
        <v>2511</v>
      </c>
      <c r="E9" s="348">
        <v>5400</v>
      </c>
      <c r="F9" s="348" t="s">
        <v>1793</v>
      </c>
      <c r="G9" s="348">
        <v>26736750</v>
      </c>
      <c r="H9" s="348">
        <v>5.3075603171509593</v>
      </c>
      <c r="I9" s="348" t="s">
        <v>2658</v>
      </c>
      <c r="J9" s="348">
        <v>5587801.75</v>
      </c>
      <c r="K9" s="348" t="s">
        <v>2659</v>
      </c>
      <c r="L9" s="348">
        <v>1.66</v>
      </c>
    </row>
    <row r="10" spans="1:12" x14ac:dyDescent="0.25">
      <c r="A10" s="348" t="s">
        <v>1393</v>
      </c>
      <c r="B10" s="348">
        <v>100</v>
      </c>
      <c r="C10" s="348" t="s">
        <v>1394</v>
      </c>
      <c r="D10" s="348" t="s">
        <v>1960</v>
      </c>
      <c r="E10" s="348">
        <v>11200</v>
      </c>
      <c r="F10" s="348" t="s">
        <v>1396</v>
      </c>
      <c r="G10" s="348">
        <v>1109080</v>
      </c>
      <c r="H10" s="348">
        <v>5.0888021602955673</v>
      </c>
      <c r="I10" s="348" t="s">
        <v>2660</v>
      </c>
      <c r="J10" s="348">
        <v>946794.1</v>
      </c>
      <c r="K10" s="348" t="s">
        <v>2661</v>
      </c>
      <c r="L10" s="348">
        <v>7.0000000000000007E-2</v>
      </c>
    </row>
    <row r="11" spans="1:12" x14ac:dyDescent="0.25">
      <c r="A11" s="348" t="s">
        <v>38</v>
      </c>
      <c r="B11" s="348" t="s">
        <v>2619</v>
      </c>
      <c r="C11" s="348" t="s">
        <v>2620</v>
      </c>
      <c r="D11" s="348" t="s">
        <v>2621</v>
      </c>
      <c r="E11" s="348">
        <v>3336</v>
      </c>
      <c r="F11" s="348" t="s">
        <v>2622</v>
      </c>
      <c r="G11" s="348">
        <v>33365087</v>
      </c>
      <c r="H11" s="348">
        <v>4.9872866731372723</v>
      </c>
      <c r="I11" s="348" t="s">
        <v>2662</v>
      </c>
      <c r="J11" s="348">
        <v>55459505.248277783</v>
      </c>
      <c r="K11" s="348" t="s">
        <v>2663</v>
      </c>
      <c r="L11" s="348">
        <v>2.08</v>
      </c>
    </row>
    <row r="12" spans="1:12" x14ac:dyDescent="0.25">
      <c r="A12" s="348" t="s">
        <v>1575</v>
      </c>
      <c r="B12" s="348">
        <v>500</v>
      </c>
      <c r="C12" s="348" t="s">
        <v>1576</v>
      </c>
      <c r="D12" s="348" t="s">
        <v>1577</v>
      </c>
      <c r="E12" s="348">
        <v>3025</v>
      </c>
      <c r="F12" s="348" t="s">
        <v>1578</v>
      </c>
      <c r="G12" s="348">
        <v>1497753</v>
      </c>
      <c r="H12" s="348">
        <v>2.8264781340987777</v>
      </c>
      <c r="I12" s="348" t="s">
        <v>2664</v>
      </c>
      <c r="J12" s="348">
        <v>0</v>
      </c>
      <c r="K12" s="348" t="s">
        <v>2664</v>
      </c>
      <c r="L12" s="348">
        <v>0.09</v>
      </c>
    </row>
    <row r="13" spans="1:12" x14ac:dyDescent="0.25">
      <c r="A13" s="348" t="s">
        <v>1623</v>
      </c>
      <c r="B13" s="348" t="s">
        <v>135</v>
      </c>
      <c r="C13" s="348" t="s">
        <v>2267</v>
      </c>
      <c r="D13" s="348" t="s">
        <v>2470</v>
      </c>
      <c r="E13" s="348">
        <v>27700</v>
      </c>
      <c r="F13" s="348" t="s">
        <v>2269</v>
      </c>
      <c r="G13" s="348">
        <v>41144888</v>
      </c>
      <c r="H13" s="348">
        <v>1.8562912464118138</v>
      </c>
      <c r="I13" s="348" t="s">
        <v>2665</v>
      </c>
      <c r="J13" s="348">
        <v>3826867.4375</v>
      </c>
      <c r="K13" s="348" t="s">
        <v>2666</v>
      </c>
      <c r="L13" s="348">
        <v>2.56</v>
      </c>
    </row>
    <row r="14" spans="1:12" x14ac:dyDescent="0.25">
      <c r="A14" s="348" t="s">
        <v>12</v>
      </c>
      <c r="B14" s="348" t="s">
        <v>368</v>
      </c>
      <c r="C14" s="348" t="s">
        <v>2625</v>
      </c>
      <c r="D14" s="348" t="s">
        <v>2626</v>
      </c>
      <c r="E14" s="348">
        <v>3150</v>
      </c>
      <c r="F14" s="348" t="s">
        <v>2627</v>
      </c>
      <c r="G14" s="348">
        <v>155964375</v>
      </c>
      <c r="H14" s="348">
        <v>0.53605848005230905</v>
      </c>
      <c r="I14" s="348" t="s">
        <v>2667</v>
      </c>
      <c r="J14" s="348">
        <v>24891539.61704604</v>
      </c>
      <c r="K14" s="348" t="s">
        <v>2668</v>
      </c>
      <c r="L14" s="348">
        <v>9.7100000000000009</v>
      </c>
    </row>
    <row r="15" spans="1:12" x14ac:dyDescent="0.25">
      <c r="A15" s="348" t="s">
        <v>2669</v>
      </c>
      <c r="B15" s="348" t="s">
        <v>131</v>
      </c>
      <c r="C15" s="348" t="s">
        <v>2670</v>
      </c>
      <c r="D15" s="348" t="s">
        <v>2671</v>
      </c>
      <c r="E15" s="348">
        <v>15098</v>
      </c>
      <c r="F15" s="348" t="s">
        <v>2672</v>
      </c>
      <c r="G15" s="348">
        <v>14950794</v>
      </c>
      <c r="H15" s="348">
        <v>-0.23978546354007846</v>
      </c>
      <c r="I15" s="348" t="s">
        <v>2673</v>
      </c>
      <c r="J15" s="348">
        <v>8365208</v>
      </c>
      <c r="K15" s="348" t="s">
        <v>2674</v>
      </c>
      <c r="L15" s="348">
        <v>0.93</v>
      </c>
    </row>
    <row r="16" spans="1:12" x14ac:dyDescent="0.25">
      <c r="A16" s="348" t="s">
        <v>2583</v>
      </c>
      <c r="B16" s="348" t="s">
        <v>2675</v>
      </c>
      <c r="C16" s="348" t="s">
        <v>2676</v>
      </c>
      <c r="D16" s="348" t="s">
        <v>2677</v>
      </c>
      <c r="E16" s="348">
        <v>1756</v>
      </c>
      <c r="F16" s="348" t="s">
        <v>2678</v>
      </c>
      <c r="G16" s="348">
        <v>62599644</v>
      </c>
      <c r="H16" s="348">
        <v>-0.87569380283348819</v>
      </c>
      <c r="I16" s="348" t="s">
        <v>2679</v>
      </c>
      <c r="J16" s="348">
        <v>0</v>
      </c>
      <c r="K16" s="348" t="s">
        <v>2679</v>
      </c>
      <c r="L16" s="348">
        <v>3.9</v>
      </c>
    </row>
    <row r="17" spans="1:12" x14ac:dyDescent="0.25">
      <c r="A17" s="348" t="s">
        <v>983</v>
      </c>
      <c r="B17" s="348" t="s">
        <v>470</v>
      </c>
      <c r="C17" s="348">
        <v>502</v>
      </c>
      <c r="D17" s="348" t="s">
        <v>1021</v>
      </c>
      <c r="E17" s="348">
        <v>500</v>
      </c>
      <c r="F17" s="348">
        <v>507</v>
      </c>
      <c r="G17" s="348">
        <v>49512500</v>
      </c>
      <c r="H17" s="348">
        <v>-1.422541660859697</v>
      </c>
      <c r="I17" s="348" t="s">
        <v>1022</v>
      </c>
      <c r="J17" s="348">
        <v>0</v>
      </c>
      <c r="K17" s="348" t="s">
        <v>1022</v>
      </c>
      <c r="L17" s="348">
        <v>3.08</v>
      </c>
    </row>
    <row r="18" spans="1:12" x14ac:dyDescent="0.25">
      <c r="A18" s="348" t="s">
        <v>2680</v>
      </c>
      <c r="B18" s="348" t="s">
        <v>120</v>
      </c>
      <c r="C18" s="348" t="s">
        <v>2681</v>
      </c>
      <c r="D18" s="348" t="s">
        <v>2682</v>
      </c>
      <c r="E18" s="348">
        <v>1188</v>
      </c>
      <c r="F18" s="348" t="s">
        <v>2683</v>
      </c>
      <c r="G18" s="348">
        <v>11764170</v>
      </c>
      <c r="H18" s="348">
        <v>-1.6806235985993119</v>
      </c>
      <c r="I18" s="348" t="s">
        <v>2684</v>
      </c>
      <c r="J18" s="348">
        <v>0</v>
      </c>
      <c r="K18" s="348" t="s">
        <v>2684</v>
      </c>
      <c r="L18" s="348">
        <v>0.73</v>
      </c>
    </row>
    <row r="19" spans="1:12" x14ac:dyDescent="0.25">
      <c r="A19" s="348" t="s">
        <v>51</v>
      </c>
      <c r="B19" s="348" t="s">
        <v>1023</v>
      </c>
      <c r="C19" s="348">
        <v>424</v>
      </c>
      <c r="D19" s="348" t="s">
        <v>1501</v>
      </c>
      <c r="E19" s="348">
        <v>415</v>
      </c>
      <c r="F19" s="348">
        <v>428</v>
      </c>
      <c r="G19" s="348">
        <v>123286125</v>
      </c>
      <c r="H19" s="348">
        <v>-3.0713203767085528</v>
      </c>
      <c r="I19" s="348" t="s">
        <v>2176</v>
      </c>
      <c r="J19" s="348">
        <v>2348525.7877852772</v>
      </c>
      <c r="K19" s="348" t="s">
        <v>2177</v>
      </c>
      <c r="L19" s="348">
        <v>7.67</v>
      </c>
    </row>
    <row r="20" spans="1:12" x14ac:dyDescent="0.25">
      <c r="A20" s="348" t="s">
        <v>2540</v>
      </c>
      <c r="B20" s="348" t="s">
        <v>131</v>
      </c>
      <c r="C20" s="348" t="s">
        <v>2541</v>
      </c>
      <c r="D20" s="348" t="s">
        <v>2542</v>
      </c>
      <c r="E20" s="348">
        <v>1172</v>
      </c>
      <c r="F20" s="348" t="s">
        <v>2543</v>
      </c>
      <c r="G20" s="348">
        <v>1160573</v>
      </c>
      <c r="H20" s="348">
        <v>-3.8122911954621816</v>
      </c>
      <c r="I20" s="348" t="s">
        <v>2685</v>
      </c>
      <c r="J20" s="348">
        <v>0</v>
      </c>
      <c r="K20" s="348" t="s">
        <v>2685</v>
      </c>
      <c r="L20" s="348">
        <v>7.0000000000000007E-2</v>
      </c>
    </row>
    <row r="21" spans="1:12" x14ac:dyDescent="0.25">
      <c r="A21" s="348" t="s">
        <v>2261</v>
      </c>
      <c r="B21" s="348" t="s">
        <v>209</v>
      </c>
      <c r="C21" s="348" t="s">
        <v>2635</v>
      </c>
      <c r="D21" s="348" t="s">
        <v>2636</v>
      </c>
      <c r="E21" s="348">
        <v>32800</v>
      </c>
      <c r="F21" s="348" t="s">
        <v>2637</v>
      </c>
      <c r="G21" s="348">
        <v>97440600</v>
      </c>
      <c r="H21" s="348">
        <v>-5.4120376827035477</v>
      </c>
      <c r="I21" s="348" t="s">
        <v>2686</v>
      </c>
      <c r="J21" s="348">
        <v>0</v>
      </c>
      <c r="K21" s="348" t="s">
        <v>2686</v>
      </c>
      <c r="L21" s="348">
        <v>6.07</v>
      </c>
    </row>
    <row r="22" spans="1:12" x14ac:dyDescent="0.25">
      <c r="A22" s="348" t="s">
        <v>88</v>
      </c>
      <c r="B22" s="348" t="s">
        <v>1105</v>
      </c>
      <c r="C22" s="348" t="s">
        <v>2546</v>
      </c>
      <c r="D22" s="348" t="s">
        <v>2639</v>
      </c>
      <c r="E22" s="348">
        <v>1539</v>
      </c>
      <c r="F22" s="348" t="s">
        <v>2548</v>
      </c>
      <c r="G22" s="348">
        <v>121919580</v>
      </c>
      <c r="H22" s="348">
        <v>-7.7307733899777542</v>
      </c>
      <c r="I22" s="348" t="s">
        <v>2687</v>
      </c>
      <c r="J22" s="348">
        <v>1310124.04</v>
      </c>
      <c r="K22" s="348" t="s">
        <v>2688</v>
      </c>
      <c r="L22" s="348">
        <v>7.59</v>
      </c>
    </row>
    <row r="23" spans="1:12" x14ac:dyDescent="0.25">
      <c r="A23" s="20" t="s">
        <v>54</v>
      </c>
      <c r="B23" s="20" t="s">
        <v>2689</v>
      </c>
      <c r="C23" s="20"/>
      <c r="D23" s="20" t="s">
        <v>2690</v>
      </c>
      <c r="E23" s="20"/>
      <c r="F23" s="20"/>
      <c r="G23" s="20" t="s">
        <v>2691</v>
      </c>
      <c r="H23" s="20"/>
      <c r="I23" s="20" t="s">
        <v>2692</v>
      </c>
      <c r="J23" s="20" t="s">
        <v>2693</v>
      </c>
      <c r="K23" s="20" t="s">
        <v>2694</v>
      </c>
      <c r="L23" s="20"/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39"/>
      <c r="B40" s="339"/>
      <c r="C40" s="339"/>
      <c r="D40" s="339"/>
      <c r="E40" s="339"/>
      <c r="F40" s="339"/>
      <c r="G40" s="20" t="s">
        <v>62</v>
      </c>
      <c r="H40" s="333" t="s">
        <v>63</v>
      </c>
      <c r="I40" s="334"/>
      <c r="J40" s="339">
        <f>0</f>
        <v>0</v>
      </c>
      <c r="K40" s="333" t="s">
        <v>64</v>
      </c>
      <c r="L40" s="334"/>
    </row>
    <row r="41" spans="1:12" x14ac:dyDescent="0.25">
      <c r="A41" s="338" t="s">
        <v>59</v>
      </c>
      <c r="B41" s="14">
        <v>6386173</v>
      </c>
      <c r="C41" s="339" t="s">
        <v>1927</v>
      </c>
      <c r="D41" s="32">
        <v>85000000</v>
      </c>
      <c r="E41" s="339" t="s">
        <v>2557</v>
      </c>
      <c r="F41" s="339">
        <f>13214500+1449000+2100000</f>
        <v>16763500</v>
      </c>
      <c r="G41" s="32">
        <f>B41+G23+D41+F41</f>
        <v>1713879269</v>
      </c>
      <c r="H41" s="28">
        <f>G41-B43</f>
        <v>333879269</v>
      </c>
      <c r="I41" s="33">
        <f>H41/B43</f>
        <v>0.24194149927536232</v>
      </c>
      <c r="J41" s="32">
        <f>G41+J40</f>
        <v>1713879269</v>
      </c>
      <c r="K41" s="28">
        <f>H41+J40</f>
        <v>333879269</v>
      </c>
      <c r="L41" s="33">
        <f>K41/B43</f>
        <v>0.24194149927536232</v>
      </c>
    </row>
    <row r="42" spans="1:12" x14ac:dyDescent="0.25">
      <c r="A42" s="23" t="s">
        <v>60</v>
      </c>
      <c r="B42" s="24">
        <v>160000000</v>
      </c>
      <c r="C42" s="339"/>
      <c r="D42" s="339"/>
      <c r="E42" s="339"/>
      <c r="F42" s="339"/>
      <c r="G42" s="35">
        <f>G41+B42</f>
        <v>1873879269</v>
      </c>
      <c r="H42" s="36">
        <f>G42-B43</f>
        <v>493879269</v>
      </c>
      <c r="I42" s="37">
        <f>H42/B43</f>
        <v>0.35788352826086955</v>
      </c>
      <c r="J42" s="32">
        <f>G42+J40</f>
        <v>1873879269</v>
      </c>
      <c r="K42" s="36">
        <f>H42+J40</f>
        <v>493879269</v>
      </c>
      <c r="L42" s="37">
        <f>K42/B43</f>
        <v>0.35788352826086955</v>
      </c>
    </row>
    <row r="43" spans="1:12" x14ac:dyDescent="0.25">
      <c r="A43" s="338" t="s">
        <v>61</v>
      </c>
      <c r="B43" s="338">
        <v>1380000000</v>
      </c>
      <c r="C43" s="339"/>
      <c r="D43" s="339"/>
      <c r="E43" s="339"/>
      <c r="F43" s="339"/>
      <c r="G43" s="339"/>
      <c r="H43" s="335" t="s">
        <v>69</v>
      </c>
      <c r="I43" s="51">
        <f ca="1">H41/VLOOKUP(MID(CELL("filename",A$1),FIND("]",CELL("filename",A$1))+1,255),base!A:H,8,FALSE)*30</f>
        <v>4.0171565212160101E-2</v>
      </c>
      <c r="J43" s="339"/>
      <c r="K43" s="336" t="s">
        <v>69</v>
      </c>
      <c r="L43" s="51">
        <f ca="1">K41/VLOOKUP(MID(CELL("filename",A$1),FIND("]",CELL("filename",A$1))+1,255),base!A:H,8,FALSE)*30</f>
        <v>4.0171565212160101E-2</v>
      </c>
    </row>
    <row r="44" spans="1:12" x14ac:dyDescent="0.25">
      <c r="A44" s="339"/>
      <c r="B44" s="339"/>
      <c r="C44" s="339"/>
      <c r="D44" s="339"/>
      <c r="E44" s="339"/>
      <c r="F44" s="339"/>
      <c r="G44" s="339"/>
      <c r="H44" s="335"/>
      <c r="I44" s="51">
        <f ca="1">H42/VLOOKUP(MID(CELL("filename",A$1),FIND("]",CELL("filename",A$1))+1,255),base!A:H,8,FALSE)*30</f>
        <v>5.9422387382690303E-2</v>
      </c>
      <c r="J44" s="339"/>
      <c r="K44" s="337"/>
      <c r="L44" s="51">
        <f ca="1">K42/VLOOKUP(MID(CELL("filename",A$1),FIND("]",CELL("filename",A$1))+1,255),base!A:H,8,FALSE)*30</f>
        <v>5.9422387382690303E-2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0.85546875" bestFit="1" customWidth="1"/>
    <col min="10" max="10" width="19.28515625" bestFit="1" customWidth="1"/>
    <col min="11" max="11" width="21.5703125" bestFit="1" customWidth="1"/>
    <col min="12" max="12" width="11.5703125" bestFit="1" customWidth="1"/>
  </cols>
  <sheetData>
    <row r="1" spans="1:12" x14ac:dyDescent="0.25">
      <c r="A1" s="347" t="s">
        <v>0</v>
      </c>
      <c r="B1" s="347" t="s">
        <v>1</v>
      </c>
      <c r="C1" s="347" t="s">
        <v>2</v>
      </c>
      <c r="D1" s="347" t="s">
        <v>3</v>
      </c>
      <c r="E1" s="347" t="s">
        <v>4</v>
      </c>
      <c r="F1" s="347" t="s">
        <v>5</v>
      </c>
      <c r="G1" s="347" t="s">
        <v>6</v>
      </c>
      <c r="H1" s="347" t="s">
        <v>7</v>
      </c>
      <c r="I1" s="347" t="s">
        <v>8</v>
      </c>
      <c r="J1" s="347" t="s">
        <v>9</v>
      </c>
      <c r="K1" s="347" t="s">
        <v>10</v>
      </c>
      <c r="L1" s="347" t="s">
        <v>11</v>
      </c>
    </row>
    <row r="2" spans="1:12" x14ac:dyDescent="0.25">
      <c r="A2" s="356" t="s">
        <v>2054</v>
      </c>
      <c r="B2" s="356">
        <v>92</v>
      </c>
      <c r="C2" s="356" t="s">
        <v>2055</v>
      </c>
      <c r="D2" s="356" t="s">
        <v>2056</v>
      </c>
      <c r="E2" s="356">
        <v>7513</v>
      </c>
      <c r="F2" s="356" t="s">
        <v>2057</v>
      </c>
      <c r="G2" s="356">
        <v>684457</v>
      </c>
      <c r="H2" s="356">
        <v>135.11809887603397</v>
      </c>
      <c r="I2" s="356" t="s">
        <v>2696</v>
      </c>
      <c r="J2" s="356">
        <v>0</v>
      </c>
      <c r="K2" s="356" t="s">
        <v>2696</v>
      </c>
      <c r="L2" s="356">
        <v>0.04</v>
      </c>
    </row>
    <row r="3" spans="1:12" x14ac:dyDescent="0.25">
      <c r="A3" s="356" t="s">
        <v>772</v>
      </c>
      <c r="B3" s="356" t="s">
        <v>273</v>
      </c>
      <c r="C3" s="356">
        <v>905</v>
      </c>
      <c r="D3" s="356" t="s">
        <v>2226</v>
      </c>
      <c r="E3" s="356">
        <v>1339</v>
      </c>
      <c r="F3" s="356">
        <v>914</v>
      </c>
      <c r="G3" s="356">
        <v>19889171</v>
      </c>
      <c r="H3" s="356">
        <v>46.498628902769397</v>
      </c>
      <c r="I3" s="356" t="s">
        <v>2402</v>
      </c>
      <c r="J3" s="356">
        <v>1901273.9999999998</v>
      </c>
      <c r="K3" s="356" t="s">
        <v>2403</v>
      </c>
      <c r="L3" s="356">
        <v>1.26</v>
      </c>
    </row>
    <row r="4" spans="1:12" x14ac:dyDescent="0.25">
      <c r="A4" s="356" t="s">
        <v>82</v>
      </c>
      <c r="B4" s="356" t="s">
        <v>161</v>
      </c>
      <c r="C4" s="356" t="s">
        <v>162</v>
      </c>
      <c r="D4" s="356" t="s">
        <v>580</v>
      </c>
      <c r="E4" s="356">
        <v>6051</v>
      </c>
      <c r="F4" s="356" t="s">
        <v>164</v>
      </c>
      <c r="G4" s="356">
        <v>149806061</v>
      </c>
      <c r="H4" s="356">
        <v>42.498772037973424</v>
      </c>
      <c r="I4" s="356" t="s">
        <v>2565</v>
      </c>
      <c r="J4" s="356">
        <v>4403173.2677228628</v>
      </c>
      <c r="K4" s="356" t="s">
        <v>2566</v>
      </c>
      <c r="L4" s="356">
        <v>9.52</v>
      </c>
    </row>
    <row r="5" spans="1:12" x14ac:dyDescent="0.25">
      <c r="A5" s="356" t="s">
        <v>57</v>
      </c>
      <c r="B5" s="356" t="s">
        <v>2602</v>
      </c>
      <c r="C5" s="356" t="s">
        <v>2603</v>
      </c>
      <c r="D5" s="356" t="s">
        <v>2604</v>
      </c>
      <c r="E5" s="356">
        <v>9100</v>
      </c>
      <c r="F5" s="356" t="s">
        <v>2605</v>
      </c>
      <c r="G5" s="356">
        <v>254334226</v>
      </c>
      <c r="H5" s="356">
        <v>17.833762544507454</v>
      </c>
      <c r="I5" s="356" t="s">
        <v>2697</v>
      </c>
      <c r="J5" s="356">
        <v>459414.5167682927</v>
      </c>
      <c r="K5" s="356" t="s">
        <v>2698</v>
      </c>
      <c r="L5" s="356">
        <v>16.16</v>
      </c>
    </row>
    <row r="6" spans="1:12" x14ac:dyDescent="0.25">
      <c r="A6" s="356" t="s">
        <v>38</v>
      </c>
      <c r="B6" s="356" t="s">
        <v>2619</v>
      </c>
      <c r="C6" s="356" t="s">
        <v>2620</v>
      </c>
      <c r="D6" s="356" t="s">
        <v>2621</v>
      </c>
      <c r="E6" s="356">
        <v>3660</v>
      </c>
      <c r="F6" s="356" t="s">
        <v>2622</v>
      </c>
      <c r="G6" s="356">
        <v>36605582</v>
      </c>
      <c r="H6" s="356">
        <v>15.183896606384799</v>
      </c>
      <c r="I6" s="356" t="s">
        <v>2699</v>
      </c>
      <c r="J6" s="356">
        <v>55459505.248277783</v>
      </c>
      <c r="K6" s="356" t="s">
        <v>2700</v>
      </c>
      <c r="L6" s="356">
        <v>2.33</v>
      </c>
    </row>
    <row r="7" spans="1:12" x14ac:dyDescent="0.25">
      <c r="A7" s="356" t="s">
        <v>100</v>
      </c>
      <c r="B7" s="356" t="s">
        <v>2239</v>
      </c>
      <c r="C7" s="356" t="s">
        <v>2240</v>
      </c>
      <c r="D7" s="356" t="s">
        <v>2241</v>
      </c>
      <c r="E7" s="356">
        <v>1980</v>
      </c>
      <c r="F7" s="356" t="s">
        <v>2242</v>
      </c>
      <c r="G7" s="356">
        <v>375180949</v>
      </c>
      <c r="H7" s="356">
        <v>10.965654650751134</v>
      </c>
      <c r="I7" s="356" t="s">
        <v>2701</v>
      </c>
      <c r="J7" s="356">
        <v>3511595.7250000001</v>
      </c>
      <c r="K7" s="356" t="s">
        <v>2702</v>
      </c>
      <c r="L7" s="356">
        <v>23.83</v>
      </c>
    </row>
    <row r="8" spans="1:12" x14ac:dyDescent="0.25">
      <c r="A8" s="356" t="s">
        <v>45</v>
      </c>
      <c r="B8" s="356" t="s">
        <v>2703</v>
      </c>
      <c r="C8" s="356" t="s">
        <v>1303</v>
      </c>
      <c r="D8" s="356" t="s">
        <v>2704</v>
      </c>
      <c r="E8" s="356">
        <v>5189</v>
      </c>
      <c r="F8" s="356" t="s">
        <v>1305</v>
      </c>
      <c r="G8" s="356">
        <v>21067470</v>
      </c>
      <c r="H8" s="356">
        <v>8.3751096215286314</v>
      </c>
      <c r="I8" s="356" t="s">
        <v>2705</v>
      </c>
      <c r="J8" s="356">
        <v>19985382.022130229</v>
      </c>
      <c r="K8" s="356" t="s">
        <v>2706</v>
      </c>
      <c r="L8" s="356">
        <v>1.34</v>
      </c>
    </row>
    <row r="9" spans="1:12" x14ac:dyDescent="0.25">
      <c r="A9" s="356" t="s">
        <v>845</v>
      </c>
      <c r="B9" s="356" t="s">
        <v>106</v>
      </c>
      <c r="C9" s="356" t="s">
        <v>1791</v>
      </c>
      <c r="D9" s="356" t="s">
        <v>2511</v>
      </c>
      <c r="E9" s="356">
        <v>5410</v>
      </c>
      <c r="F9" s="356" t="s">
        <v>1793</v>
      </c>
      <c r="G9" s="356">
        <v>26786262</v>
      </c>
      <c r="H9" s="356">
        <v>5.5025723483971944</v>
      </c>
      <c r="I9" s="356" t="s">
        <v>2707</v>
      </c>
      <c r="J9" s="356">
        <v>5587801.75</v>
      </c>
      <c r="K9" s="356" t="s">
        <v>2708</v>
      </c>
      <c r="L9" s="356">
        <v>1.7</v>
      </c>
    </row>
    <row r="10" spans="1:12" x14ac:dyDescent="0.25">
      <c r="A10" s="356" t="s">
        <v>1393</v>
      </c>
      <c r="B10" s="356">
        <v>100</v>
      </c>
      <c r="C10" s="356" t="s">
        <v>1394</v>
      </c>
      <c r="D10" s="356" t="s">
        <v>1960</v>
      </c>
      <c r="E10" s="356">
        <v>11091</v>
      </c>
      <c r="F10" s="356" t="s">
        <v>1396</v>
      </c>
      <c r="G10" s="356">
        <v>1098286</v>
      </c>
      <c r="H10" s="356">
        <v>4.0660368678746144</v>
      </c>
      <c r="I10" s="356" t="s">
        <v>2709</v>
      </c>
      <c r="J10" s="356">
        <v>946794.1</v>
      </c>
      <c r="K10" s="356" t="s">
        <v>2710</v>
      </c>
      <c r="L10" s="356">
        <v>7.0000000000000007E-2</v>
      </c>
    </row>
    <row r="11" spans="1:12" x14ac:dyDescent="0.25">
      <c r="A11" s="356" t="s">
        <v>1623</v>
      </c>
      <c r="B11" s="356" t="s">
        <v>135</v>
      </c>
      <c r="C11" s="356" t="s">
        <v>2267</v>
      </c>
      <c r="D11" s="356" t="s">
        <v>2470</v>
      </c>
      <c r="E11" s="356">
        <v>27800</v>
      </c>
      <c r="F11" s="356" t="s">
        <v>2269</v>
      </c>
      <c r="G11" s="356">
        <v>41293425</v>
      </c>
      <c r="H11" s="356">
        <v>2.2240022469343641</v>
      </c>
      <c r="I11" s="356" t="s">
        <v>2711</v>
      </c>
      <c r="J11" s="356">
        <v>3826867.4375</v>
      </c>
      <c r="K11" s="356" t="s">
        <v>2712</v>
      </c>
      <c r="L11" s="356">
        <v>2.62</v>
      </c>
    </row>
    <row r="12" spans="1:12" x14ac:dyDescent="0.25">
      <c r="A12" s="356" t="s">
        <v>2583</v>
      </c>
      <c r="B12" s="356" t="s">
        <v>2675</v>
      </c>
      <c r="C12" s="356" t="s">
        <v>2676</v>
      </c>
      <c r="D12" s="356" t="s">
        <v>2677</v>
      </c>
      <c r="E12" s="356">
        <v>1798</v>
      </c>
      <c r="F12" s="356" t="s">
        <v>2678</v>
      </c>
      <c r="G12" s="356">
        <v>64096902</v>
      </c>
      <c r="H12" s="356">
        <v>1.4951609011989682</v>
      </c>
      <c r="I12" s="356" t="s">
        <v>2713</v>
      </c>
      <c r="J12" s="356">
        <v>0</v>
      </c>
      <c r="K12" s="356" t="s">
        <v>2713</v>
      </c>
      <c r="L12" s="356">
        <v>4.07</v>
      </c>
    </row>
    <row r="13" spans="1:12" x14ac:dyDescent="0.25">
      <c r="A13" s="356" t="s">
        <v>1575</v>
      </c>
      <c r="B13" s="356" t="s">
        <v>131</v>
      </c>
      <c r="C13" s="356" t="s">
        <v>2714</v>
      </c>
      <c r="D13" s="356" t="s">
        <v>2715</v>
      </c>
      <c r="E13" s="356">
        <v>3009</v>
      </c>
      <c r="F13" s="356" t="s">
        <v>2716</v>
      </c>
      <c r="G13" s="356">
        <v>2979662</v>
      </c>
      <c r="H13" s="356">
        <v>0.7197547026756973</v>
      </c>
      <c r="I13" s="356" t="s">
        <v>2717</v>
      </c>
      <c r="J13" s="356">
        <v>0</v>
      </c>
      <c r="K13" s="356" t="s">
        <v>2717</v>
      </c>
      <c r="L13" s="356">
        <v>0.19</v>
      </c>
    </row>
    <row r="14" spans="1:12" x14ac:dyDescent="0.25">
      <c r="A14" s="356" t="s">
        <v>12</v>
      </c>
      <c r="B14" s="356" t="s">
        <v>368</v>
      </c>
      <c r="C14" s="356" t="s">
        <v>2625</v>
      </c>
      <c r="D14" s="356" t="s">
        <v>2626</v>
      </c>
      <c r="E14" s="356">
        <v>3143</v>
      </c>
      <c r="F14" s="356" t="s">
        <v>2627</v>
      </c>
      <c r="G14" s="356">
        <v>155617788</v>
      </c>
      <c r="H14" s="356">
        <v>0.31264533906786379</v>
      </c>
      <c r="I14" s="356" t="s">
        <v>2718</v>
      </c>
      <c r="J14" s="356">
        <v>24891539.61704604</v>
      </c>
      <c r="K14" s="356" t="s">
        <v>2719</v>
      </c>
      <c r="L14" s="356">
        <v>9.89</v>
      </c>
    </row>
    <row r="15" spans="1:12" x14ac:dyDescent="0.25">
      <c r="A15" s="356" t="s">
        <v>983</v>
      </c>
      <c r="B15" s="356" t="s">
        <v>470</v>
      </c>
      <c r="C15" s="356">
        <v>502</v>
      </c>
      <c r="D15" s="356" t="s">
        <v>1021</v>
      </c>
      <c r="E15" s="356">
        <v>500</v>
      </c>
      <c r="F15" s="356">
        <v>507</v>
      </c>
      <c r="G15" s="356">
        <v>49512500</v>
      </c>
      <c r="H15" s="356">
        <v>-1.422541660859697</v>
      </c>
      <c r="I15" s="356" t="s">
        <v>1022</v>
      </c>
      <c r="J15" s="356">
        <v>0</v>
      </c>
      <c r="K15" s="356" t="s">
        <v>1022</v>
      </c>
      <c r="L15" s="356">
        <v>3.15</v>
      </c>
    </row>
    <row r="16" spans="1:12" x14ac:dyDescent="0.25">
      <c r="A16" s="356" t="s">
        <v>2680</v>
      </c>
      <c r="B16" s="356" t="s">
        <v>120</v>
      </c>
      <c r="C16" s="356" t="s">
        <v>2681</v>
      </c>
      <c r="D16" s="356" t="s">
        <v>2682</v>
      </c>
      <c r="E16" s="356">
        <v>1190</v>
      </c>
      <c r="F16" s="356" t="s">
        <v>2683</v>
      </c>
      <c r="G16" s="356">
        <v>11783975</v>
      </c>
      <c r="H16" s="356">
        <v>-1.515102762906718</v>
      </c>
      <c r="I16" s="356" t="s">
        <v>2720</v>
      </c>
      <c r="J16" s="356">
        <v>0</v>
      </c>
      <c r="K16" s="356" t="s">
        <v>2720</v>
      </c>
      <c r="L16" s="356">
        <v>0.75</v>
      </c>
    </row>
    <row r="17" spans="1:12" x14ac:dyDescent="0.25">
      <c r="A17" s="356" t="s">
        <v>2669</v>
      </c>
      <c r="B17" s="356" t="s">
        <v>131</v>
      </c>
      <c r="C17" s="356" t="s">
        <v>2670</v>
      </c>
      <c r="D17" s="356" t="s">
        <v>2671</v>
      </c>
      <c r="E17" s="356">
        <v>14867</v>
      </c>
      <c r="F17" s="356" t="s">
        <v>2672</v>
      </c>
      <c r="G17" s="356">
        <v>14722047</v>
      </c>
      <c r="H17" s="356">
        <v>-1.7661157570730908</v>
      </c>
      <c r="I17" s="356" t="s">
        <v>2721</v>
      </c>
      <c r="J17" s="356">
        <v>8365208</v>
      </c>
      <c r="K17" s="356" t="s">
        <v>2722</v>
      </c>
      <c r="L17" s="356">
        <v>0.94</v>
      </c>
    </row>
    <row r="18" spans="1:12" x14ac:dyDescent="0.25">
      <c r="A18" s="356" t="s">
        <v>2540</v>
      </c>
      <c r="B18" s="356" t="s">
        <v>111</v>
      </c>
      <c r="C18" s="356" t="s">
        <v>2723</v>
      </c>
      <c r="D18" s="356" t="s">
        <v>2724</v>
      </c>
      <c r="E18" s="356">
        <v>1170</v>
      </c>
      <c r="F18" s="356" t="s">
        <v>2725</v>
      </c>
      <c r="G18" s="356">
        <v>2317185</v>
      </c>
      <c r="H18" s="356">
        <v>-3.0887827425650523</v>
      </c>
      <c r="I18" s="356" t="s">
        <v>2726</v>
      </c>
      <c r="J18" s="356">
        <v>0</v>
      </c>
      <c r="K18" s="356" t="s">
        <v>2726</v>
      </c>
      <c r="L18" s="356">
        <v>0.15</v>
      </c>
    </row>
    <row r="19" spans="1:12" x14ac:dyDescent="0.25">
      <c r="A19" s="356" t="s">
        <v>2261</v>
      </c>
      <c r="B19" s="356" t="s">
        <v>209</v>
      </c>
      <c r="C19" s="356" t="s">
        <v>2635</v>
      </c>
      <c r="D19" s="356" t="s">
        <v>2636</v>
      </c>
      <c r="E19" s="356">
        <v>33311</v>
      </c>
      <c r="F19" s="356" t="s">
        <v>2637</v>
      </c>
      <c r="G19" s="356">
        <v>98958653</v>
      </c>
      <c r="H19" s="356">
        <v>-3.9384266831852885</v>
      </c>
      <c r="I19" s="356" t="s">
        <v>2727</v>
      </c>
      <c r="J19" s="356">
        <v>0</v>
      </c>
      <c r="K19" s="356" t="s">
        <v>2727</v>
      </c>
      <c r="L19" s="356">
        <v>6.29</v>
      </c>
    </row>
    <row r="20" spans="1:12" x14ac:dyDescent="0.25">
      <c r="A20" s="356" t="s">
        <v>51</v>
      </c>
      <c r="B20" s="356" t="s">
        <v>1023</v>
      </c>
      <c r="C20" s="356">
        <v>424</v>
      </c>
      <c r="D20" s="356" t="s">
        <v>1501</v>
      </c>
      <c r="E20" s="356">
        <v>411</v>
      </c>
      <c r="F20" s="356">
        <v>428</v>
      </c>
      <c r="G20" s="356">
        <v>122097825</v>
      </c>
      <c r="H20" s="356">
        <v>-4.0055727104270247</v>
      </c>
      <c r="I20" s="356" t="s">
        <v>2728</v>
      </c>
      <c r="J20" s="356">
        <v>2348525.7877852772</v>
      </c>
      <c r="K20" s="356" t="s">
        <v>2729</v>
      </c>
      <c r="L20" s="356">
        <v>7.76</v>
      </c>
    </row>
    <row r="21" spans="1:12" x14ac:dyDescent="0.25">
      <c r="A21" s="356" t="s">
        <v>88</v>
      </c>
      <c r="B21" s="356" t="s">
        <v>1105</v>
      </c>
      <c r="C21" s="356" t="s">
        <v>2546</v>
      </c>
      <c r="D21" s="356" t="s">
        <v>2639</v>
      </c>
      <c r="E21" s="356">
        <v>1524</v>
      </c>
      <c r="F21" s="356" t="s">
        <v>2548</v>
      </c>
      <c r="G21" s="356">
        <v>120731280</v>
      </c>
      <c r="H21" s="356">
        <v>-8.630083590855163</v>
      </c>
      <c r="I21" s="356" t="s">
        <v>2730</v>
      </c>
      <c r="J21" s="356">
        <v>1310124.04</v>
      </c>
      <c r="K21" s="356" t="s">
        <v>2731</v>
      </c>
      <c r="L21" s="356">
        <v>7.67</v>
      </c>
    </row>
    <row r="22" spans="1:12" x14ac:dyDescent="0.25">
      <c r="A22" s="20" t="s">
        <v>54</v>
      </c>
      <c r="B22" s="20" t="s">
        <v>2732</v>
      </c>
      <c r="C22" s="20"/>
      <c r="D22" s="20" t="s">
        <v>2733</v>
      </c>
      <c r="E22" s="20"/>
      <c r="F22" s="20"/>
      <c r="G22" s="20" t="s">
        <v>2734</v>
      </c>
      <c r="H22" s="20"/>
      <c r="I22" s="20" t="s">
        <v>2735</v>
      </c>
      <c r="J22" s="20" t="s">
        <v>2736</v>
      </c>
      <c r="K22" s="20" t="s">
        <v>2737</v>
      </c>
      <c r="L22" s="20"/>
    </row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47"/>
      <c r="B40" s="347"/>
      <c r="C40" s="347"/>
      <c r="D40" s="347"/>
      <c r="E40" s="347"/>
      <c r="F40" s="347"/>
      <c r="G40" s="20" t="s">
        <v>62</v>
      </c>
      <c r="H40" s="341" t="s">
        <v>63</v>
      </c>
      <c r="I40" s="342"/>
      <c r="J40" s="347">
        <f>0</f>
        <v>0</v>
      </c>
      <c r="K40" s="341" t="s">
        <v>64</v>
      </c>
      <c r="L40" s="342"/>
    </row>
    <row r="41" spans="1:12" x14ac:dyDescent="0.25">
      <c r="A41" s="346" t="s">
        <v>59</v>
      </c>
      <c r="B41" s="14">
        <v>38979665</v>
      </c>
      <c r="C41" s="347" t="s">
        <v>1927</v>
      </c>
      <c r="D41" s="32">
        <v>85000000</v>
      </c>
      <c r="E41" s="347" t="s">
        <v>2557</v>
      </c>
      <c r="F41" s="347">
        <f>13214500+1449000+2100000</f>
        <v>16763500</v>
      </c>
      <c r="G41" s="32">
        <f>B41+G22+D41+F41</f>
        <v>1710306871</v>
      </c>
      <c r="H41" s="28">
        <f>G41-B43</f>
        <v>330306871</v>
      </c>
      <c r="I41" s="33">
        <f>H41/B43</f>
        <v>0.23935280507246376</v>
      </c>
      <c r="J41" s="32">
        <f>G41+J40</f>
        <v>1710306871</v>
      </c>
      <c r="K41" s="28">
        <f>H41+J40</f>
        <v>330306871</v>
      </c>
      <c r="L41" s="33">
        <f>K41/B43</f>
        <v>0.23935280507246376</v>
      </c>
    </row>
    <row r="42" spans="1:12" x14ac:dyDescent="0.25">
      <c r="A42" s="23" t="s">
        <v>60</v>
      </c>
      <c r="B42" s="24">
        <v>160000000</v>
      </c>
      <c r="C42" s="347"/>
      <c r="D42" s="347"/>
      <c r="E42" s="347"/>
      <c r="F42" s="347"/>
      <c r="G42" s="35">
        <f>G41+B42</f>
        <v>1870306871</v>
      </c>
      <c r="H42" s="36">
        <f>G42-B43</f>
        <v>490306871</v>
      </c>
      <c r="I42" s="37">
        <f>H42/B43</f>
        <v>0.35529483405797102</v>
      </c>
      <c r="J42" s="32">
        <f>G42+J40</f>
        <v>1870306871</v>
      </c>
      <c r="K42" s="36">
        <f>H42+J40</f>
        <v>490306871</v>
      </c>
      <c r="L42" s="37">
        <f>K42/B43</f>
        <v>0.35529483405797102</v>
      </c>
    </row>
    <row r="43" spans="1:12" x14ac:dyDescent="0.25">
      <c r="A43" s="346" t="s">
        <v>61</v>
      </c>
      <c r="B43" s="346">
        <v>1380000000</v>
      </c>
      <c r="C43" s="347"/>
      <c r="D43" s="347"/>
      <c r="E43" s="347"/>
      <c r="F43" s="347"/>
      <c r="G43" s="347"/>
      <c r="H43" s="343" t="s">
        <v>69</v>
      </c>
      <c r="I43" s="51">
        <f ca="1">H41/VLOOKUP(MID(CELL("filename",A$1),FIND("]",CELL("filename",A$1))+1,255),base!A:H,8,FALSE)*30</f>
        <v>3.9541450541294397E-2</v>
      </c>
      <c r="J43" s="347"/>
      <c r="K43" s="344" t="s">
        <v>69</v>
      </c>
      <c r="L43" s="51">
        <f ca="1">K41/VLOOKUP(MID(CELL("filename",A$1),FIND("]",CELL("filename",A$1))+1,255),base!A:H,8,FALSE)*30</f>
        <v>3.9541450541294397E-2</v>
      </c>
    </row>
    <row r="44" spans="1:12" x14ac:dyDescent="0.25">
      <c r="A44" s="347"/>
      <c r="B44" s="347"/>
      <c r="C44" s="347"/>
      <c r="D44" s="347"/>
      <c r="E44" s="347"/>
      <c r="F44" s="347"/>
      <c r="G44" s="347"/>
      <c r="H44" s="343"/>
      <c r="I44" s="51">
        <f ca="1">H42/VLOOKUP(MID(CELL("filename",A$1),FIND("]",CELL("filename",A$1))+1,255),base!A:H,8,FALSE)*30</f>
        <v>5.8695251573205431E-2</v>
      </c>
      <c r="J44" s="347"/>
      <c r="K44" s="345"/>
      <c r="L44" s="51">
        <f ca="1">K42/VLOOKUP(MID(CELL("filename",A$1),FIND("]",CELL("filename",A$1))+1,255),base!A:H,8,FALSE)*30</f>
        <v>5.8695251573205431E-2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0" sqref="A40:L4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1.5703125" bestFit="1" customWidth="1"/>
    <col min="10" max="10" width="19.28515625" bestFit="1" customWidth="1"/>
    <col min="11" max="11" width="21.5703125" bestFit="1" customWidth="1"/>
    <col min="12" max="12" width="11.5703125" bestFit="1" customWidth="1"/>
  </cols>
  <sheetData>
    <row r="1" spans="1:12" x14ac:dyDescent="0.25">
      <c r="A1" s="355" t="s">
        <v>0</v>
      </c>
      <c r="B1" s="355" t="s">
        <v>1</v>
      </c>
      <c r="C1" s="355" t="s">
        <v>2</v>
      </c>
      <c r="D1" s="355" t="s">
        <v>3</v>
      </c>
      <c r="E1" s="355" t="s">
        <v>4</v>
      </c>
      <c r="F1" s="355" t="s">
        <v>5</v>
      </c>
      <c r="G1" s="355" t="s">
        <v>6</v>
      </c>
      <c r="H1" s="355" t="s">
        <v>7</v>
      </c>
      <c r="I1" s="355" t="s">
        <v>8</v>
      </c>
      <c r="J1" s="355" t="s">
        <v>9</v>
      </c>
      <c r="K1" s="355" t="s">
        <v>10</v>
      </c>
      <c r="L1" s="355" t="s">
        <v>11</v>
      </c>
    </row>
    <row r="2" spans="1:12" x14ac:dyDescent="0.25">
      <c r="A2" s="364" t="s">
        <v>2054</v>
      </c>
      <c r="B2" s="364">
        <v>92</v>
      </c>
      <c r="C2" s="364" t="s">
        <v>2055</v>
      </c>
      <c r="D2" s="364" t="s">
        <v>2056</v>
      </c>
      <c r="E2" s="364">
        <v>7888</v>
      </c>
      <c r="F2" s="364" t="s">
        <v>2057</v>
      </c>
      <c r="G2" s="364">
        <v>718620</v>
      </c>
      <c r="H2" s="364">
        <v>146.85344472230619</v>
      </c>
      <c r="I2" s="364" t="s">
        <v>2739</v>
      </c>
      <c r="J2" s="364">
        <v>0</v>
      </c>
      <c r="K2" s="364" t="s">
        <v>2739</v>
      </c>
      <c r="L2" s="364">
        <v>0.05</v>
      </c>
    </row>
    <row r="3" spans="1:12" x14ac:dyDescent="0.25">
      <c r="A3" s="364" t="s">
        <v>772</v>
      </c>
      <c r="B3" s="364" t="s">
        <v>273</v>
      </c>
      <c r="C3" s="364">
        <v>905</v>
      </c>
      <c r="D3" s="364" t="s">
        <v>2226</v>
      </c>
      <c r="E3" s="364">
        <v>1339</v>
      </c>
      <c r="F3" s="364">
        <v>914</v>
      </c>
      <c r="G3" s="364">
        <v>19889171</v>
      </c>
      <c r="H3" s="364">
        <v>46.498628902769397</v>
      </c>
      <c r="I3" s="364" t="s">
        <v>2402</v>
      </c>
      <c r="J3" s="364">
        <v>1901273.9999999998</v>
      </c>
      <c r="K3" s="364" t="s">
        <v>2403</v>
      </c>
      <c r="L3" s="364">
        <v>1.25</v>
      </c>
    </row>
    <row r="4" spans="1:12" x14ac:dyDescent="0.25">
      <c r="A4" s="364" t="s">
        <v>82</v>
      </c>
      <c r="B4" s="364" t="s">
        <v>161</v>
      </c>
      <c r="C4" s="364" t="s">
        <v>162</v>
      </c>
      <c r="D4" s="364" t="s">
        <v>580</v>
      </c>
      <c r="E4" s="364">
        <v>6051</v>
      </c>
      <c r="F4" s="364" t="s">
        <v>164</v>
      </c>
      <c r="G4" s="364">
        <v>149806061</v>
      </c>
      <c r="H4" s="364">
        <v>42.498772037973424</v>
      </c>
      <c r="I4" s="364" t="s">
        <v>2565</v>
      </c>
      <c r="J4" s="364">
        <v>4403173.2677228628</v>
      </c>
      <c r="K4" s="364" t="s">
        <v>2566</v>
      </c>
      <c r="L4" s="364">
        <v>9.39</v>
      </c>
    </row>
    <row r="5" spans="1:12" x14ac:dyDescent="0.25">
      <c r="A5" s="364" t="s">
        <v>38</v>
      </c>
      <c r="B5" s="364">
        <v>100</v>
      </c>
      <c r="C5" s="364" t="s">
        <v>2620</v>
      </c>
      <c r="D5" s="364" t="s">
        <v>2740</v>
      </c>
      <c r="E5" s="364">
        <v>3970</v>
      </c>
      <c r="F5" s="364" t="s">
        <v>2622</v>
      </c>
      <c r="G5" s="364">
        <v>393129</v>
      </c>
      <c r="H5" s="364">
        <v>24.939828548173779</v>
      </c>
      <c r="I5" s="364" t="s">
        <v>2741</v>
      </c>
      <c r="J5" s="364">
        <v>63792188.66582454</v>
      </c>
      <c r="K5" s="364" t="s">
        <v>2742</v>
      </c>
      <c r="L5" s="364">
        <v>0.02</v>
      </c>
    </row>
    <row r="6" spans="1:12" x14ac:dyDescent="0.25">
      <c r="A6" s="364" t="s">
        <v>57</v>
      </c>
      <c r="B6" s="364" t="s">
        <v>2602</v>
      </c>
      <c r="C6" s="364" t="s">
        <v>2603</v>
      </c>
      <c r="D6" s="364" t="s">
        <v>2604</v>
      </c>
      <c r="E6" s="364">
        <v>9090</v>
      </c>
      <c r="F6" s="364" t="s">
        <v>2605</v>
      </c>
      <c r="G6" s="364">
        <v>254054737</v>
      </c>
      <c r="H6" s="364">
        <v>17.70427450438893</v>
      </c>
      <c r="I6" s="364" t="s">
        <v>2743</v>
      </c>
      <c r="J6" s="364">
        <v>459414.5167682927</v>
      </c>
      <c r="K6" s="364" t="s">
        <v>2744</v>
      </c>
      <c r="L6" s="364">
        <v>15.93</v>
      </c>
    </row>
    <row r="7" spans="1:12" x14ac:dyDescent="0.25">
      <c r="A7" s="364" t="s">
        <v>100</v>
      </c>
      <c r="B7" s="364" t="s">
        <v>2239</v>
      </c>
      <c r="C7" s="364" t="s">
        <v>2240</v>
      </c>
      <c r="D7" s="364" t="s">
        <v>2241</v>
      </c>
      <c r="E7" s="364">
        <v>2084</v>
      </c>
      <c r="F7" s="364" t="s">
        <v>2242</v>
      </c>
      <c r="G7" s="364">
        <v>394887423</v>
      </c>
      <c r="H7" s="364">
        <v>16.794153656621518</v>
      </c>
      <c r="I7" s="364" t="s">
        <v>2745</v>
      </c>
      <c r="J7" s="364">
        <v>3511595.7250000001</v>
      </c>
      <c r="K7" s="364" t="s">
        <v>2746</v>
      </c>
      <c r="L7" s="364">
        <v>24.76</v>
      </c>
    </row>
    <row r="8" spans="1:12" x14ac:dyDescent="0.25">
      <c r="A8" s="364" t="s">
        <v>45</v>
      </c>
      <c r="B8" s="364" t="s">
        <v>2703</v>
      </c>
      <c r="C8" s="364" t="s">
        <v>1303</v>
      </c>
      <c r="D8" s="364" t="s">
        <v>2704</v>
      </c>
      <c r="E8" s="364">
        <v>5201</v>
      </c>
      <c r="F8" s="364" t="s">
        <v>1305</v>
      </c>
      <c r="G8" s="364">
        <v>21116190</v>
      </c>
      <c r="H8" s="364">
        <v>8.6257346534266652</v>
      </c>
      <c r="I8" s="364" t="s">
        <v>2747</v>
      </c>
      <c r="J8" s="364">
        <v>19985382.022130229</v>
      </c>
      <c r="K8" s="364" t="s">
        <v>2748</v>
      </c>
      <c r="L8" s="364">
        <v>1.32</v>
      </c>
    </row>
    <row r="9" spans="1:12" x14ac:dyDescent="0.25">
      <c r="A9" s="364" t="s">
        <v>1393</v>
      </c>
      <c r="B9" s="364">
        <v>100</v>
      </c>
      <c r="C9" s="364" t="s">
        <v>1394</v>
      </c>
      <c r="D9" s="364" t="s">
        <v>1960</v>
      </c>
      <c r="E9" s="364">
        <v>11310</v>
      </c>
      <c r="F9" s="364" t="s">
        <v>1396</v>
      </c>
      <c r="G9" s="364">
        <v>1119973</v>
      </c>
      <c r="H9" s="364">
        <v>6.1209480126525655</v>
      </c>
      <c r="I9" s="364" t="s">
        <v>2749</v>
      </c>
      <c r="J9" s="364">
        <v>946794.1</v>
      </c>
      <c r="K9" s="364" t="s">
        <v>2750</v>
      </c>
      <c r="L9" s="364">
        <v>7.0000000000000007E-2</v>
      </c>
    </row>
    <row r="10" spans="1:12" x14ac:dyDescent="0.25">
      <c r="A10" s="364" t="s">
        <v>845</v>
      </c>
      <c r="B10" s="364" t="s">
        <v>106</v>
      </c>
      <c r="C10" s="364" t="s">
        <v>1791</v>
      </c>
      <c r="D10" s="364" t="s">
        <v>2511</v>
      </c>
      <c r="E10" s="364">
        <v>5420</v>
      </c>
      <c r="F10" s="364" t="s">
        <v>1793</v>
      </c>
      <c r="G10" s="364">
        <v>26835775</v>
      </c>
      <c r="H10" s="364">
        <v>5.6975883183255922</v>
      </c>
      <c r="I10" s="364" t="s">
        <v>2751</v>
      </c>
      <c r="J10" s="364">
        <v>5587801.75</v>
      </c>
      <c r="K10" s="364" t="s">
        <v>2752</v>
      </c>
      <c r="L10" s="364">
        <v>1.68</v>
      </c>
    </row>
    <row r="11" spans="1:12" x14ac:dyDescent="0.25">
      <c r="A11" s="364" t="s">
        <v>1623</v>
      </c>
      <c r="B11" s="364" t="s">
        <v>135</v>
      </c>
      <c r="C11" s="364" t="s">
        <v>2267</v>
      </c>
      <c r="D11" s="364" t="s">
        <v>2470</v>
      </c>
      <c r="E11" s="364">
        <v>28080</v>
      </c>
      <c r="F11" s="364" t="s">
        <v>2269</v>
      </c>
      <c r="G11" s="364">
        <v>41709330</v>
      </c>
      <c r="H11" s="364">
        <v>3.2535965141696743</v>
      </c>
      <c r="I11" s="364" t="s">
        <v>2753</v>
      </c>
      <c r="J11" s="364">
        <v>3826867.4375</v>
      </c>
      <c r="K11" s="364" t="s">
        <v>2754</v>
      </c>
      <c r="L11" s="364">
        <v>2.62</v>
      </c>
    </row>
    <row r="12" spans="1:12" x14ac:dyDescent="0.25">
      <c r="A12" s="364" t="s">
        <v>2583</v>
      </c>
      <c r="B12" s="364" t="s">
        <v>227</v>
      </c>
      <c r="C12" s="364" t="s">
        <v>2755</v>
      </c>
      <c r="D12" s="364" t="s">
        <v>2756</v>
      </c>
      <c r="E12" s="364">
        <v>1820</v>
      </c>
      <c r="F12" s="364" t="s">
        <v>2757</v>
      </c>
      <c r="G12" s="364">
        <v>72090200</v>
      </c>
      <c r="H12" s="364">
        <v>2.6379356987147426</v>
      </c>
      <c r="I12" s="364" t="s">
        <v>2758</v>
      </c>
      <c r="J12" s="364">
        <v>0</v>
      </c>
      <c r="K12" s="364" t="s">
        <v>2758</v>
      </c>
      <c r="L12" s="364">
        <v>4.5199999999999996</v>
      </c>
    </row>
    <row r="13" spans="1:12" x14ac:dyDescent="0.25">
      <c r="A13" s="364" t="s">
        <v>1575</v>
      </c>
      <c r="B13" s="364" t="s">
        <v>131</v>
      </c>
      <c r="C13" s="364" t="s">
        <v>2714</v>
      </c>
      <c r="D13" s="364" t="s">
        <v>2715</v>
      </c>
      <c r="E13" s="364">
        <v>3020</v>
      </c>
      <c r="F13" s="364" t="s">
        <v>2716</v>
      </c>
      <c r="G13" s="364">
        <v>2990555</v>
      </c>
      <c r="H13" s="364">
        <v>1.0879643479227912</v>
      </c>
      <c r="I13" s="364" t="s">
        <v>2759</v>
      </c>
      <c r="J13" s="364">
        <v>0</v>
      </c>
      <c r="K13" s="364" t="s">
        <v>2759</v>
      </c>
      <c r="L13" s="364">
        <v>0.19</v>
      </c>
    </row>
    <row r="14" spans="1:12" x14ac:dyDescent="0.25">
      <c r="A14" s="364" t="s">
        <v>2261</v>
      </c>
      <c r="B14" s="364" t="s">
        <v>111</v>
      </c>
      <c r="C14" s="364" t="s">
        <v>2635</v>
      </c>
      <c r="D14" s="364" t="s">
        <v>2760</v>
      </c>
      <c r="E14" s="364">
        <v>34770</v>
      </c>
      <c r="F14" s="364" t="s">
        <v>2637</v>
      </c>
      <c r="G14" s="364">
        <v>68861985</v>
      </c>
      <c r="H14" s="364">
        <v>0.26900761501212384</v>
      </c>
      <c r="I14" s="364" t="s">
        <v>2761</v>
      </c>
      <c r="J14" s="364">
        <v>92376</v>
      </c>
      <c r="K14" s="364" t="s">
        <v>2762</v>
      </c>
      <c r="L14" s="364">
        <v>4.32</v>
      </c>
    </row>
    <row r="15" spans="1:12" x14ac:dyDescent="0.25">
      <c r="A15" s="364" t="s">
        <v>2669</v>
      </c>
      <c r="B15" s="364" t="s">
        <v>131</v>
      </c>
      <c r="C15" s="364" t="s">
        <v>2670</v>
      </c>
      <c r="D15" s="364" t="s">
        <v>2671</v>
      </c>
      <c r="E15" s="364">
        <v>15150</v>
      </c>
      <c r="F15" s="364" t="s">
        <v>2672</v>
      </c>
      <c r="G15" s="364">
        <v>15002288</v>
      </c>
      <c r="H15" s="364">
        <v>0.10381183887345671</v>
      </c>
      <c r="I15" s="364" t="s">
        <v>2763</v>
      </c>
      <c r="J15" s="364">
        <v>8365208</v>
      </c>
      <c r="K15" s="364" t="s">
        <v>2764</v>
      </c>
      <c r="L15" s="364">
        <v>0.94</v>
      </c>
    </row>
    <row r="16" spans="1:12" x14ac:dyDescent="0.25">
      <c r="A16" s="364" t="s">
        <v>2765</v>
      </c>
      <c r="B16" s="364" t="s">
        <v>131</v>
      </c>
      <c r="C16" s="364" t="s">
        <v>2766</v>
      </c>
      <c r="D16" s="364" t="s">
        <v>2767</v>
      </c>
      <c r="E16" s="364">
        <v>34750</v>
      </c>
      <c r="F16" s="364" t="s">
        <v>2768</v>
      </c>
      <c r="G16" s="364">
        <v>34411188</v>
      </c>
      <c r="H16" s="364">
        <v>-0.43237362154885017</v>
      </c>
      <c r="I16" s="364" t="s">
        <v>2769</v>
      </c>
      <c r="J16" s="364">
        <v>0</v>
      </c>
      <c r="K16" s="364" t="s">
        <v>2769</v>
      </c>
      <c r="L16" s="364">
        <v>2.16</v>
      </c>
    </row>
    <row r="17" spans="1:12" x14ac:dyDescent="0.25">
      <c r="A17" s="364" t="s">
        <v>12</v>
      </c>
      <c r="B17" s="364" t="s">
        <v>368</v>
      </c>
      <c r="C17" s="364" t="s">
        <v>2625</v>
      </c>
      <c r="D17" s="364" t="s">
        <v>2626</v>
      </c>
      <c r="E17" s="364">
        <v>3110</v>
      </c>
      <c r="F17" s="364" t="s">
        <v>2627</v>
      </c>
      <c r="G17" s="364">
        <v>153983875</v>
      </c>
      <c r="H17" s="364">
        <v>-0.74058988159914885</v>
      </c>
      <c r="I17" s="364" t="s">
        <v>2770</v>
      </c>
      <c r="J17" s="364">
        <v>24891539.61704604</v>
      </c>
      <c r="K17" s="364" t="s">
        <v>2771</v>
      </c>
      <c r="L17" s="364">
        <v>9.66</v>
      </c>
    </row>
    <row r="18" spans="1:12" x14ac:dyDescent="0.25">
      <c r="A18" s="364" t="s">
        <v>983</v>
      </c>
      <c r="B18" s="364" t="s">
        <v>470</v>
      </c>
      <c r="C18" s="364">
        <v>502</v>
      </c>
      <c r="D18" s="364" t="s">
        <v>1021</v>
      </c>
      <c r="E18" s="364">
        <v>500</v>
      </c>
      <c r="F18" s="364">
        <v>507</v>
      </c>
      <c r="G18" s="364">
        <v>49512500</v>
      </c>
      <c r="H18" s="364">
        <v>-1.422541660859697</v>
      </c>
      <c r="I18" s="364" t="s">
        <v>1022</v>
      </c>
      <c r="J18" s="364">
        <v>0</v>
      </c>
      <c r="K18" s="364" t="s">
        <v>1022</v>
      </c>
      <c r="L18" s="364">
        <v>3.1</v>
      </c>
    </row>
    <row r="19" spans="1:12" x14ac:dyDescent="0.25">
      <c r="A19" s="364" t="s">
        <v>2680</v>
      </c>
      <c r="B19" s="364" t="s">
        <v>120</v>
      </c>
      <c r="C19" s="364" t="s">
        <v>2681</v>
      </c>
      <c r="D19" s="364" t="s">
        <v>2682</v>
      </c>
      <c r="E19" s="364">
        <v>1183</v>
      </c>
      <c r="F19" s="364" t="s">
        <v>2683</v>
      </c>
      <c r="G19" s="364">
        <v>11714658</v>
      </c>
      <c r="H19" s="364">
        <v>-2.0944215090669562</v>
      </c>
      <c r="I19" s="364" t="s">
        <v>2772</v>
      </c>
      <c r="J19" s="364">
        <v>0</v>
      </c>
      <c r="K19" s="364" t="s">
        <v>2772</v>
      </c>
      <c r="L19" s="364">
        <v>0.73</v>
      </c>
    </row>
    <row r="20" spans="1:12" x14ac:dyDescent="0.25">
      <c r="A20" s="364" t="s">
        <v>2773</v>
      </c>
      <c r="B20" s="364" t="s">
        <v>131</v>
      </c>
      <c r="C20" s="364" t="s">
        <v>2774</v>
      </c>
      <c r="D20" s="364" t="s">
        <v>2775</v>
      </c>
      <c r="E20" s="364">
        <v>2270</v>
      </c>
      <c r="F20" s="364" t="s">
        <v>2776</v>
      </c>
      <c r="G20" s="364">
        <v>2247868</v>
      </c>
      <c r="H20" s="364">
        <v>-3.1390729675354643</v>
      </c>
      <c r="I20" s="364" t="s">
        <v>2777</v>
      </c>
      <c r="J20" s="364">
        <v>0</v>
      </c>
      <c r="K20" s="364" t="s">
        <v>2777</v>
      </c>
      <c r="L20" s="364">
        <v>0.14000000000000001</v>
      </c>
    </row>
    <row r="21" spans="1:12" x14ac:dyDescent="0.25">
      <c r="A21" s="364" t="s">
        <v>2540</v>
      </c>
      <c r="B21" s="364" t="s">
        <v>111</v>
      </c>
      <c r="C21" s="364" t="s">
        <v>2723</v>
      </c>
      <c r="D21" s="364" t="s">
        <v>2724</v>
      </c>
      <c r="E21" s="364">
        <v>1159</v>
      </c>
      <c r="F21" s="364" t="s">
        <v>2725</v>
      </c>
      <c r="G21" s="364">
        <v>2295400</v>
      </c>
      <c r="H21" s="364">
        <v>-3.9998929335740656</v>
      </c>
      <c r="I21" s="364" t="s">
        <v>2778</v>
      </c>
      <c r="J21" s="364">
        <v>0</v>
      </c>
      <c r="K21" s="364" t="s">
        <v>2778</v>
      </c>
      <c r="L21" s="364">
        <v>0.14000000000000001</v>
      </c>
    </row>
    <row r="22" spans="1:12" x14ac:dyDescent="0.25">
      <c r="A22" s="364" t="s">
        <v>51</v>
      </c>
      <c r="B22" s="364" t="s">
        <v>1023</v>
      </c>
      <c r="C22" s="364">
        <v>424</v>
      </c>
      <c r="D22" s="364" t="s">
        <v>1501</v>
      </c>
      <c r="E22" s="364">
        <v>410</v>
      </c>
      <c r="F22" s="364">
        <v>428</v>
      </c>
      <c r="G22" s="364">
        <v>121800750</v>
      </c>
      <c r="H22" s="364">
        <v>-4.2391357938566436</v>
      </c>
      <c r="I22" s="364" t="s">
        <v>2388</v>
      </c>
      <c r="J22" s="364">
        <v>2348525.7877852772</v>
      </c>
      <c r="K22" s="364" t="s">
        <v>2389</v>
      </c>
      <c r="L22" s="364">
        <v>7.64</v>
      </c>
    </row>
    <row r="23" spans="1:12" x14ac:dyDescent="0.25">
      <c r="A23" s="364" t="s">
        <v>88</v>
      </c>
      <c r="B23" s="364" t="s">
        <v>470</v>
      </c>
      <c r="C23" s="364" t="s">
        <v>2779</v>
      </c>
      <c r="D23" s="364" t="s">
        <v>2780</v>
      </c>
      <c r="E23" s="364">
        <v>1508</v>
      </c>
      <c r="F23" s="364" t="s">
        <v>2781</v>
      </c>
      <c r="G23" s="364">
        <v>149329700</v>
      </c>
      <c r="H23" s="364">
        <v>-7.9863980521380888</v>
      </c>
      <c r="I23" s="364" t="s">
        <v>2782</v>
      </c>
      <c r="J23" s="364">
        <v>1310124.04</v>
      </c>
      <c r="K23" s="364" t="s">
        <v>2783</v>
      </c>
      <c r="L23" s="364">
        <v>9.36</v>
      </c>
    </row>
    <row r="24" spans="1:12" x14ac:dyDescent="0.25">
      <c r="A24" s="20" t="s">
        <v>54</v>
      </c>
      <c r="B24" s="20" t="s">
        <v>2784</v>
      </c>
      <c r="C24" s="20"/>
      <c r="D24" s="20" t="s">
        <v>2785</v>
      </c>
      <c r="E24" s="20"/>
      <c r="F24" s="20"/>
      <c r="G24" s="20" t="s">
        <v>2786</v>
      </c>
      <c r="H24" s="20"/>
      <c r="I24" s="20" t="s">
        <v>2787</v>
      </c>
      <c r="J24" s="20" t="s">
        <v>2788</v>
      </c>
      <c r="K24" s="20" t="s">
        <v>2789</v>
      </c>
      <c r="L24" s="20"/>
    </row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55"/>
      <c r="B40" s="355"/>
      <c r="C40" s="355"/>
      <c r="D40" s="355"/>
      <c r="E40" s="355"/>
      <c r="F40" s="355"/>
      <c r="G40" s="20" t="s">
        <v>62</v>
      </c>
      <c r="H40" s="349" t="s">
        <v>63</v>
      </c>
      <c r="I40" s="350"/>
      <c r="J40" s="355">
        <f>0</f>
        <v>0</v>
      </c>
      <c r="K40" s="349" t="s">
        <v>64</v>
      </c>
      <c r="L40" s="350"/>
    </row>
    <row r="41" spans="1:12" x14ac:dyDescent="0.25">
      <c r="A41" s="354" t="s">
        <v>59</v>
      </c>
      <c r="B41" s="14">
        <v>74086474</v>
      </c>
      <c r="C41" s="355" t="s">
        <v>1927</v>
      </c>
      <c r="D41" s="32">
        <v>50000000</v>
      </c>
      <c r="E41" s="355" t="s">
        <v>2557</v>
      </c>
      <c r="F41" s="355">
        <f>13214500+1449000+2100000</f>
        <v>16763500</v>
      </c>
      <c r="G41" s="32">
        <f>B41+G24+D41+F41</f>
        <v>1735621350</v>
      </c>
      <c r="H41" s="28">
        <f>G41-B43</f>
        <v>355621350</v>
      </c>
      <c r="I41" s="33">
        <f>H41/B43</f>
        <v>0.25769663043478264</v>
      </c>
      <c r="J41" s="32">
        <f>G41+J40</f>
        <v>1735621350</v>
      </c>
      <c r="K41" s="28">
        <f>H41+J40</f>
        <v>355621350</v>
      </c>
      <c r="L41" s="33">
        <f>K41/B43</f>
        <v>0.25769663043478264</v>
      </c>
    </row>
    <row r="42" spans="1:12" x14ac:dyDescent="0.25">
      <c r="A42" s="23" t="s">
        <v>60</v>
      </c>
      <c r="B42" s="24">
        <v>160000000</v>
      </c>
      <c r="C42" s="355"/>
      <c r="D42" s="355"/>
      <c r="E42" s="355"/>
      <c r="F42" s="355"/>
      <c r="G42" s="35">
        <f>G41+B42</f>
        <v>1895621350</v>
      </c>
      <c r="H42" s="36">
        <f>G42-B43</f>
        <v>515621350</v>
      </c>
      <c r="I42" s="37">
        <f>H42/B43</f>
        <v>0.37363865942028984</v>
      </c>
      <c r="J42" s="32">
        <f>G42+J40</f>
        <v>1895621350</v>
      </c>
      <c r="K42" s="36">
        <f>H42+J40</f>
        <v>515621350</v>
      </c>
      <c r="L42" s="37">
        <f>K42/B43</f>
        <v>0.37363865942028984</v>
      </c>
    </row>
    <row r="43" spans="1:12" x14ac:dyDescent="0.25">
      <c r="A43" s="354" t="s">
        <v>61</v>
      </c>
      <c r="B43" s="354">
        <v>1380000000</v>
      </c>
      <c r="C43" s="355"/>
      <c r="D43" s="355"/>
      <c r="E43" s="355"/>
      <c r="F43" s="355"/>
      <c r="G43" s="355"/>
      <c r="H43" s="351" t="s">
        <v>69</v>
      </c>
      <c r="I43" s="51">
        <f ca="1">H41/VLOOKUP(MID(CELL("filename",A$1),FIND("]",CELL("filename",A$1))+1,255),base!A:H,8,FALSE)*30</f>
        <v>4.2358398910531787E-2</v>
      </c>
      <c r="J43" s="355"/>
      <c r="K43" s="352" t="s">
        <v>69</v>
      </c>
      <c r="L43" s="51">
        <f ca="1">K41/VLOOKUP(MID(CELL("filename",A$1),FIND("]",CELL("filename",A$1))+1,255),base!A:H,8,FALSE)*30</f>
        <v>4.2358398910531787E-2</v>
      </c>
    </row>
    <row r="44" spans="1:12" x14ac:dyDescent="0.25">
      <c r="A44" s="355"/>
      <c r="B44" s="355"/>
      <c r="C44" s="355"/>
      <c r="D44" s="355"/>
      <c r="E44" s="355"/>
      <c r="F44" s="355"/>
      <c r="G44" s="355"/>
      <c r="H44" s="351"/>
      <c r="I44" s="51">
        <f ca="1">H42/VLOOKUP(MID(CELL("filename",A$1),FIND("]",CELL("filename",A$1))+1,255),base!A:H,8,FALSE)*30</f>
        <v>6.1416151842646489E-2</v>
      </c>
      <c r="J44" s="355"/>
      <c r="K44" s="353"/>
      <c r="L44" s="51">
        <f ca="1">K42/VLOOKUP(MID(CELL("filename",A$1),FIND("]",CELL("filename",A$1))+1,255),base!A:H,8,FALSE)*30</f>
        <v>6.1416151842646489E-2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zoomScale="115" zoomScaleNormal="115" workbookViewId="0">
      <selection activeCell="A4" sqref="A1:XFD1048576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85546875" bestFit="1" customWidth="1"/>
    <col min="4" max="4" width="13.85546875" bestFit="1" customWidth="1"/>
    <col min="5" max="5" width="14.5703125" bestFit="1" customWidth="1"/>
    <col min="6" max="6" width="12.140625" bestFit="1" customWidth="1"/>
    <col min="7" max="7" width="13.85546875" bestFit="1" customWidth="1"/>
    <col min="8" max="8" width="18" bestFit="1" customWidth="1"/>
    <col min="9" max="9" width="20.85546875" bestFit="1" customWidth="1"/>
    <col min="10" max="10" width="19.28515625" bestFit="1" customWidth="1"/>
    <col min="11" max="11" width="21.5703125" bestFit="1" customWidth="1"/>
    <col min="12" max="12" width="11.5703125" bestFit="1" customWidth="1"/>
  </cols>
  <sheetData>
    <row r="1" spans="1:12" x14ac:dyDescent="0.25">
      <c r="A1" s="363" t="s">
        <v>0</v>
      </c>
      <c r="B1" s="363" t="s">
        <v>1</v>
      </c>
      <c r="C1" s="363" t="s">
        <v>2</v>
      </c>
      <c r="D1" s="363" t="s">
        <v>3</v>
      </c>
      <c r="E1" s="363" t="s">
        <v>4</v>
      </c>
      <c r="F1" s="363" t="s">
        <v>5</v>
      </c>
      <c r="G1" s="363" t="s">
        <v>6</v>
      </c>
      <c r="H1" s="363" t="s">
        <v>7</v>
      </c>
      <c r="I1" s="363" t="s">
        <v>8</v>
      </c>
      <c r="J1" s="363" t="s">
        <v>9</v>
      </c>
      <c r="K1" s="363" t="s">
        <v>10</v>
      </c>
      <c r="L1" s="363" t="s">
        <v>11</v>
      </c>
    </row>
    <row r="2" spans="1:12" x14ac:dyDescent="0.25">
      <c r="A2" s="374" t="s">
        <v>2054</v>
      </c>
      <c r="B2" s="374">
        <v>92</v>
      </c>
      <c r="C2" s="374" t="s">
        <v>2055</v>
      </c>
      <c r="D2" s="374" t="s">
        <v>2056</v>
      </c>
      <c r="E2" s="374">
        <v>8282</v>
      </c>
      <c r="F2" s="374" t="s">
        <v>2057</v>
      </c>
      <c r="G2" s="374">
        <v>754515</v>
      </c>
      <c r="H2" s="374">
        <v>159.18375058396768</v>
      </c>
      <c r="I2" s="374" t="s">
        <v>2791</v>
      </c>
      <c r="J2" s="374">
        <v>0</v>
      </c>
      <c r="K2" s="374" t="s">
        <v>2791</v>
      </c>
      <c r="L2" s="374">
        <v>0.05</v>
      </c>
    </row>
    <row r="3" spans="1:12" x14ac:dyDescent="0.25">
      <c r="A3" s="374" t="s">
        <v>772</v>
      </c>
      <c r="B3" s="374" t="s">
        <v>273</v>
      </c>
      <c r="C3" s="374">
        <v>905</v>
      </c>
      <c r="D3" s="374" t="s">
        <v>2226</v>
      </c>
      <c r="E3" s="374">
        <v>1339</v>
      </c>
      <c r="F3" s="374">
        <v>914</v>
      </c>
      <c r="G3" s="374">
        <v>19889171</v>
      </c>
      <c r="H3" s="374">
        <v>46.498628902769397</v>
      </c>
      <c r="I3" s="374" t="s">
        <v>2402</v>
      </c>
      <c r="J3" s="374">
        <v>1901273.9999999998</v>
      </c>
      <c r="K3" s="374" t="s">
        <v>2403</v>
      </c>
      <c r="L3" s="374">
        <v>1.22</v>
      </c>
    </row>
    <row r="4" spans="1:12" x14ac:dyDescent="0.25">
      <c r="A4" s="374" t="s">
        <v>82</v>
      </c>
      <c r="B4" s="374" t="s">
        <v>161</v>
      </c>
      <c r="C4" s="374" t="s">
        <v>162</v>
      </c>
      <c r="D4" s="374" t="s">
        <v>580</v>
      </c>
      <c r="E4" s="374">
        <v>6051</v>
      </c>
      <c r="F4" s="374" t="s">
        <v>164</v>
      </c>
      <c r="G4" s="374">
        <v>149806061</v>
      </c>
      <c r="H4" s="374">
        <v>42.498772037973424</v>
      </c>
      <c r="I4" s="374" t="s">
        <v>2565</v>
      </c>
      <c r="J4" s="374">
        <v>4403173.2677228628</v>
      </c>
      <c r="K4" s="374" t="s">
        <v>2566</v>
      </c>
      <c r="L4" s="374">
        <v>9.1999999999999993</v>
      </c>
    </row>
    <row r="5" spans="1:12" x14ac:dyDescent="0.25">
      <c r="A5" s="374" t="s">
        <v>38</v>
      </c>
      <c r="B5" s="374">
        <v>100</v>
      </c>
      <c r="C5" s="374" t="s">
        <v>2620</v>
      </c>
      <c r="D5" s="374" t="s">
        <v>2740</v>
      </c>
      <c r="E5" s="374">
        <v>4281</v>
      </c>
      <c r="F5" s="374" t="s">
        <v>2622</v>
      </c>
      <c r="G5" s="374">
        <v>423926</v>
      </c>
      <c r="H5" s="374">
        <v>34.727384031992344</v>
      </c>
      <c r="I5" s="374" t="s">
        <v>2792</v>
      </c>
      <c r="J5" s="374">
        <v>63792188.66582454</v>
      </c>
      <c r="K5" s="374" t="s">
        <v>2793</v>
      </c>
      <c r="L5" s="374">
        <v>0.03</v>
      </c>
    </row>
    <row r="6" spans="1:12" x14ac:dyDescent="0.25">
      <c r="A6" s="374" t="s">
        <v>100</v>
      </c>
      <c r="B6" s="374" t="s">
        <v>2239</v>
      </c>
      <c r="C6" s="374" t="s">
        <v>2240</v>
      </c>
      <c r="D6" s="374" t="s">
        <v>2241</v>
      </c>
      <c r="E6" s="374">
        <v>2155</v>
      </c>
      <c r="F6" s="374" t="s">
        <v>2242</v>
      </c>
      <c r="G6" s="374">
        <v>408340881</v>
      </c>
      <c r="H6" s="374">
        <v>20.773225030755668</v>
      </c>
      <c r="I6" s="374" t="s">
        <v>2794</v>
      </c>
      <c r="J6" s="374">
        <v>3511595.7250000001</v>
      </c>
      <c r="K6" s="374" t="s">
        <v>2795</v>
      </c>
      <c r="L6" s="374">
        <v>25.07</v>
      </c>
    </row>
    <row r="7" spans="1:12" x14ac:dyDescent="0.25">
      <c r="A7" s="374" t="s">
        <v>57</v>
      </c>
      <c r="B7" s="374" t="s">
        <v>2477</v>
      </c>
      <c r="C7" s="374" t="s">
        <v>2603</v>
      </c>
      <c r="D7" s="374" t="s">
        <v>2796</v>
      </c>
      <c r="E7" s="374">
        <v>9099</v>
      </c>
      <c r="F7" s="374" t="s">
        <v>2605</v>
      </c>
      <c r="G7" s="374">
        <v>245295992</v>
      </c>
      <c r="H7" s="374">
        <v>17.820813577760998</v>
      </c>
      <c r="I7" s="374" t="s">
        <v>2797</v>
      </c>
      <c r="J7" s="374">
        <v>2108436.113254677</v>
      </c>
      <c r="K7" s="374" t="s">
        <v>2798</v>
      </c>
      <c r="L7" s="374">
        <v>15.06</v>
      </c>
    </row>
    <row r="8" spans="1:12" x14ac:dyDescent="0.25">
      <c r="A8" s="374" t="s">
        <v>45</v>
      </c>
      <c r="B8" s="374" t="s">
        <v>2799</v>
      </c>
      <c r="C8" s="374" t="s">
        <v>1303</v>
      </c>
      <c r="D8" s="374" t="s">
        <v>2800</v>
      </c>
      <c r="E8" s="374">
        <v>5327</v>
      </c>
      <c r="F8" s="374" t="s">
        <v>1305</v>
      </c>
      <c r="G8" s="374">
        <v>16352691</v>
      </c>
      <c r="H8" s="374">
        <v>11.257310929631782</v>
      </c>
      <c r="I8" s="374" t="s">
        <v>2801</v>
      </c>
      <c r="J8" s="374">
        <v>20505266.187464319</v>
      </c>
      <c r="K8" s="374" t="s">
        <v>2802</v>
      </c>
      <c r="L8" s="374">
        <v>1</v>
      </c>
    </row>
    <row r="9" spans="1:12" x14ac:dyDescent="0.25">
      <c r="A9" s="374" t="s">
        <v>845</v>
      </c>
      <c r="B9" s="374" t="s">
        <v>106</v>
      </c>
      <c r="C9" s="374" t="s">
        <v>1791</v>
      </c>
      <c r="D9" s="374" t="s">
        <v>2511</v>
      </c>
      <c r="E9" s="374">
        <v>5490</v>
      </c>
      <c r="F9" s="374" t="s">
        <v>1793</v>
      </c>
      <c r="G9" s="374">
        <v>27182362</v>
      </c>
      <c r="H9" s="374">
        <v>7.0626843530957268</v>
      </c>
      <c r="I9" s="374" t="s">
        <v>2803</v>
      </c>
      <c r="J9" s="374">
        <v>5587801.75</v>
      </c>
      <c r="K9" s="374" t="s">
        <v>2804</v>
      </c>
      <c r="L9" s="374">
        <v>1.67</v>
      </c>
    </row>
    <row r="10" spans="1:12" x14ac:dyDescent="0.25">
      <c r="A10" s="374" t="s">
        <v>1575</v>
      </c>
      <c r="B10" s="374" t="s">
        <v>131</v>
      </c>
      <c r="C10" s="374" t="s">
        <v>2714</v>
      </c>
      <c r="D10" s="374" t="s">
        <v>2715</v>
      </c>
      <c r="E10" s="374">
        <v>3158</v>
      </c>
      <c r="F10" s="374" t="s">
        <v>2716</v>
      </c>
      <c r="G10" s="374">
        <v>3127210</v>
      </c>
      <c r="H10" s="374">
        <v>5.7072326001252716</v>
      </c>
      <c r="I10" s="374" t="s">
        <v>2805</v>
      </c>
      <c r="J10" s="374">
        <v>0</v>
      </c>
      <c r="K10" s="374" t="s">
        <v>2805</v>
      </c>
      <c r="L10" s="374">
        <v>0.19</v>
      </c>
    </row>
    <row r="11" spans="1:12" x14ac:dyDescent="0.25">
      <c r="A11" s="374" t="s">
        <v>1393</v>
      </c>
      <c r="B11" s="374">
        <v>100</v>
      </c>
      <c r="C11" s="374" t="s">
        <v>1394</v>
      </c>
      <c r="D11" s="374" t="s">
        <v>1960</v>
      </c>
      <c r="E11" s="374">
        <v>11200</v>
      </c>
      <c r="F11" s="374" t="s">
        <v>1396</v>
      </c>
      <c r="G11" s="374">
        <v>1109080</v>
      </c>
      <c r="H11" s="374">
        <v>5.0888021602955673</v>
      </c>
      <c r="I11" s="374" t="s">
        <v>2660</v>
      </c>
      <c r="J11" s="374">
        <v>946794.1</v>
      </c>
      <c r="K11" s="374" t="s">
        <v>2661</v>
      </c>
      <c r="L11" s="374">
        <v>7.0000000000000007E-2</v>
      </c>
    </row>
    <row r="12" spans="1:12" x14ac:dyDescent="0.25">
      <c r="A12" s="374" t="s">
        <v>1623</v>
      </c>
      <c r="B12" s="374" t="s">
        <v>135</v>
      </c>
      <c r="C12" s="374" t="s">
        <v>2267</v>
      </c>
      <c r="D12" s="374" t="s">
        <v>2470</v>
      </c>
      <c r="E12" s="374">
        <v>27938</v>
      </c>
      <c r="F12" s="374" t="s">
        <v>2269</v>
      </c>
      <c r="G12" s="374">
        <v>41498407</v>
      </c>
      <c r="H12" s="374">
        <v>2.7314457546739401</v>
      </c>
      <c r="I12" s="374" t="s">
        <v>2806</v>
      </c>
      <c r="J12" s="374">
        <v>3826867.4375</v>
      </c>
      <c r="K12" s="374" t="s">
        <v>2807</v>
      </c>
      <c r="L12" s="374">
        <v>2.5499999999999998</v>
      </c>
    </row>
    <row r="13" spans="1:12" x14ac:dyDescent="0.25">
      <c r="A13" s="374" t="s">
        <v>2583</v>
      </c>
      <c r="B13" s="374" t="s">
        <v>227</v>
      </c>
      <c r="C13" s="374" t="s">
        <v>2755</v>
      </c>
      <c r="D13" s="374" t="s">
        <v>2756</v>
      </c>
      <c r="E13" s="374">
        <v>1820</v>
      </c>
      <c r="F13" s="374" t="s">
        <v>2757</v>
      </c>
      <c r="G13" s="374">
        <v>72090200</v>
      </c>
      <c r="H13" s="374">
        <v>2.6379356987147426</v>
      </c>
      <c r="I13" s="374" t="s">
        <v>2758</v>
      </c>
      <c r="J13" s="374">
        <v>0</v>
      </c>
      <c r="K13" s="374" t="s">
        <v>2758</v>
      </c>
      <c r="L13" s="374">
        <v>4.43</v>
      </c>
    </row>
    <row r="14" spans="1:12" x14ac:dyDescent="0.25">
      <c r="A14" s="374" t="s">
        <v>2669</v>
      </c>
      <c r="B14" s="374" t="s">
        <v>131</v>
      </c>
      <c r="C14" s="374" t="s">
        <v>2670</v>
      </c>
      <c r="D14" s="374" t="s">
        <v>2671</v>
      </c>
      <c r="E14" s="374">
        <v>15402</v>
      </c>
      <c r="F14" s="374" t="s">
        <v>2672</v>
      </c>
      <c r="G14" s="374">
        <v>15251830</v>
      </c>
      <c r="H14" s="374">
        <v>1.768898218624076</v>
      </c>
      <c r="I14" s="374" t="s">
        <v>2808</v>
      </c>
      <c r="J14" s="374">
        <v>8365208</v>
      </c>
      <c r="K14" s="374" t="s">
        <v>2809</v>
      </c>
      <c r="L14" s="374">
        <v>0.94</v>
      </c>
    </row>
    <row r="15" spans="1:12" x14ac:dyDescent="0.25">
      <c r="A15" s="374" t="s">
        <v>2261</v>
      </c>
      <c r="B15" s="374" t="s">
        <v>111</v>
      </c>
      <c r="C15" s="374" t="s">
        <v>2635</v>
      </c>
      <c r="D15" s="374" t="s">
        <v>2760</v>
      </c>
      <c r="E15" s="374">
        <v>35210</v>
      </c>
      <c r="F15" s="374" t="s">
        <v>2637</v>
      </c>
      <c r="G15" s="374">
        <v>69733405</v>
      </c>
      <c r="H15" s="374">
        <v>1.5378705241465884</v>
      </c>
      <c r="I15" s="374" t="s">
        <v>2810</v>
      </c>
      <c r="J15" s="374">
        <v>92376</v>
      </c>
      <c r="K15" s="374" t="s">
        <v>2811</v>
      </c>
      <c r="L15" s="374">
        <v>4.28</v>
      </c>
    </row>
    <row r="16" spans="1:12" x14ac:dyDescent="0.25">
      <c r="A16" s="374" t="s">
        <v>2680</v>
      </c>
      <c r="B16" s="374" t="s">
        <v>120</v>
      </c>
      <c r="C16" s="374" t="s">
        <v>2681</v>
      </c>
      <c r="D16" s="374" t="s">
        <v>2682</v>
      </c>
      <c r="E16" s="374">
        <v>1212</v>
      </c>
      <c r="F16" s="374" t="s">
        <v>2683</v>
      </c>
      <c r="G16" s="374">
        <v>12001830</v>
      </c>
      <c r="H16" s="374">
        <v>0.3056264297118132</v>
      </c>
      <c r="I16" s="374" t="s">
        <v>2812</v>
      </c>
      <c r="J16" s="374">
        <v>0</v>
      </c>
      <c r="K16" s="374" t="s">
        <v>2812</v>
      </c>
      <c r="L16" s="374">
        <v>0.74</v>
      </c>
    </row>
    <row r="17" spans="1:12" x14ac:dyDescent="0.25">
      <c r="A17" s="374" t="s">
        <v>983</v>
      </c>
      <c r="B17" s="374" t="s">
        <v>470</v>
      </c>
      <c r="C17" s="374">
        <v>502</v>
      </c>
      <c r="D17" s="374" t="s">
        <v>1021</v>
      </c>
      <c r="E17" s="374">
        <v>500</v>
      </c>
      <c r="F17" s="374">
        <v>507</v>
      </c>
      <c r="G17" s="374">
        <v>49512500</v>
      </c>
      <c r="H17" s="374">
        <v>-1.422541660859697</v>
      </c>
      <c r="I17" s="374" t="s">
        <v>1022</v>
      </c>
      <c r="J17" s="374">
        <v>0</v>
      </c>
      <c r="K17" s="374" t="s">
        <v>1022</v>
      </c>
      <c r="L17" s="374">
        <v>3.04</v>
      </c>
    </row>
    <row r="18" spans="1:12" x14ac:dyDescent="0.25">
      <c r="A18" s="374" t="s">
        <v>2813</v>
      </c>
      <c r="B18" s="374" t="s">
        <v>131</v>
      </c>
      <c r="C18" s="374" t="s">
        <v>2814</v>
      </c>
      <c r="D18" s="374" t="s">
        <v>2815</v>
      </c>
      <c r="E18" s="374">
        <v>4100</v>
      </c>
      <c r="F18" s="374" t="s">
        <v>2816</v>
      </c>
      <c r="G18" s="374">
        <v>4060025</v>
      </c>
      <c r="H18" s="374">
        <v>-1.6481822103974673</v>
      </c>
      <c r="I18" s="374" t="s">
        <v>2817</v>
      </c>
      <c r="J18" s="374">
        <v>0</v>
      </c>
      <c r="K18" s="374" t="s">
        <v>2817</v>
      </c>
      <c r="L18" s="374">
        <v>0.25</v>
      </c>
    </row>
    <row r="19" spans="1:12" x14ac:dyDescent="0.25">
      <c r="A19" s="374" t="s">
        <v>2765</v>
      </c>
      <c r="B19" s="374" t="s">
        <v>111</v>
      </c>
      <c r="C19" s="374" t="s">
        <v>2818</v>
      </c>
      <c r="D19" s="374" t="s">
        <v>2819</v>
      </c>
      <c r="E19" s="374">
        <v>34020</v>
      </c>
      <c r="F19" s="374" t="s">
        <v>2820</v>
      </c>
      <c r="G19" s="374">
        <v>67376610</v>
      </c>
      <c r="H19" s="374">
        <v>-2.2383991456442409</v>
      </c>
      <c r="I19" s="374" t="s">
        <v>2821</v>
      </c>
      <c r="J19" s="374">
        <v>0</v>
      </c>
      <c r="K19" s="374" t="s">
        <v>2821</v>
      </c>
      <c r="L19" s="374">
        <v>4.1399999999999997</v>
      </c>
    </row>
    <row r="20" spans="1:12" x14ac:dyDescent="0.25">
      <c r="A20" s="374" t="s">
        <v>12</v>
      </c>
      <c r="B20" s="374" t="s">
        <v>368</v>
      </c>
      <c r="C20" s="374" t="s">
        <v>2625</v>
      </c>
      <c r="D20" s="374" t="s">
        <v>2626</v>
      </c>
      <c r="E20" s="374">
        <v>3040</v>
      </c>
      <c r="F20" s="374" t="s">
        <v>2627</v>
      </c>
      <c r="G20" s="374">
        <v>150518000</v>
      </c>
      <c r="H20" s="374">
        <v>-2.9747245144892003</v>
      </c>
      <c r="I20" s="374" t="s">
        <v>2822</v>
      </c>
      <c r="J20" s="374">
        <v>24891539.61704604</v>
      </c>
      <c r="K20" s="374" t="s">
        <v>2823</v>
      </c>
      <c r="L20" s="374">
        <v>9.24</v>
      </c>
    </row>
    <row r="21" spans="1:12" x14ac:dyDescent="0.25">
      <c r="A21" s="374" t="s">
        <v>2540</v>
      </c>
      <c r="B21" s="374" t="s">
        <v>111</v>
      </c>
      <c r="C21" s="374" t="s">
        <v>2723</v>
      </c>
      <c r="D21" s="374" t="s">
        <v>2724</v>
      </c>
      <c r="E21" s="374">
        <v>1170</v>
      </c>
      <c r="F21" s="374" t="s">
        <v>2725</v>
      </c>
      <c r="G21" s="374">
        <v>2317185</v>
      </c>
      <c r="H21" s="374">
        <v>-3.0887827425650523</v>
      </c>
      <c r="I21" s="374" t="s">
        <v>2726</v>
      </c>
      <c r="J21" s="374">
        <v>0</v>
      </c>
      <c r="K21" s="374" t="s">
        <v>2726</v>
      </c>
      <c r="L21" s="374">
        <v>0.14000000000000001</v>
      </c>
    </row>
    <row r="22" spans="1:12" x14ac:dyDescent="0.25">
      <c r="A22" s="374" t="s">
        <v>51</v>
      </c>
      <c r="B22" s="374" t="s">
        <v>1023</v>
      </c>
      <c r="C22" s="374">
        <v>424</v>
      </c>
      <c r="D22" s="374" t="s">
        <v>1501</v>
      </c>
      <c r="E22" s="374">
        <v>408</v>
      </c>
      <c r="F22" s="374">
        <v>428</v>
      </c>
      <c r="G22" s="374">
        <v>121206600</v>
      </c>
      <c r="H22" s="374">
        <v>-4.7062619607158789</v>
      </c>
      <c r="I22" s="374" t="s">
        <v>2210</v>
      </c>
      <c r="J22" s="374">
        <v>2348525.7877852772</v>
      </c>
      <c r="K22" s="374" t="s">
        <v>2211</v>
      </c>
      <c r="L22" s="374">
        <v>7.44</v>
      </c>
    </row>
    <row r="23" spans="1:12" x14ac:dyDescent="0.25">
      <c r="A23" s="374" t="s">
        <v>2773</v>
      </c>
      <c r="B23" s="374" t="s">
        <v>131</v>
      </c>
      <c r="C23" s="374" t="s">
        <v>2774</v>
      </c>
      <c r="D23" s="374" t="s">
        <v>2775</v>
      </c>
      <c r="E23" s="374">
        <v>2222</v>
      </c>
      <c r="F23" s="374" t="s">
        <v>2776</v>
      </c>
      <c r="G23" s="374">
        <v>2200336</v>
      </c>
      <c r="H23" s="374">
        <v>-5.1872330835685698</v>
      </c>
      <c r="I23" s="374" t="s">
        <v>2824</v>
      </c>
      <c r="J23" s="374">
        <v>0</v>
      </c>
      <c r="K23" s="374" t="s">
        <v>2824</v>
      </c>
      <c r="L23" s="374">
        <v>0.14000000000000001</v>
      </c>
    </row>
    <row r="24" spans="1:12" x14ac:dyDescent="0.25">
      <c r="A24" s="374" t="s">
        <v>88</v>
      </c>
      <c r="B24" s="374" t="s">
        <v>1732</v>
      </c>
      <c r="C24" s="374" t="s">
        <v>2825</v>
      </c>
      <c r="D24" s="374" t="s">
        <v>2826</v>
      </c>
      <c r="E24" s="374">
        <v>1490</v>
      </c>
      <c r="F24" s="374" t="s">
        <v>2827</v>
      </c>
      <c r="G24" s="374">
        <v>162301975</v>
      </c>
      <c r="H24" s="374">
        <v>-8.4273323340255484</v>
      </c>
      <c r="I24" s="374" t="s">
        <v>2828</v>
      </c>
      <c r="J24" s="374">
        <v>1310124.04</v>
      </c>
      <c r="K24" s="374" t="s">
        <v>2829</v>
      </c>
      <c r="L24" s="374">
        <v>9.9700000000000006</v>
      </c>
    </row>
    <row r="25" spans="1:12" x14ac:dyDescent="0.25">
      <c r="A25" s="20" t="s">
        <v>54</v>
      </c>
      <c r="B25" s="20" t="s">
        <v>2830</v>
      </c>
      <c r="C25" s="20"/>
      <c r="D25" s="20" t="s">
        <v>2831</v>
      </c>
      <c r="E25" s="20"/>
      <c r="F25" s="20"/>
      <c r="G25" s="20" t="s">
        <v>2832</v>
      </c>
      <c r="H25" s="20"/>
      <c r="I25" s="20" t="s">
        <v>2833</v>
      </c>
      <c r="J25" s="20" t="s">
        <v>2834</v>
      </c>
      <c r="K25" s="20" t="s">
        <v>2835</v>
      </c>
      <c r="L25" s="20"/>
    </row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x14ac:dyDescent="0.25">
      <c r="A40" s="363"/>
      <c r="B40" s="363"/>
      <c r="C40" s="363"/>
      <c r="D40" s="363"/>
      <c r="E40" s="363"/>
      <c r="F40" s="363"/>
      <c r="G40" s="20" t="s">
        <v>62</v>
      </c>
      <c r="H40" s="357" t="s">
        <v>63</v>
      </c>
      <c r="I40" s="358"/>
      <c r="J40" s="363">
        <f>0</f>
        <v>0</v>
      </c>
      <c r="K40" s="357" t="s">
        <v>64</v>
      </c>
      <c r="L40" s="358"/>
    </row>
    <row r="41" spans="1:12" x14ac:dyDescent="0.25">
      <c r="A41" s="362" t="s">
        <v>59</v>
      </c>
      <c r="B41" s="14">
        <v>35209849</v>
      </c>
      <c r="C41" s="363" t="s">
        <v>1927</v>
      </c>
      <c r="D41" s="32">
        <v>50000000</v>
      </c>
      <c r="E41" s="363" t="s">
        <v>2557</v>
      </c>
      <c r="F41" s="363">
        <f>13214500+1449000+2100000</f>
        <v>16763500</v>
      </c>
      <c r="G41" s="32">
        <f>B41+G25+D41+F41</f>
        <v>1744324141</v>
      </c>
      <c r="H41" s="28">
        <f>G41-B43</f>
        <v>364324141</v>
      </c>
      <c r="I41" s="33">
        <f>H41/B43</f>
        <v>0.26400300072463767</v>
      </c>
      <c r="J41" s="32">
        <f>G41+J40</f>
        <v>1744324141</v>
      </c>
      <c r="K41" s="28">
        <f>H41+J40</f>
        <v>364324141</v>
      </c>
      <c r="L41" s="33">
        <f>K41/B43</f>
        <v>0.26400300072463767</v>
      </c>
    </row>
    <row r="42" spans="1:12" x14ac:dyDescent="0.25">
      <c r="A42" s="23" t="s">
        <v>60</v>
      </c>
      <c r="B42" s="24">
        <v>160000000</v>
      </c>
      <c r="C42" s="363"/>
      <c r="D42" s="363"/>
      <c r="E42" s="363"/>
      <c r="F42" s="363"/>
      <c r="G42" s="35">
        <f>G41+B42</f>
        <v>1904324141</v>
      </c>
      <c r="H42" s="36">
        <f>G42-B43</f>
        <v>524324141</v>
      </c>
      <c r="I42" s="37">
        <f>H42/B43</f>
        <v>0.37994502971014493</v>
      </c>
      <c r="J42" s="32">
        <f>G42+J40</f>
        <v>1904324141</v>
      </c>
      <c r="K42" s="36">
        <f>H42+J40</f>
        <v>524324141</v>
      </c>
      <c r="L42" s="37">
        <f>K42/B43</f>
        <v>0.37994502971014493</v>
      </c>
    </row>
    <row r="43" spans="1:12" x14ac:dyDescent="0.25">
      <c r="A43" s="362" t="s">
        <v>61</v>
      </c>
      <c r="B43" s="362">
        <v>1380000000</v>
      </c>
      <c r="C43" s="363"/>
      <c r="D43" s="363"/>
      <c r="E43" s="363"/>
      <c r="F43" s="363"/>
      <c r="G43" s="363"/>
      <c r="H43" s="359" t="s">
        <v>69</v>
      </c>
      <c r="I43" s="51">
        <f ca="1">H41/VLOOKUP(MID(CELL("filename",A$1),FIND("]",CELL("filename",A$1))+1,255),base!A:H,8,FALSE)*30</f>
        <v>4.2751850071385267E-2</v>
      </c>
      <c r="J43" s="363"/>
      <c r="K43" s="360" t="s">
        <v>69</v>
      </c>
      <c r="L43" s="51">
        <f ca="1">K41/VLOOKUP(MID(CELL("filename",A$1),FIND("]",CELL("filename",A$1))+1,255),base!A:H,8,FALSE)*30</f>
        <v>4.2751850071385267E-2</v>
      </c>
    </row>
    <row r="44" spans="1:12" x14ac:dyDescent="0.25">
      <c r="A44" s="363"/>
      <c r="B44" s="363"/>
      <c r="C44" s="363"/>
      <c r="D44" s="363"/>
      <c r="E44" s="363"/>
      <c r="F44" s="363"/>
      <c r="G44" s="363"/>
      <c r="H44" s="359"/>
      <c r="I44" s="51">
        <f ca="1">H42/VLOOKUP(MID(CELL("filename",A$1),FIND("]",CELL("filename",A$1))+1,255),base!A:H,8,FALSE)*30</f>
        <v>6.1527152725352523E-2</v>
      </c>
      <c r="J44" s="363"/>
      <c r="K44" s="361"/>
      <c r="L44" s="51">
        <f ca="1">K42/VLOOKUP(MID(CELL("filename",A$1),FIND("]",CELL("filename",A$1))+1,255),base!A:H,8,FALSE)*30</f>
        <v>6.1527152725352523E-2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rightToLeft="1" topLeftCell="A62" workbookViewId="0">
      <selection activeCell="F91" sqref="F91"/>
    </sheetView>
  </sheetViews>
  <sheetFormatPr defaultRowHeight="15" x14ac:dyDescent="0.25"/>
  <cols>
    <col min="1" max="1" width="10.7109375" style="16" customWidth="1"/>
    <col min="2" max="2" width="81.5703125" style="45" customWidth="1"/>
    <col min="3" max="3" width="10.140625" style="16" customWidth="1"/>
    <col min="4" max="4" width="11.140625" style="16" customWidth="1"/>
    <col min="5" max="5" width="12.7109375" style="16" customWidth="1"/>
    <col min="6" max="6" width="9.140625" style="16"/>
    <col min="7" max="7" width="26.140625" style="16" customWidth="1"/>
    <col min="8" max="8" width="18.85546875" style="16" customWidth="1"/>
    <col min="9" max="13" width="9.140625" style="16"/>
    <col min="14" max="14" width="11.5703125" style="16" customWidth="1"/>
    <col min="15" max="16384" width="9.140625" style="16"/>
  </cols>
  <sheetData>
    <row r="1" spans="1:14" x14ac:dyDescent="0.25">
      <c r="A1" s="16" t="s">
        <v>1935</v>
      </c>
      <c r="B1" s="45" t="s">
        <v>1936</v>
      </c>
      <c r="C1" s="16">
        <v>0</v>
      </c>
      <c r="D1" s="32">
        <v>1000000</v>
      </c>
      <c r="E1" s="32">
        <f>D1-C1</f>
        <v>1000000</v>
      </c>
      <c r="F1" s="16">
        <v>0</v>
      </c>
      <c r="G1" s="16">
        <f t="shared" ref="G1:G10" si="0">F1*E1</f>
        <v>0</v>
      </c>
      <c r="H1" s="32">
        <f>G1</f>
        <v>0</v>
      </c>
    </row>
    <row r="2" spans="1:14" x14ac:dyDescent="0.25">
      <c r="A2" s="16" t="s">
        <v>1935</v>
      </c>
      <c r="B2" s="45" t="s">
        <v>1937</v>
      </c>
      <c r="C2" s="16">
        <v>0</v>
      </c>
      <c r="D2" s="32">
        <v>499000000</v>
      </c>
      <c r="E2" s="32">
        <f>D2+E1-C2</f>
        <v>500000000</v>
      </c>
      <c r="F2" s="16">
        <v>6</v>
      </c>
      <c r="G2" s="16">
        <f t="shared" si="0"/>
        <v>3000000000</v>
      </c>
      <c r="H2" s="32">
        <f>SUM(G$1:G2)</f>
        <v>3000000000</v>
      </c>
    </row>
    <row r="3" spans="1:14" x14ac:dyDescent="0.25">
      <c r="A3" s="16" t="s">
        <v>1938</v>
      </c>
      <c r="B3" s="45" t="s">
        <v>68</v>
      </c>
      <c r="C3" s="32">
        <v>20000000</v>
      </c>
      <c r="D3" s="16">
        <v>0</v>
      </c>
      <c r="E3" s="32">
        <f t="shared" ref="E3:E9" si="1">D3+E2-C3</f>
        <v>480000000</v>
      </c>
      <c r="F3" s="16">
        <v>10</v>
      </c>
      <c r="G3" s="16">
        <f t="shared" si="0"/>
        <v>4800000000</v>
      </c>
      <c r="H3" s="32">
        <f>SUM(G$1:G3)</f>
        <v>7800000000</v>
      </c>
    </row>
    <row r="4" spans="1:14" x14ac:dyDescent="0.25">
      <c r="A4" s="16" t="s">
        <v>1928</v>
      </c>
      <c r="B4" s="45" t="s">
        <v>67</v>
      </c>
      <c r="C4" s="32">
        <v>10000000</v>
      </c>
      <c r="D4" s="16">
        <v>0</v>
      </c>
      <c r="E4" s="32">
        <f t="shared" si="1"/>
        <v>470000000</v>
      </c>
      <c r="F4" s="16">
        <v>25</v>
      </c>
      <c r="G4" s="16">
        <f t="shared" si="0"/>
        <v>11750000000</v>
      </c>
      <c r="H4" s="32">
        <f>SUM(G$1:G4)</f>
        <v>19550000000</v>
      </c>
    </row>
    <row r="5" spans="1:14" x14ac:dyDescent="0.25">
      <c r="A5" s="16" t="s">
        <v>1929</v>
      </c>
      <c r="B5" s="45" t="s">
        <v>1939</v>
      </c>
      <c r="C5" s="16">
        <v>0</v>
      </c>
      <c r="D5" s="32">
        <v>450000000</v>
      </c>
      <c r="E5" s="32">
        <f t="shared" si="1"/>
        <v>920000000</v>
      </c>
      <c r="F5" s="16">
        <v>0</v>
      </c>
      <c r="G5" s="16">
        <f t="shared" si="0"/>
        <v>0</v>
      </c>
      <c r="H5" s="32">
        <f>SUM(G$1:G5)</f>
        <v>19550000000</v>
      </c>
    </row>
    <row r="6" spans="1:14" x14ac:dyDescent="0.25">
      <c r="A6" s="16" t="s">
        <v>1929</v>
      </c>
      <c r="B6" s="45" t="s">
        <v>1940</v>
      </c>
      <c r="C6" s="16">
        <v>0</v>
      </c>
      <c r="D6" s="32">
        <v>50000000</v>
      </c>
      <c r="E6" s="32">
        <f t="shared" si="1"/>
        <v>970000000</v>
      </c>
      <c r="F6" s="16">
        <v>11</v>
      </c>
      <c r="G6" s="16">
        <f t="shared" si="0"/>
        <v>10670000000</v>
      </c>
      <c r="H6" s="32">
        <f>SUM(G$1:G6)</f>
        <v>30220000000</v>
      </c>
    </row>
    <row r="7" spans="1:14" x14ac:dyDescent="0.25">
      <c r="A7" s="16" t="s">
        <v>1930</v>
      </c>
      <c r="B7" s="45" t="s">
        <v>66</v>
      </c>
      <c r="C7" s="32">
        <v>7000000</v>
      </c>
      <c r="D7" s="16">
        <v>0</v>
      </c>
      <c r="E7" s="32">
        <f t="shared" si="1"/>
        <v>963000000</v>
      </c>
      <c r="F7" s="16">
        <v>7</v>
      </c>
      <c r="G7" s="16">
        <f t="shared" si="0"/>
        <v>6741000000</v>
      </c>
      <c r="H7" s="32">
        <f>SUM(G$1:G7)</f>
        <v>36961000000</v>
      </c>
    </row>
    <row r="8" spans="1:14" x14ac:dyDescent="0.25">
      <c r="A8" s="16" t="s">
        <v>1931</v>
      </c>
      <c r="B8" s="45" t="s">
        <v>1932</v>
      </c>
      <c r="C8" s="16">
        <v>0</v>
      </c>
      <c r="D8" s="32">
        <v>50000000</v>
      </c>
      <c r="E8" s="32">
        <f t="shared" si="1"/>
        <v>1013000000</v>
      </c>
      <c r="F8" s="16">
        <v>3</v>
      </c>
      <c r="G8" s="16">
        <f t="shared" si="0"/>
        <v>3039000000</v>
      </c>
      <c r="H8" s="32">
        <f>SUM(G$1:G8)</f>
        <v>40000000000</v>
      </c>
    </row>
    <row r="9" spans="1:14" x14ac:dyDescent="0.25">
      <c r="A9" s="16" t="s">
        <v>1941</v>
      </c>
      <c r="B9" s="45" t="s">
        <v>1933</v>
      </c>
      <c r="C9" s="16">
        <v>0</v>
      </c>
      <c r="D9" s="32">
        <v>360000000</v>
      </c>
      <c r="E9" s="32">
        <f t="shared" si="1"/>
        <v>1373000000</v>
      </c>
      <c r="F9" s="16">
        <v>25</v>
      </c>
      <c r="G9" s="16">
        <f t="shared" si="0"/>
        <v>34325000000</v>
      </c>
      <c r="H9" s="32">
        <f>SUM(G$1:G9)</f>
        <v>74325000000</v>
      </c>
    </row>
    <row r="10" spans="1:14" x14ac:dyDescent="0.25">
      <c r="A10" s="16" t="s">
        <v>1934</v>
      </c>
      <c r="B10" s="45" t="s">
        <v>65</v>
      </c>
      <c r="C10" s="32">
        <v>50000000</v>
      </c>
      <c r="D10" s="16">
        <v>0</v>
      </c>
      <c r="E10" s="32">
        <f>D10+E9-C10</f>
        <v>1323000000</v>
      </c>
      <c r="F10" s="16">
        <v>24</v>
      </c>
      <c r="G10" s="16">
        <f t="shared" si="0"/>
        <v>31752000000</v>
      </c>
      <c r="H10" s="32">
        <f>SUM(G$1:G10)</f>
        <v>106077000000</v>
      </c>
      <c r="N10" s="32">
        <f>G93-E9</f>
        <v>254282000000</v>
      </c>
    </row>
    <row r="11" spans="1:14" x14ac:dyDescent="0.25">
      <c r="A11" s="16" t="s">
        <v>1884</v>
      </c>
      <c r="C11" s="32"/>
      <c r="E11" s="32">
        <f t="shared" ref="E11:E17" si="2">D11+E10-C11</f>
        <v>1323000000</v>
      </c>
      <c r="F11" s="16">
        <v>3</v>
      </c>
      <c r="G11" s="16">
        <f t="shared" ref="G11:G12" si="3">F11*E11</f>
        <v>3969000000</v>
      </c>
      <c r="H11" s="32">
        <f>SUM(G$1:G11)</f>
        <v>110046000000</v>
      </c>
    </row>
    <row r="12" spans="1:14" x14ac:dyDescent="0.25">
      <c r="A12" s="16" t="s">
        <v>1834</v>
      </c>
      <c r="C12" s="32"/>
      <c r="E12" s="32">
        <f t="shared" si="2"/>
        <v>1323000000</v>
      </c>
      <c r="F12" s="16">
        <v>1</v>
      </c>
      <c r="G12" s="16">
        <f t="shared" si="3"/>
        <v>1323000000</v>
      </c>
      <c r="H12" s="32">
        <f>SUM(G$1:G12)</f>
        <v>111369000000</v>
      </c>
    </row>
    <row r="13" spans="1:14" x14ac:dyDescent="0.25">
      <c r="A13" s="16" t="s">
        <v>1835</v>
      </c>
      <c r="C13" s="32"/>
      <c r="E13" s="32">
        <f t="shared" si="2"/>
        <v>1323000000</v>
      </c>
      <c r="F13" s="16">
        <v>1</v>
      </c>
      <c r="G13" s="16">
        <f t="shared" ref="G13:G15" si="4">F13*E13</f>
        <v>1323000000</v>
      </c>
      <c r="H13" s="32">
        <f>SUM(G$1:G13)</f>
        <v>112692000000</v>
      </c>
    </row>
    <row r="14" spans="1:14" x14ac:dyDescent="0.25">
      <c r="A14" s="16" t="s">
        <v>1836</v>
      </c>
      <c r="C14" s="32"/>
      <c r="E14" s="32">
        <f t="shared" si="2"/>
        <v>1323000000</v>
      </c>
      <c r="F14" s="16">
        <v>1</v>
      </c>
      <c r="G14" s="16">
        <f t="shared" si="4"/>
        <v>1323000000</v>
      </c>
      <c r="H14" s="32">
        <f>SUM(G$1:G14)</f>
        <v>114015000000</v>
      </c>
    </row>
    <row r="15" spans="1:14" x14ac:dyDescent="0.25">
      <c r="A15" s="16" t="s">
        <v>1837</v>
      </c>
      <c r="C15" s="32"/>
      <c r="E15" s="32">
        <f t="shared" si="2"/>
        <v>1323000000</v>
      </c>
      <c r="F15" s="16">
        <v>1</v>
      </c>
      <c r="G15" s="16">
        <f t="shared" si="4"/>
        <v>1323000000</v>
      </c>
      <c r="H15" s="32">
        <f>SUM(G$1:G15)</f>
        <v>115338000000</v>
      </c>
    </row>
    <row r="16" spans="1:14" x14ac:dyDescent="0.25">
      <c r="A16" s="16" t="s">
        <v>1838</v>
      </c>
      <c r="C16" s="32"/>
      <c r="E16" s="32">
        <f t="shared" si="2"/>
        <v>1323000000</v>
      </c>
      <c r="F16" s="16">
        <v>3</v>
      </c>
      <c r="G16" s="16">
        <f>F16*E16</f>
        <v>3969000000</v>
      </c>
      <c r="H16" s="32">
        <f>SUM(G$1:G16)</f>
        <v>119307000000</v>
      </c>
    </row>
    <row r="17" spans="1:8" x14ac:dyDescent="0.25">
      <c r="A17" s="16" t="s">
        <v>1839</v>
      </c>
      <c r="B17" s="45" t="s">
        <v>329</v>
      </c>
      <c r="C17" s="32"/>
      <c r="E17" s="32">
        <f t="shared" si="2"/>
        <v>1323000000</v>
      </c>
      <c r="F17" s="16">
        <v>1</v>
      </c>
      <c r="G17" s="16">
        <f>F17*E17</f>
        <v>1323000000</v>
      </c>
      <c r="H17" s="32">
        <f>SUM(G$1:G17)</f>
        <v>120630000000</v>
      </c>
    </row>
    <row r="18" spans="1:8" x14ac:dyDescent="0.25">
      <c r="A18" s="16" t="s">
        <v>1942</v>
      </c>
      <c r="E18" s="32">
        <f t="shared" ref="E18:E24" si="5">D18+E17-C18</f>
        <v>1323000000</v>
      </c>
      <c r="F18" s="16">
        <v>1</v>
      </c>
      <c r="G18" s="16">
        <f t="shared" ref="G18:G24" si="6">F18*E18</f>
        <v>1323000000</v>
      </c>
      <c r="H18" s="32">
        <f>SUM(G$1:G18)</f>
        <v>121953000000</v>
      </c>
    </row>
    <row r="19" spans="1:8" x14ac:dyDescent="0.25">
      <c r="A19" s="16" t="s">
        <v>1840</v>
      </c>
      <c r="E19" s="32">
        <f t="shared" si="5"/>
        <v>1323000000</v>
      </c>
      <c r="F19" s="16">
        <v>1</v>
      </c>
      <c r="G19" s="16">
        <f t="shared" si="6"/>
        <v>1323000000</v>
      </c>
      <c r="H19" s="32">
        <f>SUM(G$1:G19)</f>
        <v>123276000000</v>
      </c>
    </row>
    <row r="20" spans="1:8" x14ac:dyDescent="0.25">
      <c r="A20" s="16" t="s">
        <v>1841</v>
      </c>
      <c r="E20" s="32">
        <f t="shared" si="5"/>
        <v>1323000000</v>
      </c>
      <c r="F20" s="16">
        <v>1</v>
      </c>
      <c r="G20" s="16">
        <f t="shared" si="6"/>
        <v>1323000000</v>
      </c>
      <c r="H20" s="32">
        <f>SUM(G$1:G20)</f>
        <v>124599000000</v>
      </c>
    </row>
    <row r="21" spans="1:8" x14ac:dyDescent="0.25">
      <c r="A21" s="16" t="s">
        <v>1842</v>
      </c>
      <c r="E21" s="32">
        <f t="shared" si="5"/>
        <v>1323000000</v>
      </c>
      <c r="F21" s="16">
        <v>1</v>
      </c>
      <c r="G21" s="16">
        <f t="shared" si="6"/>
        <v>1323000000</v>
      </c>
      <c r="H21" s="32">
        <f>SUM(G$1:G21)</f>
        <v>125922000000</v>
      </c>
    </row>
    <row r="22" spans="1:8" x14ac:dyDescent="0.25">
      <c r="A22" s="16" t="s">
        <v>1943</v>
      </c>
      <c r="E22" s="32">
        <f t="shared" si="5"/>
        <v>1323000000</v>
      </c>
      <c r="F22" s="16">
        <v>1</v>
      </c>
      <c r="G22" s="16">
        <f t="shared" si="6"/>
        <v>1323000000</v>
      </c>
      <c r="H22" s="32">
        <f>SUM(G$1:G22)</f>
        <v>127245000000</v>
      </c>
    </row>
    <row r="23" spans="1:8" x14ac:dyDescent="0.25">
      <c r="A23" s="16" t="s">
        <v>1944</v>
      </c>
      <c r="E23" s="32">
        <f t="shared" si="5"/>
        <v>1323000000</v>
      </c>
      <c r="F23" s="16">
        <v>1</v>
      </c>
      <c r="G23" s="16">
        <f t="shared" si="6"/>
        <v>1323000000</v>
      </c>
      <c r="H23" s="32">
        <f>SUM(G$1:G23)</f>
        <v>128568000000</v>
      </c>
    </row>
    <row r="24" spans="1:8" x14ac:dyDescent="0.25">
      <c r="A24" s="16" t="s">
        <v>1843</v>
      </c>
      <c r="E24" s="32">
        <f t="shared" si="5"/>
        <v>1323000000</v>
      </c>
      <c r="F24" s="16">
        <v>1</v>
      </c>
      <c r="G24" s="16">
        <f t="shared" si="6"/>
        <v>1323000000</v>
      </c>
      <c r="H24" s="32">
        <f>SUM(G$1:G24)</f>
        <v>129891000000</v>
      </c>
    </row>
    <row r="25" spans="1:8" x14ac:dyDescent="0.25">
      <c r="A25" s="16" t="s">
        <v>1844</v>
      </c>
      <c r="E25" s="32">
        <f t="shared" ref="E25" si="7">D25+E24-C25</f>
        <v>1323000000</v>
      </c>
      <c r="F25" s="16">
        <v>1</v>
      </c>
      <c r="G25" s="16">
        <f t="shared" ref="G25" si="8">F25*E25</f>
        <v>1323000000</v>
      </c>
      <c r="H25" s="32">
        <f>SUM(G$1:G25)</f>
        <v>131214000000</v>
      </c>
    </row>
    <row r="26" spans="1:8" x14ac:dyDescent="0.25">
      <c r="A26" s="16" t="s">
        <v>1845</v>
      </c>
      <c r="E26" s="32">
        <f t="shared" ref="E26:E28" si="9">D26+E25-C26</f>
        <v>1323000000</v>
      </c>
      <c r="F26" s="16">
        <v>1</v>
      </c>
      <c r="G26" s="16">
        <f t="shared" ref="G26:G28" si="10">F26*E26</f>
        <v>1323000000</v>
      </c>
      <c r="H26" s="32">
        <f>SUM(G$1:G26)</f>
        <v>132537000000</v>
      </c>
    </row>
    <row r="27" spans="1:8" x14ac:dyDescent="0.25">
      <c r="A27" s="16" t="s">
        <v>1846</v>
      </c>
      <c r="E27" s="32">
        <f t="shared" si="9"/>
        <v>1323000000</v>
      </c>
      <c r="F27" s="16">
        <v>1</v>
      </c>
      <c r="G27" s="16">
        <f t="shared" si="10"/>
        <v>1323000000</v>
      </c>
      <c r="H27" s="32">
        <f>SUM(G$1:G27)</f>
        <v>133860000000</v>
      </c>
    </row>
    <row r="28" spans="1:8" x14ac:dyDescent="0.25">
      <c r="A28" s="16" t="s">
        <v>1847</v>
      </c>
      <c r="E28" s="32">
        <f t="shared" si="9"/>
        <v>1323000000</v>
      </c>
      <c r="F28" s="16">
        <v>1</v>
      </c>
      <c r="G28" s="16">
        <f t="shared" si="10"/>
        <v>1323000000</v>
      </c>
      <c r="H28" s="32">
        <f>SUM(G$1:G28)</f>
        <v>135183000000</v>
      </c>
    </row>
    <row r="29" spans="1:8" s="53" customFormat="1" x14ac:dyDescent="0.25">
      <c r="A29" s="53" t="s">
        <v>1848</v>
      </c>
      <c r="B29" s="45"/>
      <c r="E29" s="32">
        <f t="shared" ref="E29" si="11">D29+E28-C29</f>
        <v>1323000000</v>
      </c>
      <c r="F29" s="53">
        <v>3</v>
      </c>
      <c r="G29" s="53">
        <f t="shared" ref="G29" si="12">F29*E29</f>
        <v>3969000000</v>
      </c>
      <c r="H29" s="32">
        <f>SUM(G$1:G29)</f>
        <v>139152000000</v>
      </c>
    </row>
    <row r="30" spans="1:8" s="66" customFormat="1" ht="14.25" x14ac:dyDescent="0.25">
      <c r="A30" s="66" t="s">
        <v>1849</v>
      </c>
      <c r="B30" s="45"/>
      <c r="E30" s="32">
        <f t="shared" ref="E30" si="13">D30+E29-C30</f>
        <v>1323000000</v>
      </c>
      <c r="F30" s="66">
        <v>1</v>
      </c>
      <c r="G30" s="66">
        <f t="shared" ref="G30" si="14">F30*E30</f>
        <v>1323000000</v>
      </c>
      <c r="H30" s="32">
        <f>SUM(G$1:G30)</f>
        <v>140475000000</v>
      </c>
    </row>
    <row r="31" spans="1:8" s="69" customFormat="1" ht="14.25" x14ac:dyDescent="0.25">
      <c r="A31" s="69" t="s">
        <v>1850</v>
      </c>
      <c r="B31" s="45"/>
      <c r="E31" s="32">
        <f t="shared" ref="E31" si="15">D31+E30-C31</f>
        <v>1323000000</v>
      </c>
      <c r="F31" s="69">
        <v>1</v>
      </c>
      <c r="G31" s="69">
        <f t="shared" ref="G31" si="16">F31*E31</f>
        <v>1323000000</v>
      </c>
      <c r="H31" s="32">
        <f>SUM(G$1:G31)</f>
        <v>141798000000</v>
      </c>
    </row>
    <row r="32" spans="1:8" s="72" customFormat="1" ht="14.25" x14ac:dyDescent="0.25">
      <c r="A32" s="72" t="s">
        <v>1851</v>
      </c>
      <c r="B32" s="45"/>
      <c r="E32" s="32">
        <f t="shared" ref="E32" si="17">D32+E31-C32</f>
        <v>1323000000</v>
      </c>
      <c r="F32" s="72">
        <v>1</v>
      </c>
      <c r="G32" s="72">
        <f t="shared" ref="G32" si="18">F32*E32</f>
        <v>1323000000</v>
      </c>
      <c r="H32" s="32">
        <f>SUM(G$1:G32)</f>
        <v>143121000000</v>
      </c>
    </row>
    <row r="33" spans="1:8" s="75" customFormat="1" ht="14.25" x14ac:dyDescent="0.25">
      <c r="A33" s="75" t="s">
        <v>1852</v>
      </c>
      <c r="B33" s="45"/>
      <c r="E33" s="32">
        <f t="shared" ref="E33" si="19">D33+E32-C33</f>
        <v>1323000000</v>
      </c>
      <c r="F33" s="75">
        <v>1</v>
      </c>
      <c r="G33" s="75">
        <f t="shared" ref="G33" si="20">F33*E33</f>
        <v>1323000000</v>
      </c>
      <c r="H33" s="32">
        <f>SUM(G$1:G33)</f>
        <v>144444000000</v>
      </c>
    </row>
    <row r="34" spans="1:8" s="78" customFormat="1" ht="14.25" x14ac:dyDescent="0.25">
      <c r="A34" s="78" t="s">
        <v>1853</v>
      </c>
      <c r="B34" s="45"/>
      <c r="E34" s="32">
        <f t="shared" ref="E34" si="21">D34+E33-C34</f>
        <v>1323000000</v>
      </c>
      <c r="F34" s="78">
        <v>3</v>
      </c>
      <c r="G34" s="78">
        <f t="shared" ref="G34" si="22">F34*E34</f>
        <v>3969000000</v>
      </c>
      <c r="H34" s="32">
        <f>SUM(G$1:G34)</f>
        <v>148413000000</v>
      </c>
    </row>
    <row r="35" spans="1:8" s="78" customFormat="1" ht="14.25" x14ac:dyDescent="0.25">
      <c r="A35" s="81" t="s">
        <v>1854</v>
      </c>
      <c r="B35" s="45"/>
      <c r="C35" s="81"/>
      <c r="D35" s="81"/>
      <c r="E35" s="32">
        <f t="shared" ref="E35" si="23">D35+E34-C35</f>
        <v>1323000000</v>
      </c>
      <c r="F35" s="81">
        <v>1</v>
      </c>
      <c r="G35" s="81">
        <f t="shared" ref="G35" si="24">F35*E35</f>
        <v>1323000000</v>
      </c>
      <c r="H35" s="32">
        <f>SUM(G$1:G35)</f>
        <v>149736000000</v>
      </c>
    </row>
    <row r="36" spans="1:8" s="84" customFormat="1" ht="14.25" x14ac:dyDescent="0.25">
      <c r="A36" s="84" t="s">
        <v>1855</v>
      </c>
      <c r="B36" s="45"/>
      <c r="E36" s="32">
        <f t="shared" ref="E36" si="25">D36+E35-C36</f>
        <v>1323000000</v>
      </c>
      <c r="F36" s="84">
        <v>1</v>
      </c>
      <c r="G36" s="84">
        <f t="shared" ref="G36" si="26">F36*E36</f>
        <v>1323000000</v>
      </c>
      <c r="H36" s="32">
        <f>SUM(G$1:G36)</f>
        <v>151059000000</v>
      </c>
    </row>
    <row r="37" spans="1:8" s="87" customFormat="1" ht="14.25" x14ac:dyDescent="0.25">
      <c r="A37" s="87" t="s">
        <v>1856</v>
      </c>
      <c r="B37" s="45"/>
      <c r="E37" s="32">
        <f t="shared" ref="E37" si="27">D37+E36-C37</f>
        <v>1323000000</v>
      </c>
      <c r="F37" s="87">
        <v>1</v>
      </c>
      <c r="G37" s="87">
        <f t="shared" ref="G37" si="28">F37*E37</f>
        <v>1323000000</v>
      </c>
      <c r="H37" s="32">
        <f>SUM(G$1:G37)</f>
        <v>152382000000</v>
      </c>
    </row>
    <row r="38" spans="1:8" s="90" customFormat="1" ht="14.25" x14ac:dyDescent="0.25">
      <c r="A38" s="90" t="s">
        <v>1857</v>
      </c>
      <c r="B38" s="45"/>
      <c r="E38" s="32">
        <f t="shared" ref="E38" si="29">D38+E37-C38</f>
        <v>1323000000</v>
      </c>
      <c r="F38" s="90">
        <v>1</v>
      </c>
      <c r="G38" s="90">
        <f t="shared" ref="G38" si="30">F38*E38</f>
        <v>1323000000</v>
      </c>
      <c r="H38" s="32">
        <f>SUM(G$1:G38)</f>
        <v>153705000000</v>
      </c>
    </row>
    <row r="39" spans="1:8" s="93" customFormat="1" ht="14.25" x14ac:dyDescent="0.25">
      <c r="A39" s="93" t="s">
        <v>1858</v>
      </c>
      <c r="B39" s="45"/>
      <c r="C39" s="93">
        <v>10000000</v>
      </c>
      <c r="E39" s="32">
        <f t="shared" ref="E39" si="31">D39+E38-C39</f>
        <v>1313000000</v>
      </c>
      <c r="F39" s="93">
        <v>3</v>
      </c>
      <c r="G39" s="93">
        <f t="shared" ref="G39" si="32">F39*E39</f>
        <v>3939000000</v>
      </c>
      <c r="H39" s="32">
        <f>SUM(G$1:G39)</f>
        <v>157644000000</v>
      </c>
    </row>
    <row r="40" spans="1:8" s="97" customFormat="1" ht="14.25" x14ac:dyDescent="0.25">
      <c r="A40" s="97" t="s">
        <v>1859</v>
      </c>
      <c r="B40" s="45"/>
      <c r="E40" s="32">
        <f t="shared" ref="E40" si="33">D40+E39-C40</f>
        <v>1313000000</v>
      </c>
      <c r="F40" s="97">
        <v>1</v>
      </c>
      <c r="G40" s="97">
        <f t="shared" ref="G40" si="34">F40*E40</f>
        <v>1313000000</v>
      </c>
      <c r="H40" s="32">
        <f>SUM(G$1:G40)</f>
        <v>158957000000</v>
      </c>
    </row>
    <row r="41" spans="1:8" s="103" customFormat="1" ht="14.25" x14ac:dyDescent="0.25">
      <c r="A41" s="103" t="s">
        <v>1860</v>
      </c>
      <c r="B41" s="45"/>
      <c r="E41" s="32">
        <f t="shared" ref="E41" si="35">D41+E40-C41</f>
        <v>1313000000</v>
      </c>
      <c r="F41" s="103">
        <v>1</v>
      </c>
      <c r="G41" s="103">
        <f t="shared" ref="G41" si="36">F41*E41</f>
        <v>1313000000</v>
      </c>
      <c r="H41" s="32">
        <f>SUM(G$1:G41)</f>
        <v>160270000000</v>
      </c>
    </row>
    <row r="42" spans="1:8" s="106" customFormat="1" ht="14.25" x14ac:dyDescent="0.25">
      <c r="A42" s="106" t="s">
        <v>1861</v>
      </c>
      <c r="B42" s="45"/>
      <c r="C42" s="106">
        <v>20000000</v>
      </c>
      <c r="E42" s="32">
        <f t="shared" ref="E42" si="37">D42+E41-C42</f>
        <v>1293000000</v>
      </c>
      <c r="F42" s="106">
        <v>1</v>
      </c>
      <c r="G42" s="106">
        <f t="shared" ref="G42" si="38">F42*E42</f>
        <v>1293000000</v>
      </c>
      <c r="H42" s="32">
        <f>SUM(G$1:G42)</f>
        <v>161563000000</v>
      </c>
    </row>
    <row r="43" spans="1:8" s="109" customFormat="1" ht="14.25" x14ac:dyDescent="0.25">
      <c r="A43" s="109" t="s">
        <v>1862</v>
      </c>
      <c r="B43" s="45"/>
      <c r="E43" s="32">
        <f t="shared" ref="E43" si="39">D43+E42-C43</f>
        <v>1293000000</v>
      </c>
      <c r="F43" s="109">
        <v>1</v>
      </c>
      <c r="G43" s="109">
        <f t="shared" ref="G43" si="40">F43*E43</f>
        <v>1293000000</v>
      </c>
      <c r="H43" s="32">
        <f>SUM(G$1:G43)</f>
        <v>162856000000</v>
      </c>
    </row>
    <row r="44" spans="1:8" s="112" customFormat="1" ht="14.25" x14ac:dyDescent="0.25">
      <c r="A44" s="112" t="s">
        <v>1863</v>
      </c>
      <c r="B44" s="45"/>
      <c r="E44" s="32">
        <f t="shared" ref="E44" si="41">D44+E43-C44</f>
        <v>1293000000</v>
      </c>
      <c r="F44" s="112">
        <v>3</v>
      </c>
      <c r="G44" s="112">
        <f t="shared" ref="G44" si="42">F44*E44</f>
        <v>3879000000</v>
      </c>
      <c r="H44" s="32">
        <f>SUM(G$1:G44)</f>
        <v>166735000000</v>
      </c>
    </row>
    <row r="45" spans="1:8" s="116" customFormat="1" ht="14.25" x14ac:dyDescent="0.25">
      <c r="A45" s="116" t="s">
        <v>1864</v>
      </c>
      <c r="B45" s="45"/>
      <c r="E45" s="32">
        <f t="shared" ref="E45" si="43">D45+E44-C45</f>
        <v>1293000000</v>
      </c>
      <c r="F45" s="116">
        <v>1</v>
      </c>
      <c r="G45" s="116">
        <f t="shared" ref="G45" si="44">F45*E45</f>
        <v>1293000000</v>
      </c>
      <c r="H45" s="32">
        <f>SUM(G$1:G45)</f>
        <v>168028000000</v>
      </c>
    </row>
    <row r="46" spans="1:8" s="119" customFormat="1" ht="14.25" x14ac:dyDescent="0.25">
      <c r="A46" s="119" t="s">
        <v>1865</v>
      </c>
      <c r="B46" s="45"/>
      <c r="E46" s="32">
        <f t="shared" ref="E46" si="45">D46+E45-C46</f>
        <v>1293000000</v>
      </c>
      <c r="F46" s="119">
        <v>2</v>
      </c>
      <c r="G46" s="119">
        <f t="shared" ref="G46" si="46">F46*E46</f>
        <v>2586000000</v>
      </c>
      <c r="H46" s="32">
        <f>SUM(G$1:G46)</f>
        <v>170614000000</v>
      </c>
    </row>
    <row r="47" spans="1:8" s="121" customFormat="1" ht="14.25" x14ac:dyDescent="0.25">
      <c r="A47" s="121" t="s">
        <v>1866</v>
      </c>
      <c r="B47" s="45"/>
      <c r="E47" s="32">
        <f t="shared" ref="E47" si="47">D47+E46-C47</f>
        <v>1293000000</v>
      </c>
      <c r="F47" s="121">
        <v>1</v>
      </c>
      <c r="G47" s="121">
        <f t="shared" ref="G47" si="48">F47*E47</f>
        <v>1293000000</v>
      </c>
      <c r="H47" s="32">
        <f>SUM(G$1:G47)</f>
        <v>171907000000</v>
      </c>
    </row>
    <row r="48" spans="1:8" s="124" customFormat="1" ht="14.25" x14ac:dyDescent="0.25">
      <c r="A48" s="124" t="s">
        <v>1867</v>
      </c>
      <c r="B48" s="45"/>
      <c r="E48" s="32">
        <f t="shared" ref="E48" si="49">D48+E47-C48</f>
        <v>1293000000</v>
      </c>
      <c r="F48" s="124">
        <v>3</v>
      </c>
      <c r="G48" s="124">
        <f t="shared" ref="G48" si="50">F48*E48</f>
        <v>3879000000</v>
      </c>
      <c r="H48" s="32">
        <f>SUM(G$1:G48)</f>
        <v>175786000000</v>
      </c>
    </row>
    <row r="49" spans="1:8" s="127" customFormat="1" ht="14.25" x14ac:dyDescent="0.25">
      <c r="A49" s="127" t="s">
        <v>1868</v>
      </c>
      <c r="B49" s="45"/>
      <c r="E49" s="32">
        <f t="shared" ref="E49" si="51">D49+E48-C49</f>
        <v>1293000000</v>
      </c>
      <c r="F49" s="127">
        <v>1</v>
      </c>
      <c r="G49" s="127">
        <f t="shared" ref="G49" si="52">F49*E49</f>
        <v>1293000000</v>
      </c>
      <c r="H49" s="32">
        <f>SUM(G$1:G49)</f>
        <v>177079000000</v>
      </c>
    </row>
    <row r="50" spans="1:8" s="130" customFormat="1" ht="14.25" x14ac:dyDescent="0.25">
      <c r="A50" s="130" t="s">
        <v>1869</v>
      </c>
      <c r="B50" s="45"/>
      <c r="E50" s="32">
        <f t="shared" ref="E50" si="53">D50+E49-C50</f>
        <v>1293000000</v>
      </c>
      <c r="F50" s="130">
        <v>1</v>
      </c>
      <c r="G50" s="130">
        <f t="shared" ref="G50" si="54">F50*E50</f>
        <v>1293000000</v>
      </c>
      <c r="H50" s="32">
        <f>SUM(G$1:G50)</f>
        <v>178372000000</v>
      </c>
    </row>
    <row r="51" spans="1:8" s="53" customFormat="1" ht="14.25" x14ac:dyDescent="0.25">
      <c r="A51" s="133" t="s">
        <v>1870</v>
      </c>
      <c r="B51" s="45"/>
      <c r="C51" s="133"/>
      <c r="D51" s="133"/>
      <c r="E51" s="32">
        <f t="shared" ref="E51" si="55">D51+E50-C51</f>
        <v>1293000000</v>
      </c>
      <c r="F51" s="133">
        <v>5</v>
      </c>
      <c r="G51" s="133">
        <f t="shared" ref="G51" si="56">F51*E51</f>
        <v>6465000000</v>
      </c>
      <c r="H51" s="32">
        <f>SUM(G$1:G51)</f>
        <v>184837000000</v>
      </c>
    </row>
    <row r="52" spans="1:8" s="136" customFormat="1" ht="14.25" x14ac:dyDescent="0.25">
      <c r="A52" s="136" t="s">
        <v>1871</v>
      </c>
      <c r="B52" s="45"/>
      <c r="E52" s="32">
        <f t="shared" ref="E52" si="57">D52+E51-C52</f>
        <v>1293000000</v>
      </c>
      <c r="F52" s="136">
        <v>1</v>
      </c>
      <c r="G52" s="136">
        <f t="shared" ref="G52" si="58">F52*E52</f>
        <v>1293000000</v>
      </c>
      <c r="H52" s="32">
        <f>SUM(G$1:G52)</f>
        <v>186130000000</v>
      </c>
    </row>
    <row r="53" spans="1:8" s="139" customFormat="1" x14ac:dyDescent="0.25">
      <c r="A53" s="139" t="s">
        <v>1872</v>
      </c>
      <c r="B53" s="45"/>
      <c r="E53" s="32">
        <f t="shared" ref="E53" si="59">D53+E52-C53</f>
        <v>1293000000</v>
      </c>
      <c r="F53" s="139">
        <v>1</v>
      </c>
      <c r="G53" s="139">
        <f t="shared" ref="G53" si="60">F53*E53</f>
        <v>1293000000</v>
      </c>
      <c r="H53" s="32">
        <f>SUM(G$1:G53)</f>
        <v>187423000000</v>
      </c>
    </row>
    <row r="54" spans="1:8" s="142" customFormat="1" x14ac:dyDescent="0.25">
      <c r="A54" s="142" t="s">
        <v>1873</v>
      </c>
      <c r="B54" s="45"/>
      <c r="E54" s="32">
        <f t="shared" ref="E54" si="61">D54+E53-C54</f>
        <v>1293000000</v>
      </c>
      <c r="F54" s="142">
        <v>1</v>
      </c>
      <c r="G54" s="142">
        <f t="shared" ref="G54" si="62">F54*E54</f>
        <v>1293000000</v>
      </c>
      <c r="H54" s="32">
        <f>SUM(G$1:G54)</f>
        <v>188716000000</v>
      </c>
    </row>
    <row r="55" spans="1:8" s="145" customFormat="1" x14ac:dyDescent="0.25">
      <c r="A55" s="145" t="s">
        <v>1874</v>
      </c>
      <c r="B55" s="45"/>
      <c r="C55" s="145">
        <v>30000000</v>
      </c>
      <c r="E55" s="32">
        <f t="shared" ref="E55" si="63">D55+E54-C55</f>
        <v>1263000000</v>
      </c>
      <c r="F55" s="145">
        <v>1</v>
      </c>
      <c r="G55" s="145">
        <f t="shared" ref="G55" si="64">F55*E55</f>
        <v>1263000000</v>
      </c>
      <c r="H55" s="32">
        <f>SUM(G$1:G55)</f>
        <v>189979000000</v>
      </c>
    </row>
    <row r="56" spans="1:8" s="148" customFormat="1" x14ac:dyDescent="0.25">
      <c r="A56" s="148" t="s">
        <v>1875</v>
      </c>
      <c r="B56" s="45"/>
      <c r="E56" s="32">
        <f t="shared" ref="E56" si="65">D56+E55-C56</f>
        <v>1263000000</v>
      </c>
      <c r="F56" s="148">
        <v>3</v>
      </c>
      <c r="G56" s="148">
        <f t="shared" ref="G56" si="66">F56*E56</f>
        <v>3789000000</v>
      </c>
      <c r="H56" s="32">
        <f>SUM(G$1:G56)</f>
        <v>193768000000</v>
      </c>
    </row>
    <row r="57" spans="1:8" s="151" customFormat="1" x14ac:dyDescent="0.25">
      <c r="A57" s="151" t="s">
        <v>1876</v>
      </c>
      <c r="B57" s="45"/>
      <c r="E57" s="32">
        <f t="shared" ref="E57" si="67">D57+E56-C57</f>
        <v>1263000000</v>
      </c>
      <c r="F57" s="151">
        <v>1</v>
      </c>
      <c r="G57" s="151">
        <f t="shared" ref="G57" si="68">F57*E57</f>
        <v>1263000000</v>
      </c>
      <c r="H57" s="32">
        <f>SUM(G$1:G57)</f>
        <v>195031000000</v>
      </c>
    </row>
    <row r="58" spans="1:8" s="154" customFormat="1" x14ac:dyDescent="0.25">
      <c r="A58" s="154" t="s">
        <v>1877</v>
      </c>
      <c r="B58" s="45"/>
      <c r="E58" s="32">
        <f t="shared" ref="E58" si="69">D58+E57-C58</f>
        <v>1263000000</v>
      </c>
      <c r="F58" s="154">
        <v>1</v>
      </c>
      <c r="G58" s="154">
        <f t="shared" ref="G58" si="70">F58*E58</f>
        <v>1263000000</v>
      </c>
      <c r="H58" s="32">
        <f>SUM(G$1:G58)</f>
        <v>196294000000</v>
      </c>
    </row>
    <row r="59" spans="1:8" s="157" customFormat="1" x14ac:dyDescent="0.25">
      <c r="A59" s="157" t="s">
        <v>1878</v>
      </c>
      <c r="B59" s="45"/>
      <c r="E59" s="32">
        <f t="shared" ref="E59" si="71">D59+E58-C59</f>
        <v>1263000000</v>
      </c>
      <c r="F59" s="157">
        <v>1</v>
      </c>
      <c r="G59" s="157">
        <f t="shared" ref="G59" si="72">F59*E59</f>
        <v>1263000000</v>
      </c>
      <c r="H59" s="32">
        <f>SUM(G$1:G59)</f>
        <v>197557000000</v>
      </c>
    </row>
    <row r="60" spans="1:8" s="160" customFormat="1" x14ac:dyDescent="0.25">
      <c r="A60" s="160" t="s">
        <v>1879</v>
      </c>
      <c r="B60" s="45"/>
      <c r="E60" s="32">
        <f t="shared" ref="E60" si="73">D60+E59-C60</f>
        <v>1263000000</v>
      </c>
      <c r="F60" s="160">
        <v>1</v>
      </c>
      <c r="G60" s="160">
        <f t="shared" ref="G60" si="74">F60*E60</f>
        <v>1263000000</v>
      </c>
      <c r="H60" s="32">
        <f>SUM(G$1:G60)</f>
        <v>198820000000</v>
      </c>
    </row>
    <row r="61" spans="1:8" s="164" customFormat="1" x14ac:dyDescent="0.25">
      <c r="A61" s="164" t="s">
        <v>1880</v>
      </c>
      <c r="B61" s="45"/>
      <c r="E61" s="32">
        <f t="shared" ref="E61" si="75">D61+E60-C61</f>
        <v>1263000000</v>
      </c>
      <c r="F61" s="164">
        <v>3</v>
      </c>
      <c r="G61" s="164">
        <f t="shared" ref="G61" si="76">F61*E61</f>
        <v>3789000000</v>
      </c>
      <c r="H61" s="32">
        <f>SUM(G$1:G61)</f>
        <v>202609000000</v>
      </c>
    </row>
    <row r="62" spans="1:8" s="167" customFormat="1" x14ac:dyDescent="0.25">
      <c r="A62" s="167" t="s">
        <v>1881</v>
      </c>
      <c r="B62" s="45"/>
      <c r="E62" s="32">
        <f t="shared" ref="E62" si="77">D62+E61-C62</f>
        <v>1263000000</v>
      </c>
      <c r="F62" s="167">
        <v>1</v>
      </c>
      <c r="G62" s="167">
        <f t="shared" ref="G62" si="78">F62*E62</f>
        <v>1263000000</v>
      </c>
      <c r="H62" s="32">
        <f>SUM(G$1:G62)</f>
        <v>203872000000</v>
      </c>
    </row>
    <row r="63" spans="1:8" s="170" customFormat="1" x14ac:dyDescent="0.25">
      <c r="A63" s="170" t="s">
        <v>1882</v>
      </c>
      <c r="B63" s="45"/>
      <c r="E63" s="32">
        <f t="shared" ref="E63" si="79">D63+E62-C63</f>
        <v>1263000000</v>
      </c>
      <c r="F63" s="170">
        <v>1</v>
      </c>
      <c r="G63" s="170">
        <f t="shared" ref="G63" si="80">F63*E63</f>
        <v>1263000000</v>
      </c>
      <c r="H63" s="32">
        <f>SUM(G$1:G63)</f>
        <v>205135000000</v>
      </c>
    </row>
    <row r="64" spans="1:8" s="173" customFormat="1" x14ac:dyDescent="0.25">
      <c r="A64" s="173" t="s">
        <v>1883</v>
      </c>
      <c r="B64" s="45"/>
      <c r="E64" s="32">
        <f t="shared" ref="E64" si="81">D64+E63-C64</f>
        <v>1263000000</v>
      </c>
      <c r="F64" s="173">
        <v>1</v>
      </c>
      <c r="G64" s="173">
        <f t="shared" ref="G64" si="82">F64*E64</f>
        <v>1263000000</v>
      </c>
      <c r="H64" s="32">
        <f>SUM(G$1:G64)</f>
        <v>206398000000</v>
      </c>
    </row>
    <row r="65" spans="1:8" s="177" customFormat="1" x14ac:dyDescent="0.25">
      <c r="A65" s="177" t="s">
        <v>1926</v>
      </c>
      <c r="B65" s="45"/>
      <c r="E65" s="32">
        <f t="shared" ref="E65" si="83">D65+E64-C65</f>
        <v>1263000000</v>
      </c>
      <c r="F65" s="177">
        <v>1</v>
      </c>
      <c r="G65" s="177">
        <f t="shared" ref="G65" si="84">F65*E65</f>
        <v>1263000000</v>
      </c>
      <c r="H65" s="32">
        <f>SUM(G$1:G65)</f>
        <v>207661000000</v>
      </c>
    </row>
    <row r="66" spans="1:8" s="181" customFormat="1" x14ac:dyDescent="0.25">
      <c r="A66" s="181" t="s">
        <v>1945</v>
      </c>
      <c r="B66" s="45"/>
      <c r="E66" s="32">
        <f t="shared" ref="E66" si="85">D66+E65-C66</f>
        <v>1263000000</v>
      </c>
      <c r="F66" s="181">
        <v>4</v>
      </c>
      <c r="G66" s="181">
        <f t="shared" ref="G66" si="86">F66*E66</f>
        <v>5052000000</v>
      </c>
      <c r="H66" s="32">
        <f>SUM(G$1:G66)</f>
        <v>212713000000</v>
      </c>
    </row>
    <row r="67" spans="1:8" s="183" customFormat="1" x14ac:dyDescent="0.25">
      <c r="A67" s="183" t="s">
        <v>1979</v>
      </c>
      <c r="B67" s="45"/>
      <c r="E67" s="32">
        <f t="shared" ref="E67" si="87">D67+E66-C67</f>
        <v>1263000000</v>
      </c>
      <c r="F67" s="183">
        <v>1</v>
      </c>
      <c r="G67" s="183">
        <f t="shared" ref="G67" si="88">F67*E67</f>
        <v>1263000000</v>
      </c>
      <c r="H67" s="32">
        <f>SUM(G$1:G67)</f>
        <v>213976000000</v>
      </c>
    </row>
    <row r="68" spans="1:8" s="188" customFormat="1" x14ac:dyDescent="0.25">
      <c r="A68" s="188" t="s">
        <v>2022</v>
      </c>
      <c r="B68" s="45"/>
      <c r="E68" s="32">
        <f t="shared" ref="E68" si="89">D68+E67-C68</f>
        <v>1263000000</v>
      </c>
      <c r="F68" s="188">
        <v>1</v>
      </c>
      <c r="G68" s="188">
        <f t="shared" ref="G68" si="90">F68*E68</f>
        <v>1263000000</v>
      </c>
      <c r="H68" s="32">
        <f>SUM(G$1:G68)</f>
        <v>215239000000</v>
      </c>
    </row>
    <row r="69" spans="1:8" s="191" customFormat="1" x14ac:dyDescent="0.25">
      <c r="A69" s="191" t="s">
        <v>2068</v>
      </c>
      <c r="B69" s="45"/>
      <c r="E69" s="32">
        <f t="shared" ref="E69" si="91">D69+E68-C69</f>
        <v>1263000000</v>
      </c>
      <c r="F69" s="191">
        <v>1</v>
      </c>
      <c r="G69" s="191">
        <f t="shared" ref="G69" si="92">F69*E69</f>
        <v>1263000000</v>
      </c>
      <c r="H69" s="32">
        <f>SUM(G$1:G69)</f>
        <v>216502000000</v>
      </c>
    </row>
    <row r="70" spans="1:8" s="194" customFormat="1" x14ac:dyDescent="0.25">
      <c r="A70" s="194" t="s">
        <v>2113</v>
      </c>
      <c r="B70" s="45"/>
      <c r="E70" s="32">
        <f t="shared" ref="E70" si="93">D70+E69-C70</f>
        <v>1263000000</v>
      </c>
      <c r="F70" s="194">
        <v>3</v>
      </c>
      <c r="G70" s="194">
        <f t="shared" ref="G70" si="94">F70*E70</f>
        <v>3789000000</v>
      </c>
      <c r="H70" s="32">
        <f>SUM(G$1:G70)</f>
        <v>220291000000</v>
      </c>
    </row>
    <row r="71" spans="1:8" s="202" customFormat="1" x14ac:dyDescent="0.25">
      <c r="A71" s="202" t="s">
        <v>2151</v>
      </c>
      <c r="B71" s="45"/>
      <c r="E71" s="32">
        <f t="shared" ref="E71" si="95">D71+E70-C71</f>
        <v>1263000000</v>
      </c>
      <c r="F71" s="202">
        <v>1</v>
      </c>
      <c r="G71" s="202">
        <f t="shared" ref="G71" si="96">F71*E71</f>
        <v>1263000000</v>
      </c>
      <c r="H71" s="32">
        <f>SUM(G$1:G71)</f>
        <v>221554000000</v>
      </c>
    </row>
    <row r="72" spans="1:8" s="210" customFormat="1" x14ac:dyDescent="0.25">
      <c r="A72" s="210" t="s">
        <v>2187</v>
      </c>
      <c r="B72" s="45"/>
      <c r="E72" s="32">
        <f t="shared" ref="E72" si="97">D72+E71-C72</f>
        <v>1263000000</v>
      </c>
      <c r="F72" s="210">
        <v>1</v>
      </c>
      <c r="G72" s="210">
        <f t="shared" ref="G72" si="98">F72*E72</f>
        <v>1263000000</v>
      </c>
      <c r="H72" s="32">
        <f>SUM(G$1:G72)</f>
        <v>222817000000</v>
      </c>
    </row>
    <row r="73" spans="1:8" s="218" customFormat="1" x14ac:dyDescent="0.25">
      <c r="A73" s="218" t="s">
        <v>2224</v>
      </c>
      <c r="B73" s="45"/>
      <c r="E73" s="32">
        <f t="shared" ref="E73" si="99">D73+E72-C73</f>
        <v>1263000000</v>
      </c>
      <c r="F73" s="218">
        <v>1</v>
      </c>
      <c r="G73" s="218">
        <f t="shared" ref="G73" si="100">F73*E73</f>
        <v>1263000000</v>
      </c>
      <c r="H73" s="32">
        <f>SUM(G$1:G73)</f>
        <v>224080000000</v>
      </c>
    </row>
    <row r="74" spans="1:8" s="226" customFormat="1" x14ac:dyDescent="0.25">
      <c r="A74" s="226" t="s">
        <v>2225</v>
      </c>
      <c r="B74" s="45"/>
      <c r="E74" s="32">
        <f t="shared" ref="E74" si="101">D74+E73-C74</f>
        <v>1263000000</v>
      </c>
      <c r="F74" s="226">
        <v>1</v>
      </c>
      <c r="G74" s="226">
        <f t="shared" ref="G74" si="102">F74*E74</f>
        <v>1263000000</v>
      </c>
      <c r="H74" s="32">
        <f>SUM(G$1:G74)</f>
        <v>225343000000</v>
      </c>
    </row>
    <row r="75" spans="1:8" s="234" customFormat="1" x14ac:dyDescent="0.25">
      <c r="A75" s="234" t="s">
        <v>2281</v>
      </c>
      <c r="B75" s="45"/>
      <c r="E75" s="32">
        <f t="shared" ref="E75" si="103">D75+E74-C75</f>
        <v>1263000000</v>
      </c>
      <c r="F75" s="234">
        <v>3</v>
      </c>
      <c r="G75" s="234">
        <f t="shared" ref="G75" si="104">F75*E75</f>
        <v>3789000000</v>
      </c>
      <c r="H75" s="32">
        <f>SUM(G$1:G75)</f>
        <v>229132000000</v>
      </c>
    </row>
    <row r="76" spans="1:8" s="241" customFormat="1" x14ac:dyDescent="0.25">
      <c r="A76" s="241" t="s">
        <v>2326</v>
      </c>
      <c r="B76" s="45"/>
      <c r="E76" s="32">
        <f t="shared" ref="E76" si="105">D76+E75-C76</f>
        <v>1263000000</v>
      </c>
      <c r="F76" s="241">
        <v>1</v>
      </c>
      <c r="G76" s="241">
        <f t="shared" ref="G76" si="106">F76*E76</f>
        <v>1263000000</v>
      </c>
      <c r="H76" s="32">
        <f>SUM(G$1:G76)</f>
        <v>230395000000</v>
      </c>
    </row>
    <row r="77" spans="1:8" s="249" customFormat="1" x14ac:dyDescent="0.25">
      <c r="A77" s="249" t="s">
        <v>2327</v>
      </c>
      <c r="B77" s="45"/>
      <c r="E77" s="32">
        <f t="shared" ref="E77" si="107">D77+E76-C77</f>
        <v>1263000000</v>
      </c>
      <c r="F77" s="249">
        <v>1</v>
      </c>
      <c r="G77" s="249">
        <f t="shared" ref="G77" si="108">F77*E77</f>
        <v>1263000000</v>
      </c>
      <c r="H77" s="32">
        <f>SUM(G$1:G77)</f>
        <v>231658000000</v>
      </c>
    </row>
    <row r="78" spans="1:8" s="258" customFormat="1" x14ac:dyDescent="0.25">
      <c r="A78" s="258" t="s">
        <v>2366</v>
      </c>
      <c r="B78" s="45"/>
      <c r="E78" s="32">
        <f t="shared" ref="E78" si="109">D78+E77-C78</f>
        <v>1263000000</v>
      </c>
      <c r="F78" s="258">
        <v>1</v>
      </c>
      <c r="G78" s="258">
        <f t="shared" ref="G78" si="110">F78*E78</f>
        <v>1263000000</v>
      </c>
      <c r="H78" s="32">
        <f>SUM(G$1:G78)</f>
        <v>232921000000</v>
      </c>
    </row>
    <row r="79" spans="1:8" s="267" customFormat="1" x14ac:dyDescent="0.25">
      <c r="A79" s="267" t="s">
        <v>2367</v>
      </c>
      <c r="B79" s="45"/>
      <c r="E79" s="32">
        <f t="shared" ref="E79" si="111">D79+E78-C79</f>
        <v>1263000000</v>
      </c>
      <c r="F79" s="267">
        <v>1</v>
      </c>
      <c r="G79" s="267">
        <f t="shared" ref="G79" si="112">F79*E79</f>
        <v>1263000000</v>
      </c>
      <c r="H79" s="32">
        <f>SUM(G$1:G79)</f>
        <v>234184000000</v>
      </c>
    </row>
    <row r="80" spans="1:8" s="275" customFormat="1" x14ac:dyDescent="0.25">
      <c r="A80" s="275" t="s">
        <v>2437</v>
      </c>
      <c r="B80" s="45"/>
      <c r="E80" s="32">
        <f t="shared" ref="E80" si="113">D80+E79-C80</f>
        <v>1263000000</v>
      </c>
      <c r="F80" s="275">
        <v>3</v>
      </c>
      <c r="G80" s="275">
        <f t="shared" ref="G80" si="114">F80*E80</f>
        <v>3789000000</v>
      </c>
      <c r="H80" s="32">
        <f>SUM(G$1:G80)</f>
        <v>237973000000</v>
      </c>
    </row>
    <row r="81" spans="1:8" s="283" customFormat="1" x14ac:dyDescent="0.25">
      <c r="A81" s="283" t="s">
        <v>2439</v>
      </c>
      <c r="B81" s="45"/>
      <c r="E81" s="32">
        <f t="shared" ref="E81" si="115">D81+E80-C81</f>
        <v>1263000000</v>
      </c>
      <c r="F81" s="283">
        <v>1</v>
      </c>
      <c r="G81" s="283">
        <f t="shared" ref="G81" si="116">F81*E81</f>
        <v>1263000000</v>
      </c>
      <c r="H81" s="32">
        <f>SUM(G$1:G81)</f>
        <v>239236000000</v>
      </c>
    </row>
    <row r="82" spans="1:8" s="291" customFormat="1" x14ac:dyDescent="0.25">
      <c r="A82" s="291" t="s">
        <v>2464</v>
      </c>
      <c r="B82" s="45"/>
      <c r="E82" s="32">
        <f t="shared" ref="E82" si="117">D82+E81-C82</f>
        <v>1263000000</v>
      </c>
      <c r="F82" s="291">
        <v>1</v>
      </c>
      <c r="G82" s="291">
        <f t="shared" ref="G82" si="118">F82*E82</f>
        <v>1263000000</v>
      </c>
      <c r="H82" s="32">
        <f>SUM(G$1:G82)</f>
        <v>240499000000</v>
      </c>
    </row>
    <row r="83" spans="1:8" s="299" customFormat="1" x14ac:dyDescent="0.25">
      <c r="A83" s="299" t="s">
        <v>2492</v>
      </c>
      <c r="B83" s="45"/>
      <c r="E83" s="32">
        <f t="shared" ref="E83" si="119">D83+E82-C83</f>
        <v>1263000000</v>
      </c>
      <c r="F83" s="299">
        <v>1</v>
      </c>
      <c r="G83" s="299">
        <f t="shared" ref="G83" si="120">F83*E83</f>
        <v>1263000000</v>
      </c>
      <c r="H83" s="32">
        <f>SUM(G$1:G83)</f>
        <v>241762000000</v>
      </c>
    </row>
    <row r="84" spans="1:8" s="306" customFormat="1" x14ac:dyDescent="0.25">
      <c r="A84" s="306" t="s">
        <v>2522</v>
      </c>
      <c r="B84" s="45"/>
      <c r="E84" s="32">
        <f t="shared" ref="E84" si="121">D84+E83-C84</f>
        <v>1263000000</v>
      </c>
      <c r="F84" s="306">
        <v>1</v>
      </c>
      <c r="G84" s="306">
        <f t="shared" ref="G84" si="122">F84*E84</f>
        <v>1263000000</v>
      </c>
      <c r="H84" s="32">
        <f>SUM(G$1:G84)</f>
        <v>243025000000</v>
      </c>
    </row>
    <row r="85" spans="1:8" s="313" customFormat="1" x14ac:dyDescent="0.25">
      <c r="A85" s="313" t="s">
        <v>2561</v>
      </c>
      <c r="B85" s="45"/>
      <c r="E85" s="32">
        <f t="shared" ref="E85" si="123">D85+E84-C85</f>
        <v>1263000000</v>
      </c>
      <c r="F85" s="313">
        <v>3</v>
      </c>
      <c r="G85" s="313">
        <f t="shared" ref="G85" si="124">F85*E85</f>
        <v>3789000000</v>
      </c>
      <c r="H85" s="32">
        <f>SUM(G$1:G85)</f>
        <v>246814000000</v>
      </c>
    </row>
    <row r="86" spans="1:8" s="322" customFormat="1" x14ac:dyDescent="0.25">
      <c r="A86" s="322" t="s">
        <v>2598</v>
      </c>
      <c r="B86" s="45"/>
      <c r="E86" s="32">
        <f t="shared" ref="E86" si="125">D86+E85-C86</f>
        <v>1263000000</v>
      </c>
      <c r="F86" s="322">
        <v>1</v>
      </c>
      <c r="G86" s="322">
        <f t="shared" ref="G86" si="126">F86*E86</f>
        <v>1263000000</v>
      </c>
      <c r="H86" s="32">
        <f>SUM(G$1:G86)</f>
        <v>248077000000</v>
      </c>
    </row>
    <row r="87" spans="1:8" s="339" customFormat="1" x14ac:dyDescent="0.25">
      <c r="A87" s="339" t="s">
        <v>2648</v>
      </c>
      <c r="B87" s="45"/>
      <c r="E87" s="32">
        <f t="shared" ref="E87" si="127">D87+E86-C87</f>
        <v>1263000000</v>
      </c>
      <c r="F87" s="339">
        <v>1</v>
      </c>
      <c r="G87" s="339">
        <f t="shared" ref="G87" si="128">F87*E87</f>
        <v>1263000000</v>
      </c>
      <c r="H87" s="32">
        <f>SUM(G$1:G87)</f>
        <v>249340000000</v>
      </c>
    </row>
    <row r="88" spans="1:8" s="347" customFormat="1" x14ac:dyDescent="0.25">
      <c r="A88" s="347" t="s">
        <v>2695</v>
      </c>
      <c r="B88" s="45"/>
      <c r="E88" s="32">
        <f t="shared" ref="E88" si="129">D88+E87-C88</f>
        <v>1263000000</v>
      </c>
      <c r="F88" s="347">
        <v>1</v>
      </c>
      <c r="G88" s="347">
        <f t="shared" ref="G88" si="130">F88*E88</f>
        <v>1263000000</v>
      </c>
      <c r="H88" s="32">
        <f>SUM(G$1:G88)</f>
        <v>250603000000</v>
      </c>
    </row>
    <row r="89" spans="1:8" s="355" customFormat="1" x14ac:dyDescent="0.25">
      <c r="A89" s="355" t="s">
        <v>2738</v>
      </c>
      <c r="B89" s="45"/>
      <c r="E89" s="32">
        <f t="shared" ref="E89" si="131">D89+E88-C89</f>
        <v>1263000000</v>
      </c>
      <c r="F89" s="355">
        <v>1</v>
      </c>
      <c r="G89" s="355">
        <f t="shared" ref="G89" si="132">F89*E89</f>
        <v>1263000000</v>
      </c>
      <c r="H89" s="32">
        <f>SUM(G$1:G89)</f>
        <v>251866000000</v>
      </c>
    </row>
    <row r="90" spans="1:8" s="363" customFormat="1" x14ac:dyDescent="0.25">
      <c r="A90" s="363" t="s">
        <v>2790</v>
      </c>
      <c r="B90" s="45"/>
      <c r="E90" s="32">
        <f t="shared" ref="E90" si="133">D90+E89-C90</f>
        <v>1263000000</v>
      </c>
      <c r="F90" s="363">
        <v>3</v>
      </c>
      <c r="G90" s="363">
        <f t="shared" ref="G90" si="134">F90*E90</f>
        <v>3789000000</v>
      </c>
      <c r="H90" s="32">
        <f>SUM(G$1:G90)</f>
        <v>255655000000</v>
      </c>
    </row>
    <row r="91" spans="1:8" s="133" customFormat="1" x14ac:dyDescent="0.25">
      <c r="B91" s="45"/>
      <c r="E91" s="32"/>
      <c r="H91" s="32"/>
    </row>
    <row r="92" spans="1:8" ht="4.5" customHeight="1" x14ac:dyDescent="0.25">
      <c r="E92" s="32"/>
      <c r="H92" s="32"/>
    </row>
    <row r="93" spans="1:8" x14ac:dyDescent="0.25">
      <c r="G93" s="32">
        <f>SUM(G1:G92)</f>
        <v>255655000000</v>
      </c>
      <c r="H93" s="16" t="s">
        <v>99</v>
      </c>
    </row>
  </sheetData>
  <conditionalFormatting sqref="B1:B10">
    <cfRule type="containsText" dxfId="24" priority="1" operator="containsText" text="دریافت وجه">
      <formula>NOT(ISERROR(SEARCH("دریافت وجه",B1)))</formula>
    </cfRule>
    <cfRule type="containsText" dxfId="23" priority="2" operator="containsText" text="پرداخت وجه">
      <formula>NOT(ISERROR(SEARCH("پرداخت وجه",B1)))</formula>
    </cfRule>
  </conditionalFormatting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6"/>
  <sheetViews>
    <sheetView rightToLeft="1" tabSelected="1" zoomScale="115" zoomScaleNormal="115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79" sqref="A79"/>
    </sheetView>
  </sheetViews>
  <sheetFormatPr defaultRowHeight="15" x14ac:dyDescent="0.25"/>
  <cols>
    <col min="1" max="1" width="13.5703125" style="16" customWidth="1"/>
    <col min="2" max="3" width="14.140625" style="16" customWidth="1"/>
    <col min="4" max="4" width="14" style="16" bestFit="1" customWidth="1"/>
    <col min="5" max="5" width="14.140625" style="16" customWidth="1"/>
    <col min="6" max="6" width="12.85546875" style="16" bestFit="1" customWidth="1"/>
    <col min="7" max="7" width="15.28515625" style="16" customWidth="1"/>
    <col min="8" max="8" width="14.85546875" style="16" customWidth="1"/>
    <col min="9" max="10" width="12.7109375" style="16" customWidth="1"/>
    <col min="11" max="11" width="12.85546875" style="16" bestFit="1" customWidth="1"/>
    <col min="12" max="12" width="9.140625" style="16"/>
    <col min="13" max="13" width="19.28515625" style="16" bestFit="1" customWidth="1"/>
    <col min="14" max="16384" width="9.140625" style="16"/>
  </cols>
  <sheetData>
    <row r="1" spans="1:13" ht="16.350000000000001" customHeight="1" x14ac:dyDescent="0.25">
      <c r="A1" s="16" t="s">
        <v>97</v>
      </c>
      <c r="B1" s="21" t="s">
        <v>95</v>
      </c>
      <c r="C1" s="16" t="s">
        <v>96</v>
      </c>
      <c r="D1" s="16" t="s">
        <v>60</v>
      </c>
      <c r="E1" s="16" t="s">
        <v>459</v>
      </c>
      <c r="F1" s="372" t="s">
        <v>63</v>
      </c>
      <c r="G1" s="372"/>
      <c r="H1" s="16" t="s">
        <v>507</v>
      </c>
      <c r="I1" s="373" t="s">
        <v>98</v>
      </c>
      <c r="J1" s="373"/>
      <c r="K1" s="373" t="s">
        <v>268</v>
      </c>
      <c r="L1" s="373"/>
      <c r="M1" s="16" t="s">
        <v>2560</v>
      </c>
    </row>
    <row r="2" spans="1:13" x14ac:dyDescent="0.25">
      <c r="A2" s="54" t="s">
        <v>1884</v>
      </c>
      <c r="B2" s="15">
        <v>1380000000</v>
      </c>
      <c r="C2" s="22">
        <f>E2+D2</f>
        <v>1483990465</v>
      </c>
      <c r="D2" s="99">
        <v>57000000</v>
      </c>
      <c r="E2" s="22">
        <f>'98-1-21'!G22</f>
        <v>1426990465</v>
      </c>
      <c r="F2" s="31">
        <f t="shared" ref="F2:F13" si="0">E2+D2-B2</f>
        <v>103990465</v>
      </c>
      <c r="G2" s="55">
        <f t="shared" ref="G2:G13" si="1">F2/B2</f>
        <v>7.5355409420289857E-2</v>
      </c>
      <c r="H2" s="22">
        <f t="shared" ref="H2:H13" si="2">F2-D2</f>
        <v>46990465</v>
      </c>
      <c r="I2" s="32">
        <f>H2</f>
        <v>46990465</v>
      </c>
      <c r="J2" s="56">
        <f>I2/$B$2</f>
        <v>3.4051061594202896E-2</v>
      </c>
      <c r="K2" s="32">
        <f>F2</f>
        <v>103990465</v>
      </c>
      <c r="L2" s="56">
        <f>G2</f>
        <v>7.5355409420289857E-2</v>
      </c>
    </row>
    <row r="3" spans="1:13" x14ac:dyDescent="0.25">
      <c r="A3" s="43" t="s">
        <v>1834</v>
      </c>
      <c r="B3" s="31">
        <f>E2</f>
        <v>1426990465</v>
      </c>
      <c r="C3" s="22">
        <f>E3+SUM(D$2:D3)</f>
        <v>1476808070</v>
      </c>
      <c r="D3" s="99"/>
      <c r="E3" s="22">
        <f>'98-1-24'!G24</f>
        <v>1419808070</v>
      </c>
      <c r="F3" s="31">
        <f t="shared" si="0"/>
        <v>-7182395</v>
      </c>
      <c r="G3" s="55">
        <f t="shared" si="1"/>
        <v>-5.0332466657371814E-3</v>
      </c>
      <c r="H3" s="22">
        <f t="shared" si="2"/>
        <v>-7182395</v>
      </c>
      <c r="I3" s="32">
        <f>I2+H3</f>
        <v>39808070</v>
      </c>
      <c r="J3" s="56">
        <f t="shared" ref="J3:J13" si="3">I3/$B$2</f>
        <v>2.8846427536231883E-2</v>
      </c>
      <c r="K3" s="32">
        <f>K2+F3</f>
        <v>96808070</v>
      </c>
      <c r="L3" s="56">
        <f>SUM(G$2:G3)</f>
        <v>7.0322162754552678E-2</v>
      </c>
    </row>
    <row r="4" spans="1:13" x14ac:dyDescent="0.25">
      <c r="A4" s="43" t="s">
        <v>1835</v>
      </c>
      <c r="B4" s="31">
        <f t="shared" ref="B4:B13" si="4">E3</f>
        <v>1419808070</v>
      </c>
      <c r="C4" s="22">
        <f>E4+SUM(D$2:D4)</f>
        <v>1503027294</v>
      </c>
      <c r="D4" s="99"/>
      <c r="E4" s="22">
        <f>'98-1-25'!G22</f>
        <v>1446027294</v>
      </c>
      <c r="F4" s="31">
        <f t="shared" si="0"/>
        <v>26219224</v>
      </c>
      <c r="G4" s="55">
        <f t="shared" si="1"/>
        <v>1.846673825427686E-2</v>
      </c>
      <c r="H4" s="22">
        <f t="shared" si="2"/>
        <v>26219224</v>
      </c>
      <c r="I4" s="32">
        <f t="shared" ref="I4:I13" si="5">I3+H4</f>
        <v>66027294</v>
      </c>
      <c r="J4" s="56">
        <f t="shared" si="3"/>
        <v>4.7845865217391308E-2</v>
      </c>
      <c r="K4" s="32">
        <f t="shared" ref="K4:K13" si="6">K3+F4</f>
        <v>123027294</v>
      </c>
      <c r="L4" s="56">
        <f>SUM(G$2:G4)</f>
        <v>8.8788901008829538E-2</v>
      </c>
    </row>
    <row r="5" spans="1:13" x14ac:dyDescent="0.25">
      <c r="A5" s="43" t="s">
        <v>1836</v>
      </c>
      <c r="B5" s="31">
        <f t="shared" si="4"/>
        <v>1446027294</v>
      </c>
      <c r="C5" s="22">
        <f>E5+SUM(D$2:D5)</f>
        <v>1513851024</v>
      </c>
      <c r="D5" s="99"/>
      <c r="E5" s="22">
        <f>'98-1-26'!G23</f>
        <v>1456851024</v>
      </c>
      <c r="F5" s="31">
        <f t="shared" si="0"/>
        <v>10823730</v>
      </c>
      <c r="G5" s="55">
        <f t="shared" si="1"/>
        <v>7.4851491703586057E-3</v>
      </c>
      <c r="H5" s="22">
        <f t="shared" si="2"/>
        <v>10823730</v>
      </c>
      <c r="I5" s="32">
        <f t="shared" si="5"/>
        <v>76851024</v>
      </c>
      <c r="J5" s="56">
        <f t="shared" si="3"/>
        <v>5.5689147826086957E-2</v>
      </c>
      <c r="K5" s="32">
        <f t="shared" si="6"/>
        <v>133851024</v>
      </c>
      <c r="L5" s="56">
        <f>SUM(G$2:G5)</f>
        <v>9.6274050179188136E-2</v>
      </c>
    </row>
    <row r="6" spans="1:13" x14ac:dyDescent="0.25">
      <c r="A6" s="43" t="s">
        <v>1837</v>
      </c>
      <c r="B6" s="31">
        <f t="shared" si="4"/>
        <v>1456851024</v>
      </c>
      <c r="C6" s="22">
        <f>E6+SUM(D$2:D6)</f>
        <v>1508165211</v>
      </c>
      <c r="D6" s="99"/>
      <c r="E6" s="22">
        <f>'98-1-27'!G23</f>
        <v>1451165211</v>
      </c>
      <c r="F6" s="31">
        <f t="shared" si="0"/>
        <v>-5685813</v>
      </c>
      <c r="G6" s="55">
        <f t="shared" si="1"/>
        <v>-3.9028101750505409E-3</v>
      </c>
      <c r="H6" s="22">
        <f t="shared" si="2"/>
        <v>-5685813</v>
      </c>
      <c r="I6" s="32">
        <f t="shared" si="5"/>
        <v>71165211</v>
      </c>
      <c r="J6" s="56">
        <f t="shared" si="3"/>
        <v>5.1568993478260869E-2</v>
      </c>
      <c r="K6" s="32">
        <f t="shared" si="6"/>
        <v>128165211</v>
      </c>
      <c r="L6" s="56">
        <f>SUM(G$2:G6)</f>
        <v>9.23712400041376E-2</v>
      </c>
    </row>
    <row r="7" spans="1:13" x14ac:dyDescent="0.25">
      <c r="A7" s="43" t="s">
        <v>1838</v>
      </c>
      <c r="B7" s="31">
        <f t="shared" si="4"/>
        <v>1451165211</v>
      </c>
      <c r="C7" s="22">
        <f>E7+SUM(D$2:D7)</f>
        <v>1501066563</v>
      </c>
      <c r="D7" s="99"/>
      <c r="E7" s="22">
        <f>'98-1-28'!G23</f>
        <v>1444066563</v>
      </c>
      <c r="F7" s="31">
        <f t="shared" si="0"/>
        <v>-7098648</v>
      </c>
      <c r="G7" s="55">
        <f t="shared" si="1"/>
        <v>-4.8916883799249239E-3</v>
      </c>
      <c r="H7" s="22">
        <f t="shared" si="2"/>
        <v>-7098648</v>
      </c>
      <c r="I7" s="32">
        <f t="shared" si="5"/>
        <v>64066563</v>
      </c>
      <c r="J7" s="56">
        <f t="shared" si="3"/>
        <v>4.642504565217391E-2</v>
      </c>
      <c r="K7" s="32">
        <f t="shared" si="6"/>
        <v>121066563</v>
      </c>
      <c r="L7" s="56">
        <f>SUM(G$2:G7)</f>
        <v>8.747955162421267E-2</v>
      </c>
    </row>
    <row r="8" spans="1:13" x14ac:dyDescent="0.25">
      <c r="A8" s="43" t="s">
        <v>1839</v>
      </c>
      <c r="B8" s="31">
        <f t="shared" si="4"/>
        <v>1444066563</v>
      </c>
      <c r="C8" s="22">
        <f>E8+SUM(D$2:D8)</f>
        <v>1522064657</v>
      </c>
      <c r="D8" s="99"/>
      <c r="E8" s="22">
        <f>'98-1-31'!G23</f>
        <v>1465064657</v>
      </c>
      <c r="F8" s="31">
        <f t="shared" si="0"/>
        <v>20998094</v>
      </c>
      <c r="G8" s="55">
        <f t="shared" si="1"/>
        <v>1.4540946060254425E-2</v>
      </c>
      <c r="H8" s="22">
        <f t="shared" si="2"/>
        <v>20998094</v>
      </c>
      <c r="I8" s="32">
        <f t="shared" si="5"/>
        <v>85064657</v>
      </c>
      <c r="J8" s="56">
        <f t="shared" si="3"/>
        <v>6.1641055797101447E-2</v>
      </c>
      <c r="K8" s="32">
        <f t="shared" si="6"/>
        <v>142064657</v>
      </c>
      <c r="L8" s="56">
        <f>SUM(G$2:G8)</f>
        <v>0.1020204976844671</v>
      </c>
      <c r="M8" s="94"/>
    </row>
    <row r="9" spans="1:13" x14ac:dyDescent="0.25">
      <c r="A9" s="43" t="s">
        <v>1840</v>
      </c>
      <c r="B9" s="31">
        <f t="shared" si="4"/>
        <v>1465064657</v>
      </c>
      <c r="C9" s="22">
        <f>E9+SUM(D$2:D9)</f>
        <v>1501451886</v>
      </c>
      <c r="D9" s="99"/>
      <c r="E9" s="22">
        <f>'98-2-2'!G24</f>
        <v>1444451886</v>
      </c>
      <c r="F9" s="31">
        <f t="shared" si="0"/>
        <v>-20612771</v>
      </c>
      <c r="G9" s="55">
        <f t="shared" si="1"/>
        <v>-1.4069529901983022E-2</v>
      </c>
      <c r="H9" s="22">
        <f t="shared" si="2"/>
        <v>-20612771</v>
      </c>
      <c r="I9" s="32">
        <f t="shared" si="5"/>
        <v>64451886</v>
      </c>
      <c r="J9" s="56">
        <f t="shared" si="3"/>
        <v>4.6704265217391301E-2</v>
      </c>
      <c r="K9" s="32">
        <f t="shared" si="6"/>
        <v>121451886</v>
      </c>
      <c r="L9" s="56">
        <f>SUM(G$2:G9)</f>
        <v>8.7950967782484069E-2</v>
      </c>
      <c r="M9" s="114">
        <f>(C9-C$8)/C$8</f>
        <v>-1.3542638221840007E-2</v>
      </c>
    </row>
    <row r="10" spans="1:13" x14ac:dyDescent="0.25">
      <c r="A10" s="43" t="s">
        <v>1841</v>
      </c>
      <c r="B10" s="31">
        <f t="shared" si="4"/>
        <v>1444451886</v>
      </c>
      <c r="C10" s="22">
        <f>E10+SUM(D$2:D10)</f>
        <v>1502136195</v>
      </c>
      <c r="D10" s="99"/>
      <c r="E10" s="22">
        <f>'98-2-3'!G23</f>
        <v>1445136195</v>
      </c>
      <c r="F10" s="31">
        <f t="shared" si="0"/>
        <v>684309</v>
      </c>
      <c r="G10" s="55">
        <f t="shared" si="1"/>
        <v>4.7374994392855813E-4</v>
      </c>
      <c r="H10" s="22">
        <f t="shared" si="2"/>
        <v>684309</v>
      </c>
      <c r="I10" s="32">
        <f t="shared" si="5"/>
        <v>65136195</v>
      </c>
      <c r="J10" s="56">
        <f t="shared" si="3"/>
        <v>4.7200141304347826E-2</v>
      </c>
      <c r="K10" s="32">
        <f t="shared" si="6"/>
        <v>122136195</v>
      </c>
      <c r="L10" s="56">
        <f>SUM(G$2:G10)</f>
        <v>8.8424717726412624E-2</v>
      </c>
      <c r="M10" s="114">
        <f t="shared" ref="M10:M30" si="7">(C10-C$8)/C$8</f>
        <v>-1.3093045626116262E-2</v>
      </c>
    </row>
    <row r="11" spans="1:13" x14ac:dyDescent="0.25">
      <c r="A11" s="43" t="s">
        <v>1842</v>
      </c>
      <c r="B11" s="31">
        <f t="shared" si="4"/>
        <v>1445136195</v>
      </c>
      <c r="C11" s="22">
        <f>E11+SUM(D$2:D11)</f>
        <v>1567829762</v>
      </c>
      <c r="D11" s="99"/>
      <c r="E11" s="22">
        <f>'98-2-4'!G22</f>
        <v>1510829762</v>
      </c>
      <c r="F11" s="31">
        <f t="shared" si="0"/>
        <v>65693567</v>
      </c>
      <c r="G11" s="55">
        <f t="shared" si="1"/>
        <v>4.5458391553191979E-2</v>
      </c>
      <c r="H11" s="22">
        <f t="shared" si="2"/>
        <v>65693567</v>
      </c>
      <c r="I11" s="32">
        <f t="shared" si="5"/>
        <v>130829762</v>
      </c>
      <c r="J11" s="56">
        <f t="shared" si="3"/>
        <v>9.4804175362318846E-2</v>
      </c>
      <c r="K11" s="32">
        <f t="shared" si="6"/>
        <v>187829762</v>
      </c>
      <c r="L11" s="56">
        <f>SUM(G$2:G11)</f>
        <v>0.13388310927960462</v>
      </c>
      <c r="M11" s="114">
        <f t="shared" si="7"/>
        <v>3.0067779834138806E-2</v>
      </c>
    </row>
    <row r="12" spans="1:13" x14ac:dyDescent="0.25">
      <c r="A12" s="43" t="s">
        <v>1843</v>
      </c>
      <c r="B12" s="31">
        <f t="shared" si="4"/>
        <v>1510829762</v>
      </c>
      <c r="C12" s="22">
        <f>E12+SUM(D$2:D12)</f>
        <v>1581188912</v>
      </c>
      <c r="D12" s="99"/>
      <c r="E12" s="22">
        <f>'98-2-7'!G22</f>
        <v>1524188912</v>
      </c>
      <c r="F12" s="31">
        <f t="shared" si="0"/>
        <v>13359150</v>
      </c>
      <c r="G12" s="55">
        <f t="shared" si="1"/>
        <v>8.8422602837234816E-3</v>
      </c>
      <c r="H12" s="22">
        <f t="shared" si="2"/>
        <v>13359150</v>
      </c>
      <c r="I12" s="32">
        <f t="shared" si="5"/>
        <v>144188912</v>
      </c>
      <c r="J12" s="56">
        <f t="shared" si="3"/>
        <v>0.10448471884057971</v>
      </c>
      <c r="K12" s="32">
        <f t="shared" si="6"/>
        <v>201188912</v>
      </c>
      <c r="L12" s="56">
        <f>SUM(G$2:G12)</f>
        <v>0.1427253695633281</v>
      </c>
      <c r="M12" s="114">
        <f t="shared" si="7"/>
        <v>3.8844772282232952E-2</v>
      </c>
    </row>
    <row r="13" spans="1:13" x14ac:dyDescent="0.25">
      <c r="A13" s="43" t="s">
        <v>1844</v>
      </c>
      <c r="B13" s="31">
        <f t="shared" si="4"/>
        <v>1524188912</v>
      </c>
      <c r="C13" s="22">
        <f>E13+SUM(D$2:D13)</f>
        <v>1591400511</v>
      </c>
      <c r="D13" s="99">
        <v>13000000</v>
      </c>
      <c r="E13" s="22">
        <f>'98-2-8'!G20</f>
        <v>1521400511</v>
      </c>
      <c r="F13" s="31">
        <f t="shared" si="0"/>
        <v>10211599</v>
      </c>
      <c r="G13" s="55">
        <f t="shared" si="1"/>
        <v>6.6996937975362988E-3</v>
      </c>
      <c r="H13" s="22">
        <f t="shared" si="2"/>
        <v>-2788401</v>
      </c>
      <c r="I13" s="32">
        <f t="shared" si="5"/>
        <v>141400511</v>
      </c>
      <c r="J13" s="56">
        <f t="shared" si="3"/>
        <v>0.1024641384057971</v>
      </c>
      <c r="K13" s="32">
        <f t="shared" si="6"/>
        <v>211400511</v>
      </c>
      <c r="L13" s="56">
        <f>SUM(G$2:G13)</f>
        <v>0.14942506336086439</v>
      </c>
      <c r="M13" s="114">
        <f t="shared" si="7"/>
        <v>4.5553816443423267E-2</v>
      </c>
    </row>
    <row r="14" spans="1:13" x14ac:dyDescent="0.25">
      <c r="A14" s="43" t="s">
        <v>1845</v>
      </c>
      <c r="B14" s="31">
        <f t="shared" ref="B14:B15" si="8">E13</f>
        <v>1521400511</v>
      </c>
      <c r="C14" s="22">
        <f>E14+SUM(D$2:D14)</f>
        <v>1591400511</v>
      </c>
      <c r="D14" s="99"/>
      <c r="E14" s="22">
        <v>1521400511</v>
      </c>
      <c r="F14" s="31">
        <f t="shared" ref="F14:F15" si="9">E14+D14-B14</f>
        <v>0</v>
      </c>
      <c r="G14" s="55">
        <f t="shared" ref="G14:G15" si="10">F14/B14</f>
        <v>0</v>
      </c>
      <c r="H14" s="22">
        <f t="shared" ref="H14:H15" si="11">F14-D14</f>
        <v>0</v>
      </c>
      <c r="I14" s="32">
        <f t="shared" ref="I14:I15" si="12">I13+H14</f>
        <v>141400511</v>
      </c>
      <c r="J14" s="56">
        <f t="shared" ref="J14:J15" si="13">I14/$B$2</f>
        <v>0.1024641384057971</v>
      </c>
      <c r="K14" s="32">
        <f t="shared" ref="K14:K15" si="14">K13+F14</f>
        <v>211400511</v>
      </c>
      <c r="L14" s="56">
        <f>SUM(G$2:G14)</f>
        <v>0.14942506336086439</v>
      </c>
      <c r="M14" s="114">
        <f t="shared" si="7"/>
        <v>4.5553816443423267E-2</v>
      </c>
    </row>
    <row r="15" spans="1:13" x14ac:dyDescent="0.25">
      <c r="A15" s="43" t="s">
        <v>1846</v>
      </c>
      <c r="B15" s="31">
        <f t="shared" si="8"/>
        <v>1521400511</v>
      </c>
      <c r="C15" s="22">
        <f>E15+SUM(D$2:D15)</f>
        <v>1571089257</v>
      </c>
      <c r="D15" s="99"/>
      <c r="E15" s="22">
        <f>'98-2-10'!G19</f>
        <v>1501089257</v>
      </c>
      <c r="F15" s="31">
        <f t="shared" si="9"/>
        <v>-20311254</v>
      </c>
      <c r="G15" s="55">
        <f t="shared" si="10"/>
        <v>-1.3350366227134782E-2</v>
      </c>
      <c r="H15" s="22">
        <f t="shared" si="11"/>
        <v>-20311254</v>
      </c>
      <c r="I15" s="32">
        <f t="shared" si="12"/>
        <v>121089257</v>
      </c>
      <c r="J15" s="56">
        <f t="shared" si="13"/>
        <v>8.7745838405797097E-2</v>
      </c>
      <c r="K15" s="32">
        <f t="shared" si="14"/>
        <v>191089257</v>
      </c>
      <c r="L15" s="56">
        <f>SUM(G$2:G15)</f>
        <v>0.13607469713372961</v>
      </c>
      <c r="M15" s="114">
        <f t="shared" si="7"/>
        <v>3.2209275587955527E-2</v>
      </c>
    </row>
    <row r="16" spans="1:13" x14ac:dyDescent="0.25">
      <c r="A16" s="43" t="s">
        <v>1847</v>
      </c>
      <c r="B16" s="31">
        <f t="shared" ref="B16" si="15">E15</f>
        <v>1501089257</v>
      </c>
      <c r="C16" s="22">
        <f>E16+SUM(D$2:D16)</f>
        <v>1570534915</v>
      </c>
      <c r="D16" s="99"/>
      <c r="E16" s="22">
        <f>'98-2-11'!G20</f>
        <v>1500534915</v>
      </c>
      <c r="F16" s="31">
        <f t="shared" ref="F16" si="16">E16+D16-B16</f>
        <v>-554342</v>
      </c>
      <c r="G16" s="55">
        <f t="shared" ref="G16" si="17">F16/B16</f>
        <v>-3.6929316322460362E-4</v>
      </c>
      <c r="H16" s="22">
        <f t="shared" ref="H16" si="18">F16-D16</f>
        <v>-554342</v>
      </c>
      <c r="I16" s="32">
        <f t="shared" ref="I16" si="19">I15+H16</f>
        <v>120534915</v>
      </c>
      <c r="J16" s="56">
        <f t="shared" ref="J16" si="20">I16/$B$2</f>
        <v>8.7344141304347825E-2</v>
      </c>
      <c r="K16" s="32">
        <f t="shared" ref="K16" si="21">K15+F16</f>
        <v>190534915</v>
      </c>
      <c r="L16" s="56">
        <f>SUM(G$2:G16)</f>
        <v>0.13570540397050501</v>
      </c>
      <c r="M16" s="114">
        <f t="shared" si="7"/>
        <v>3.1845071611829694E-2</v>
      </c>
    </row>
    <row r="17" spans="1:13" s="53" customFormat="1" x14ac:dyDescent="0.25">
      <c r="A17" s="43" t="s">
        <v>1848</v>
      </c>
      <c r="B17" s="31">
        <f t="shared" ref="B17" si="22">E16</f>
        <v>1500534915</v>
      </c>
      <c r="C17" s="22">
        <f>E17+SUM(D$2:D17)</f>
        <v>1634674108</v>
      </c>
      <c r="D17" s="99"/>
      <c r="E17" s="22">
        <f>'98-2-14'!G21</f>
        <v>1564674108</v>
      </c>
      <c r="F17" s="31">
        <f t="shared" ref="F17" si="23">E17+D17-B17</f>
        <v>64139193</v>
      </c>
      <c r="G17" s="55">
        <f t="shared" ref="G17" si="24">F17/B17</f>
        <v>4.2744218984068091E-2</v>
      </c>
      <c r="H17" s="22">
        <f t="shared" ref="H17" si="25">F17-D17</f>
        <v>64139193</v>
      </c>
      <c r="I17" s="32">
        <f t="shared" ref="I17" si="26">I16+H17</f>
        <v>184674108</v>
      </c>
      <c r="J17" s="56">
        <f t="shared" ref="J17" si="27">I17/$B$2</f>
        <v>0.13382181739130436</v>
      </c>
      <c r="K17" s="32">
        <f t="shared" ref="K17" si="28">K16+F17</f>
        <v>254674108</v>
      </c>
      <c r="L17" s="56">
        <f>SUM(G$2:G17)</f>
        <v>0.17844962295457312</v>
      </c>
      <c r="M17" s="114">
        <f t="shared" si="7"/>
        <v>7.3984669759006166E-2</v>
      </c>
    </row>
    <row r="18" spans="1:13" s="66" customFormat="1" ht="14.25" x14ac:dyDescent="0.25">
      <c r="A18" s="43" t="s">
        <v>1849</v>
      </c>
      <c r="B18" s="31">
        <f t="shared" ref="B18" si="29">E17</f>
        <v>1564674108</v>
      </c>
      <c r="C18" s="22">
        <f>E18+SUM(D$2:D18)</f>
        <v>1649771497</v>
      </c>
      <c r="D18" s="99"/>
      <c r="E18" s="22">
        <f>'98-2-15'!G21</f>
        <v>1579771497</v>
      </c>
      <c r="F18" s="31">
        <f t="shared" ref="F18" si="30">E18+D18-B18</f>
        <v>15097389</v>
      </c>
      <c r="G18" s="55">
        <f t="shared" ref="G18" si="31">F18/B18</f>
        <v>9.6489031951182518E-3</v>
      </c>
      <c r="H18" s="22">
        <f t="shared" ref="H18" si="32">F18-D18</f>
        <v>15097389</v>
      </c>
      <c r="I18" s="32">
        <f t="shared" ref="I18" si="33">I17+H18</f>
        <v>199771497</v>
      </c>
      <c r="J18" s="56">
        <f t="shared" ref="J18" si="34">I18/$B$2</f>
        <v>0.1447619543478261</v>
      </c>
      <c r="K18" s="32">
        <f t="shared" ref="K18" si="35">K17+F18</f>
        <v>269771497</v>
      </c>
      <c r="L18" s="56">
        <f>SUM(G$2:G18)</f>
        <v>0.18809852614969136</v>
      </c>
      <c r="M18" s="114">
        <f t="shared" si="7"/>
        <v>8.3903689250436356E-2</v>
      </c>
    </row>
    <row r="19" spans="1:13" s="69" customFormat="1" ht="14.25" x14ac:dyDescent="0.25">
      <c r="A19" s="43" t="s">
        <v>1850</v>
      </c>
      <c r="B19" s="31">
        <f t="shared" ref="B19" si="36">E18</f>
        <v>1579771497</v>
      </c>
      <c r="C19" s="22">
        <f>E19+SUM(D$2:D19)</f>
        <v>1601218151</v>
      </c>
      <c r="D19" s="99"/>
      <c r="E19" s="22">
        <f>'98-2-16'!G21</f>
        <v>1531218151</v>
      </c>
      <c r="F19" s="31">
        <f t="shared" ref="F19" si="37">E19+D19-B19</f>
        <v>-48553346</v>
      </c>
      <c r="G19" s="55">
        <f t="shared" ref="G19" si="38">F19/B19</f>
        <v>-3.0734410699397495E-2</v>
      </c>
      <c r="H19" s="22">
        <f t="shared" ref="H19" si="39">F19-D19</f>
        <v>-48553346</v>
      </c>
      <c r="I19" s="32">
        <f t="shared" ref="I19" si="40">I18+H19</f>
        <v>151218151</v>
      </c>
      <c r="J19" s="56">
        <f t="shared" ref="J19" si="41">I19/$B$2</f>
        <v>0.10957837028985508</v>
      </c>
      <c r="K19" s="32">
        <f t="shared" ref="K19" si="42">K18+F19</f>
        <v>221218151</v>
      </c>
      <c r="L19" s="56">
        <f>SUM(G$2:G19)</f>
        <v>0.15736411545029386</v>
      </c>
      <c r="M19" s="114">
        <f t="shared" si="7"/>
        <v>5.2004028630434192E-2</v>
      </c>
    </row>
    <row r="20" spans="1:13" s="72" customFormat="1" ht="14.25" x14ac:dyDescent="0.25">
      <c r="A20" s="43" t="s">
        <v>1851</v>
      </c>
      <c r="B20" s="31">
        <f t="shared" ref="B20" si="43">E19</f>
        <v>1531218151</v>
      </c>
      <c r="C20" s="22">
        <f ca="1">E20+SUM(D$2:D20)</f>
        <v>1558933656</v>
      </c>
      <c r="D20" s="99"/>
      <c r="E20" s="22">
        <f ca="1">INDIRECT("'"&amp;A20&amp;"'!G22")</f>
        <v>1488933656</v>
      </c>
      <c r="F20" s="31">
        <f t="shared" ref="F20" ca="1" si="44">E20+D20-B20</f>
        <v>-42284495</v>
      </c>
      <c r="G20" s="55">
        <f t="shared" ref="G20" ca="1" si="45">F20/B20</f>
        <v>-2.7614938454318259E-2</v>
      </c>
      <c r="H20" s="22">
        <f t="shared" ref="H20" ca="1" si="46">F20-D20</f>
        <v>-42284495</v>
      </c>
      <c r="I20" s="32">
        <f t="shared" ref="I20" ca="1" si="47">I19+H20</f>
        <v>108933656</v>
      </c>
      <c r="J20" s="56">
        <f t="shared" ref="J20" ca="1" si="48">I20/$B$2</f>
        <v>7.8937431884057968E-2</v>
      </c>
      <c r="K20" s="32">
        <f t="shared" ref="K20" ca="1" si="49">K19+F20</f>
        <v>178933656</v>
      </c>
      <c r="L20" s="56">
        <f ca="1">SUM(G$2:G20)</f>
        <v>0.1297491769959756</v>
      </c>
      <c r="M20" s="114">
        <f t="shared" ca="1" si="7"/>
        <v>2.4223017616524289E-2</v>
      </c>
    </row>
    <row r="21" spans="1:13" s="75" customFormat="1" ht="14.25" x14ac:dyDescent="0.25">
      <c r="A21" s="43" t="s">
        <v>1852</v>
      </c>
      <c r="B21" s="31">
        <f t="shared" ref="B21" ca="1" si="50">E20</f>
        <v>1488933656</v>
      </c>
      <c r="C21" s="22">
        <f ca="1">E21+SUM(D$2:D21)</f>
        <v>1584097584</v>
      </c>
      <c r="D21" s="99"/>
      <c r="E21" s="22">
        <f ca="1">INDIRECT("'"&amp;A21&amp;"'!G23")</f>
        <v>1514097584</v>
      </c>
      <c r="F21" s="31">
        <f t="shared" ref="F21" ca="1" si="51">E21+D21-B21</f>
        <v>25163928</v>
      </c>
      <c r="G21" s="55">
        <f t="shared" ref="G21" ca="1" si="52">F21/B21</f>
        <v>1.690063751235401E-2</v>
      </c>
      <c r="H21" s="22">
        <f t="shared" ref="H21" ca="1" si="53">F21-D21</f>
        <v>25163928</v>
      </c>
      <c r="I21" s="32">
        <f t="shared" ref="I21" ca="1" si="54">I20+H21</f>
        <v>134097584</v>
      </c>
      <c r="J21" s="56">
        <f t="shared" ref="J21" ca="1" si="55">I21/$B$2</f>
        <v>9.7172162318840585E-2</v>
      </c>
      <c r="K21" s="32">
        <f t="shared" ref="K21" ca="1" si="56">K20+F21</f>
        <v>204097584</v>
      </c>
      <c r="L21" s="56">
        <f ca="1">SUM(G$2:G21)</f>
        <v>0.14664981450832962</v>
      </c>
      <c r="M21" s="114">
        <f t="shared" ca="1" si="7"/>
        <v>4.0755776513638604E-2</v>
      </c>
    </row>
    <row r="22" spans="1:13" s="78" customFormat="1" ht="14.25" x14ac:dyDescent="0.25">
      <c r="A22" s="43" t="s">
        <v>1853</v>
      </c>
      <c r="B22" s="31">
        <f t="shared" ref="B22" ca="1" si="57">E21</f>
        <v>1514097584</v>
      </c>
      <c r="C22" s="22">
        <f ca="1">E22+SUM(D$2:D22)</f>
        <v>1567239696</v>
      </c>
      <c r="D22" s="99"/>
      <c r="E22" s="22">
        <f t="shared" ref="E22:E29" ca="1" si="58">INDIRECT("'"&amp;A22&amp;"'!G22")</f>
        <v>1497239696</v>
      </c>
      <c r="F22" s="31">
        <f t="shared" ref="F22" ca="1" si="59">E22+D22-B22</f>
        <v>-16857888</v>
      </c>
      <c r="G22" s="55">
        <f t="shared" ref="G22" ca="1" si="60">F22/B22</f>
        <v>-1.113395079560473E-2</v>
      </c>
      <c r="H22" s="22">
        <f t="shared" ref="H22" ca="1" si="61">F22-D22</f>
        <v>-16857888</v>
      </c>
      <c r="I22" s="32">
        <f t="shared" ref="I22" ca="1" si="62">I21+H22</f>
        <v>117239696</v>
      </c>
      <c r="J22" s="56">
        <f t="shared" ref="J22" ca="1" si="63">I22/$B$2</f>
        <v>8.4956301449275365E-2</v>
      </c>
      <c r="K22" s="32">
        <f t="shared" ref="K22" ca="1" si="64">K21+F22</f>
        <v>187239696</v>
      </c>
      <c r="L22" s="56">
        <f ca="1">SUM(G$2:G22)</f>
        <v>0.13551586371272489</v>
      </c>
      <c r="M22" s="114">
        <f t="shared" ca="1" si="7"/>
        <v>2.9680105107387694E-2</v>
      </c>
    </row>
    <row r="23" spans="1:13" s="81" customFormat="1" ht="14.25" x14ac:dyDescent="0.25">
      <c r="A23" s="43" t="s">
        <v>1854</v>
      </c>
      <c r="B23" s="31">
        <f t="shared" ref="B23" ca="1" si="65">E22</f>
        <v>1497239696</v>
      </c>
      <c r="C23" s="22">
        <f ca="1">E23+SUM(D$2:D23)</f>
        <v>1535563546</v>
      </c>
      <c r="D23" s="99"/>
      <c r="E23" s="22">
        <f t="shared" ca="1" si="58"/>
        <v>1465563546</v>
      </c>
      <c r="F23" s="31">
        <f t="shared" ref="F23" ca="1" si="66">E23+D23-B23</f>
        <v>-31676150</v>
      </c>
      <c r="G23" s="55">
        <f t="shared" ref="G23" ca="1" si="67">F23/B23</f>
        <v>-2.1156365333236529E-2</v>
      </c>
      <c r="H23" s="22">
        <f t="shared" ref="H23" ca="1" si="68">F23-D23</f>
        <v>-31676150</v>
      </c>
      <c r="I23" s="32">
        <f t="shared" ref="I23" ca="1" si="69">I22+H23</f>
        <v>85563546</v>
      </c>
      <c r="J23" s="56">
        <f t="shared" ref="J23" ca="1" si="70">I23/$B$2</f>
        <v>6.2002569565217394E-2</v>
      </c>
      <c r="K23" s="32">
        <f t="shared" ref="K23" ca="1" si="71">K22+F23</f>
        <v>155563546</v>
      </c>
      <c r="L23" s="56">
        <f ca="1">SUM(G$2:G23)</f>
        <v>0.11435949837948836</v>
      </c>
      <c r="M23" s="114">
        <f t="shared" ca="1" si="7"/>
        <v>8.8688012942935053E-3</v>
      </c>
    </row>
    <row r="24" spans="1:13" s="84" customFormat="1" ht="14.25" x14ac:dyDescent="0.25">
      <c r="A24" s="43" t="s">
        <v>1855</v>
      </c>
      <c r="B24" s="31">
        <f t="shared" ref="B24" ca="1" si="72">E23</f>
        <v>1465563546</v>
      </c>
      <c r="C24" s="22">
        <f ca="1">E24+SUM(D$2:D24)</f>
        <v>1554734305</v>
      </c>
      <c r="D24" s="99"/>
      <c r="E24" s="22">
        <f ca="1">INDIRECT("'"&amp;A24&amp;"'!G21")</f>
        <v>1484734305</v>
      </c>
      <c r="F24" s="31">
        <f t="shared" ref="F24" ca="1" si="73">E24+D24-B24</f>
        <v>19170759</v>
      </c>
      <c r="G24" s="55">
        <f t="shared" ref="G24" ca="1" si="74">F24/B24</f>
        <v>1.3080810485716052E-2</v>
      </c>
      <c r="H24" s="22">
        <f t="shared" ref="H24" ca="1" si="75">F24-D24</f>
        <v>19170759</v>
      </c>
      <c r="I24" s="32">
        <f t="shared" ref="I24" ca="1" si="76">I23+H24</f>
        <v>104734305</v>
      </c>
      <c r="J24" s="56">
        <f t="shared" ref="J24" ca="1" si="77">I24/$B$2</f>
        <v>7.5894423913043477E-2</v>
      </c>
      <c r="K24" s="32">
        <f t="shared" ref="K24" ca="1" si="78">K23+F24</f>
        <v>174734305</v>
      </c>
      <c r="L24" s="56">
        <f ca="1">SUM(G$2:G24)</f>
        <v>0.12744030886520441</v>
      </c>
      <c r="M24" s="114">
        <f t="shared" ca="1" si="7"/>
        <v>2.1464034296934602E-2</v>
      </c>
    </row>
    <row r="25" spans="1:13" s="87" customFormat="1" ht="14.25" x14ac:dyDescent="0.25">
      <c r="A25" s="43" t="s">
        <v>1856</v>
      </c>
      <c r="B25" s="31">
        <f t="shared" ref="B25" ca="1" si="79">E24</f>
        <v>1484734305</v>
      </c>
      <c r="C25" s="22">
        <f ca="1">E25+SUM(D$2:D25)</f>
        <v>1567880058</v>
      </c>
      <c r="D25" s="99"/>
      <c r="E25" s="22">
        <f t="shared" ref="E25:E27" ca="1" si="80">INDIRECT("'"&amp;A25&amp;"'!G21")</f>
        <v>1497880058</v>
      </c>
      <c r="F25" s="31">
        <f t="shared" ref="F25" ca="1" si="81">E25+D25-B25</f>
        <v>13145753</v>
      </c>
      <c r="G25" s="55">
        <f t="shared" ref="G25" ca="1" si="82">F25/B25</f>
        <v>8.8539430628970343E-3</v>
      </c>
      <c r="H25" s="22">
        <f t="shared" ref="H25" ca="1" si="83">F25-D25</f>
        <v>13145753</v>
      </c>
      <c r="I25" s="32">
        <f t="shared" ref="I25" ca="1" si="84">I24+H25</f>
        <v>117880058</v>
      </c>
      <c r="J25" s="56">
        <f t="shared" ref="J25" ca="1" si="85">I25/$B$2</f>
        <v>8.5420331884057968E-2</v>
      </c>
      <c r="K25" s="32">
        <f t="shared" ref="K25" ca="1" si="86">K24+F25</f>
        <v>187880058</v>
      </c>
      <c r="L25" s="56">
        <f ca="1">SUM(G$2:G25)</f>
        <v>0.13629425192810143</v>
      </c>
      <c r="M25" s="114">
        <f t="shared" ca="1" si="7"/>
        <v>3.0100824422467358E-2</v>
      </c>
    </row>
    <row r="26" spans="1:13" s="90" customFormat="1" ht="14.25" x14ac:dyDescent="0.25">
      <c r="A26" s="43" t="s">
        <v>1857</v>
      </c>
      <c r="B26" s="31">
        <f t="shared" ref="B26" ca="1" si="87">E25</f>
        <v>1497880058</v>
      </c>
      <c r="C26" s="22">
        <f ca="1">E26+SUM(D$2:D26)</f>
        <v>1566796702</v>
      </c>
      <c r="D26" s="99"/>
      <c r="E26" s="22">
        <f t="shared" ca="1" si="80"/>
        <v>1496796702</v>
      </c>
      <c r="F26" s="31">
        <f t="shared" ref="F26" ca="1" si="88">E26+D26-B26</f>
        <v>-1083356</v>
      </c>
      <c r="G26" s="55">
        <f t="shared" ref="G26" ca="1" si="89">F26/B26</f>
        <v>-7.2325951214446309E-4</v>
      </c>
      <c r="H26" s="22">
        <f t="shared" ref="H26" ca="1" si="90">F26-D26</f>
        <v>-1083356</v>
      </c>
      <c r="I26" s="32">
        <f t="shared" ref="I26" ca="1" si="91">I25+H26</f>
        <v>116796702</v>
      </c>
      <c r="J26" s="56">
        <f t="shared" ref="J26" ca="1" si="92">I26/$B$2</f>
        <v>8.4635291304347826E-2</v>
      </c>
      <c r="K26" s="32">
        <f t="shared" ref="K26" ca="1" si="93">K25+F26</f>
        <v>186796702</v>
      </c>
      <c r="L26" s="56">
        <f ca="1">SUM(G$2:G26)</f>
        <v>0.13557099241595696</v>
      </c>
      <c r="M26" s="114">
        <f t="shared" ca="1" si="7"/>
        <v>2.9389057024796286E-2</v>
      </c>
    </row>
    <row r="27" spans="1:13" s="93" customFormat="1" ht="14.25" x14ac:dyDescent="0.25">
      <c r="A27" s="43" t="s">
        <v>1858</v>
      </c>
      <c r="B27" s="31">
        <f t="shared" ref="B27" ca="1" si="94">E26</f>
        <v>1496796702</v>
      </c>
      <c r="C27" s="22">
        <f ca="1">E27+SUM(D$2:D27)</f>
        <v>1572017932</v>
      </c>
      <c r="D27" s="99">
        <v>10000000</v>
      </c>
      <c r="E27" s="22">
        <f t="shared" ca="1" si="80"/>
        <v>1492017932</v>
      </c>
      <c r="F27" s="31">
        <f t="shared" ref="F27" ca="1" si="95">E27+D27-B27</f>
        <v>5221230</v>
      </c>
      <c r="G27" s="55">
        <f t="shared" ref="G27" ca="1" si="96">F27/B27</f>
        <v>3.4882693107376982E-3</v>
      </c>
      <c r="H27" s="22">
        <f t="shared" ref="H27" ca="1" si="97">F27-D27</f>
        <v>-4778770</v>
      </c>
      <c r="I27" s="32">
        <f t="shared" ref="I27" ca="1" si="98">I26+H27</f>
        <v>112017932</v>
      </c>
      <c r="J27" s="56">
        <f t="shared" ref="J27" ca="1" si="99">I27/$B$2</f>
        <v>8.1172414492753628E-2</v>
      </c>
      <c r="K27" s="32">
        <f t="shared" ref="K27" ca="1" si="100">K26+F27</f>
        <v>192017932</v>
      </c>
      <c r="L27" s="56">
        <f ca="1">SUM(G$2:G27)</f>
        <v>0.13905926172669467</v>
      </c>
      <c r="M27" s="114">
        <f t="shared" ca="1" si="7"/>
        <v>3.2819417210868194E-2</v>
      </c>
    </row>
    <row r="28" spans="1:13" s="97" customFormat="1" ht="14.25" x14ac:dyDescent="0.25">
      <c r="A28" s="43" t="s">
        <v>1859</v>
      </c>
      <c r="B28" s="31">
        <f t="shared" ref="B28" ca="1" si="101">E27</f>
        <v>1492017932</v>
      </c>
      <c r="C28" s="22">
        <f ca="1">E28+SUM(D$2:D28)</f>
        <v>1563240348</v>
      </c>
      <c r="D28" s="99"/>
      <c r="E28" s="22">
        <f t="shared" ca="1" si="58"/>
        <v>1483240348</v>
      </c>
      <c r="F28" s="31">
        <f t="shared" ref="F28" ca="1" si="102">E28+D28-B28</f>
        <v>-8777584</v>
      </c>
      <c r="G28" s="55">
        <f t="shared" ref="G28" ca="1" si="103">F28/B28</f>
        <v>-5.8830284889632278E-3</v>
      </c>
      <c r="H28" s="22">
        <f t="shared" ref="H28" ca="1" si="104">F28-D28</f>
        <v>-8777584</v>
      </c>
      <c r="I28" s="32">
        <f t="shared" ref="I28" ca="1" si="105">I27+H28</f>
        <v>103240348</v>
      </c>
      <c r="J28" s="56">
        <f t="shared" ref="J28" ca="1" si="106">I28/$B$2</f>
        <v>7.4811846376811597E-2</v>
      </c>
      <c r="K28" s="32">
        <f t="shared" ref="K28" ca="1" si="107">K27+F28</f>
        <v>183240348</v>
      </c>
      <c r="L28" s="56">
        <f ca="1">SUM(G$2:G28)</f>
        <v>0.13317623323773145</v>
      </c>
      <c r="M28" s="114">
        <f t="shared" ca="1" si="7"/>
        <v>2.7052524221380696E-2</v>
      </c>
    </row>
    <row r="29" spans="1:13" s="103" customFormat="1" ht="14.25" x14ac:dyDescent="0.25">
      <c r="A29" s="43" t="s">
        <v>1860</v>
      </c>
      <c r="B29" s="31">
        <f t="shared" ref="B29" ca="1" si="108">E28</f>
        <v>1483240348</v>
      </c>
      <c r="C29" s="22">
        <f ca="1">E29+SUM(D$2:D29)</f>
        <v>1561213356</v>
      </c>
      <c r="D29" s="99"/>
      <c r="E29" s="22">
        <f t="shared" ca="1" si="58"/>
        <v>1481213356</v>
      </c>
      <c r="F29" s="31">
        <f t="shared" ref="F29" ca="1" si="109">E29+D29-B29</f>
        <v>-2026992</v>
      </c>
      <c r="G29" s="55">
        <f t="shared" ref="G29" ca="1" si="110">F29/B29</f>
        <v>-1.3665971281951669E-3</v>
      </c>
      <c r="H29" s="22">
        <f t="shared" ref="H29" ca="1" si="111">F29-D29</f>
        <v>-2026992</v>
      </c>
      <c r="I29" s="32">
        <f t="shared" ref="I29" ca="1" si="112">I28+H29</f>
        <v>101213356</v>
      </c>
      <c r="J29" s="56">
        <f t="shared" ref="J29" ca="1" si="113">I29/$B$2</f>
        <v>7.3343011594202895E-2</v>
      </c>
      <c r="K29" s="32">
        <f t="shared" ref="K29" ca="1" si="114">K28+F29</f>
        <v>181213356</v>
      </c>
      <c r="L29" s="56">
        <f ca="1">SUM(G$2:G29)</f>
        <v>0.13180963610953628</v>
      </c>
      <c r="M29" s="114">
        <f t="shared" ca="1" si="7"/>
        <v>2.5720785789193974E-2</v>
      </c>
    </row>
    <row r="30" spans="1:13" s="106" customFormat="1" ht="14.25" x14ac:dyDescent="0.25">
      <c r="A30" s="43" t="s">
        <v>1861</v>
      </c>
      <c r="B30" s="31">
        <f t="shared" ref="B30" ca="1" si="115">E29</f>
        <v>1481213356</v>
      </c>
      <c r="C30" s="22">
        <f ca="1">E30+SUM(D$2:D30)</f>
        <v>1589377169</v>
      </c>
      <c r="D30" s="99"/>
      <c r="E30" s="22">
        <f t="shared" ref="E30" ca="1" si="116">INDIRECT("'"&amp;A30&amp;"'!G22")</f>
        <v>1509377169</v>
      </c>
      <c r="F30" s="31">
        <f t="shared" ref="F30" ca="1" si="117">E30+D30-B30</f>
        <v>28163813</v>
      </c>
      <c r="G30" s="55">
        <f t="shared" ref="G30" ca="1" si="118">F30/B30</f>
        <v>1.9014015020804336E-2</v>
      </c>
      <c r="H30" s="22">
        <f t="shared" ref="H30" ca="1" si="119">F30-D30</f>
        <v>28163813</v>
      </c>
      <c r="I30" s="32">
        <f t="shared" ref="I30" ca="1" si="120">I29+H30</f>
        <v>129377169</v>
      </c>
      <c r="J30" s="56">
        <f t="shared" ref="J30" ca="1" si="121">I30/$B$2</f>
        <v>9.3751571739130429E-2</v>
      </c>
      <c r="K30" s="32">
        <f t="shared" ref="K30" ca="1" si="122">K29+F30</f>
        <v>209377169</v>
      </c>
      <c r="L30" s="56">
        <f ca="1">SUM(G$2:G30)</f>
        <v>0.1508236511303406</v>
      </c>
      <c r="M30" s="315">
        <f t="shared" ca="1" si="7"/>
        <v>4.4224476069678553E-2</v>
      </c>
    </row>
    <row r="31" spans="1:13" s="109" customFormat="1" ht="14.25" x14ac:dyDescent="0.25">
      <c r="A31" s="43" t="s">
        <v>1862</v>
      </c>
      <c r="B31" s="31">
        <f t="shared" ref="B31" ca="1" si="123">E30</f>
        <v>1509377169</v>
      </c>
      <c r="C31" s="22">
        <f ca="1">E31+SUM(D$2:D31)</f>
        <v>1592701238</v>
      </c>
      <c r="D31" s="99"/>
      <c r="E31" s="22">
        <f ca="1">INDIRECT("'"&amp;A31&amp;"'!G23")</f>
        <v>1512701238</v>
      </c>
      <c r="F31" s="31">
        <f t="shared" ref="F31" ca="1" si="124">E31+D31-B31</f>
        <v>3324069</v>
      </c>
      <c r="G31" s="55">
        <f t="shared" ref="G31" ca="1" si="125">F31/B31</f>
        <v>2.2022785744150869E-3</v>
      </c>
      <c r="H31" s="22">
        <f t="shared" ref="H31" ca="1" si="126">F31-D31</f>
        <v>3324069</v>
      </c>
      <c r="I31" s="32">
        <f t="shared" ref="I31" ca="1" si="127">I30+H31</f>
        <v>132701238</v>
      </c>
      <c r="J31" s="56">
        <f t="shared" ref="J31" ca="1" si="128">I31/$B$2</f>
        <v>9.6160317391304345E-2</v>
      </c>
      <c r="K31" s="32">
        <f t="shared" ref="K31" ca="1" si="129">K30+F31</f>
        <v>212701238</v>
      </c>
      <c r="L31" s="56">
        <f ca="1">SUM(G$2:G31)</f>
        <v>0.1530259297047557</v>
      </c>
      <c r="M31" s="114">
        <f ca="1">(C31-C$30)/C$30</f>
        <v>2.0914286834077455E-3</v>
      </c>
    </row>
    <row r="32" spans="1:13" s="112" customFormat="1" ht="14.25" x14ac:dyDescent="0.25">
      <c r="A32" s="43" t="s">
        <v>1863</v>
      </c>
      <c r="B32" s="31">
        <f t="shared" ref="B32" ca="1" si="130">E31</f>
        <v>1512701238</v>
      </c>
      <c r="C32" s="22">
        <f ca="1">E32+SUM(D$2:D32)</f>
        <v>1592715870</v>
      </c>
      <c r="D32" s="99">
        <v>20000000</v>
      </c>
      <c r="E32" s="22">
        <f ca="1">INDIRECT("'"&amp;A32&amp;"'!G22")</f>
        <v>1492715870</v>
      </c>
      <c r="F32" s="31">
        <f t="shared" ref="F32" ca="1" si="131">E32+D32-B32</f>
        <v>14632</v>
      </c>
      <c r="G32" s="55">
        <f t="shared" ref="G32" ca="1" si="132">F32/B32</f>
        <v>9.6727626265088048E-6</v>
      </c>
      <c r="H32" s="22">
        <f t="shared" ref="H32" ca="1" si="133">F32-D32</f>
        <v>-19985368</v>
      </c>
      <c r="I32" s="32">
        <f t="shared" ref="I32" ca="1" si="134">I31+H32</f>
        <v>112715870</v>
      </c>
      <c r="J32" s="56">
        <f t="shared" ref="J32" ca="1" si="135">I32/$B$2</f>
        <v>8.1678166666666663E-2</v>
      </c>
      <c r="K32" s="32">
        <f t="shared" ref="K32" ca="1" si="136">K31+F32</f>
        <v>212715870</v>
      </c>
      <c r="L32" s="56">
        <f ca="1">SUM(G$2:G32)</f>
        <v>0.15303560246738221</v>
      </c>
      <c r="M32" s="114">
        <f t="shared" ref="M32:M48" ca="1" si="137">(C32-C$30)/C$30</f>
        <v>2.100634805331094E-3</v>
      </c>
    </row>
    <row r="33" spans="1:13" s="116" customFormat="1" ht="14.25" x14ac:dyDescent="0.25">
      <c r="A33" s="43" t="s">
        <v>1864</v>
      </c>
      <c r="B33" s="31">
        <f t="shared" ref="B33" ca="1" si="138">E32</f>
        <v>1492715870</v>
      </c>
      <c r="C33" s="22">
        <f ca="1">E33+SUM(D$2:D33)</f>
        <v>1598228211</v>
      </c>
      <c r="D33" s="99"/>
      <c r="E33" s="22">
        <f t="shared" ref="E33:E38" ca="1" si="139">INDIRECT("'"&amp;A33&amp;"'!G23")</f>
        <v>1498228211</v>
      </c>
      <c r="F33" s="31">
        <f t="shared" ref="F33" ca="1" si="140">E33+D33-B33</f>
        <v>5512341</v>
      </c>
      <c r="G33" s="55">
        <f t="shared" ref="G33" ca="1" si="141">F33/B33</f>
        <v>3.6928266864343045E-3</v>
      </c>
      <c r="H33" s="22">
        <f t="shared" ref="H33" ca="1" si="142">F33-D33</f>
        <v>5512341</v>
      </c>
      <c r="I33" s="32">
        <f t="shared" ref="I33" ca="1" si="143">I32+H33</f>
        <v>118228211</v>
      </c>
      <c r="J33" s="56">
        <f t="shared" ref="J33" ca="1" si="144">I33/$B$2</f>
        <v>8.5672616666666673E-2</v>
      </c>
      <c r="K33" s="32">
        <f t="shared" ref="K33" ca="1" si="145">K32+F33</f>
        <v>218228211</v>
      </c>
      <c r="L33" s="56">
        <f ca="1">SUM(G$2:G33)</f>
        <v>0.15672842915381652</v>
      </c>
      <c r="M33" s="114">
        <f t="shared" ca="1" si="137"/>
        <v>5.5688745079740098E-3</v>
      </c>
    </row>
    <row r="34" spans="1:13" s="119" customFormat="1" ht="14.25" x14ac:dyDescent="0.25">
      <c r="A34" s="43" t="s">
        <v>1865</v>
      </c>
      <c r="B34" s="31">
        <f t="shared" ref="B34" ca="1" si="146">E33</f>
        <v>1498228211</v>
      </c>
      <c r="C34" s="22">
        <f ca="1">E34+SUM(D$2:D34)</f>
        <v>1631859406</v>
      </c>
      <c r="D34" s="99"/>
      <c r="E34" s="22">
        <f t="shared" ca="1" si="139"/>
        <v>1531859406</v>
      </c>
      <c r="F34" s="31">
        <f t="shared" ref="F34" ca="1" si="147">E34+D34-B34</f>
        <v>33631195</v>
      </c>
      <c r="G34" s="55">
        <f t="shared" ref="G34" ca="1" si="148">F34/B34</f>
        <v>2.2447311266120592E-2</v>
      </c>
      <c r="H34" s="22">
        <f t="shared" ref="H34" ca="1" si="149">F34-D34</f>
        <v>33631195</v>
      </c>
      <c r="I34" s="32">
        <f t="shared" ref="I34" ca="1" si="150">I33+H34</f>
        <v>151859406</v>
      </c>
      <c r="J34" s="56">
        <f t="shared" ref="J34" ca="1" si="151">I34/$B$2</f>
        <v>0.11004304782608695</v>
      </c>
      <c r="K34" s="32">
        <f t="shared" ref="K34" ca="1" si="152">K33+F34</f>
        <v>251859406</v>
      </c>
      <c r="L34" s="56">
        <f ca="1">SUM(G$2:G34)</f>
        <v>0.17917574041993711</v>
      </c>
      <c r="M34" s="114">
        <f t="shared" ca="1" si="137"/>
        <v>2.6728858214774068E-2</v>
      </c>
    </row>
    <row r="35" spans="1:13" s="121" customFormat="1" ht="14.25" x14ac:dyDescent="0.25">
      <c r="A35" s="43" t="s">
        <v>1866</v>
      </c>
      <c r="B35" s="31">
        <f t="shared" ref="B35" ca="1" si="153">E34</f>
        <v>1531859406</v>
      </c>
      <c r="C35" s="22">
        <f ca="1">E35+SUM(D$2:D35)</f>
        <v>1649496652</v>
      </c>
      <c r="D35" s="99"/>
      <c r="E35" s="22">
        <f t="shared" ca="1" si="139"/>
        <v>1549496652</v>
      </c>
      <c r="F35" s="31">
        <f t="shared" ref="F35" ca="1" si="154">E35+D35-B35</f>
        <v>17637246</v>
      </c>
      <c r="G35" s="55">
        <f t="shared" ref="G35" ca="1" si="155">F35/B35</f>
        <v>1.1513619285763619E-2</v>
      </c>
      <c r="H35" s="22">
        <f t="shared" ref="H35" ca="1" si="156">F35-D35</f>
        <v>17637246</v>
      </c>
      <c r="I35" s="32">
        <f t="shared" ref="I35" ca="1" si="157">I34+H35</f>
        <v>169496652</v>
      </c>
      <c r="J35" s="56">
        <f t="shared" ref="J35" ca="1" si="158">I35/$B$2</f>
        <v>0.12282366086956521</v>
      </c>
      <c r="K35" s="32">
        <f t="shared" ref="K35" ca="1" si="159">K34+F35</f>
        <v>269496652</v>
      </c>
      <c r="L35" s="56">
        <f ca="1">SUM(G$2:G35)</f>
        <v>0.19068935970570072</v>
      </c>
      <c r="M35" s="114">
        <f t="shared" ca="1" si="137"/>
        <v>3.7825812634408117E-2</v>
      </c>
    </row>
    <row r="36" spans="1:13" s="124" customFormat="1" ht="14.25" x14ac:dyDescent="0.25">
      <c r="A36" s="43" t="s">
        <v>1867</v>
      </c>
      <c r="B36" s="31">
        <f t="shared" ref="B36" ca="1" si="160">E35</f>
        <v>1549496652</v>
      </c>
      <c r="C36" s="22">
        <f ca="1">E36+SUM(D$2:D36)</f>
        <v>1674884505</v>
      </c>
      <c r="D36" s="99"/>
      <c r="E36" s="22">
        <f t="shared" ca="1" si="139"/>
        <v>1574884505</v>
      </c>
      <c r="F36" s="31">
        <f t="shared" ref="F36" ca="1" si="161">E36+D36-B36</f>
        <v>25387853</v>
      </c>
      <c r="G36" s="55">
        <f t="shared" ref="G36" ca="1" si="162">F36/B36</f>
        <v>1.6384580739319983E-2</v>
      </c>
      <c r="H36" s="22">
        <f t="shared" ref="H36" ca="1" si="163">F36-D36</f>
        <v>25387853</v>
      </c>
      <c r="I36" s="32">
        <f t="shared" ref="I36" ca="1" si="164">I35+H36</f>
        <v>194884505</v>
      </c>
      <c r="J36" s="56">
        <f t="shared" ref="J36" ca="1" si="165">I36/$B$2</f>
        <v>0.14122065579710144</v>
      </c>
      <c r="K36" s="32">
        <f t="shared" ref="K36" ca="1" si="166">K35+F36</f>
        <v>294884505</v>
      </c>
      <c r="L36" s="56">
        <f ca="1">SUM(G$2:G36)</f>
        <v>0.2070739404450207</v>
      </c>
      <c r="M36" s="114">
        <f t="shared" ca="1" si="137"/>
        <v>5.3799272864728055E-2</v>
      </c>
    </row>
    <row r="37" spans="1:13" s="127" customFormat="1" ht="14.25" x14ac:dyDescent="0.25">
      <c r="A37" s="43" t="s">
        <v>1868</v>
      </c>
      <c r="B37" s="31">
        <f t="shared" ref="B37" ca="1" si="167">E36</f>
        <v>1574884505</v>
      </c>
      <c r="C37" s="22">
        <f ca="1">E37+SUM(D$2:D37)</f>
        <v>1706716170</v>
      </c>
      <c r="D37" s="99"/>
      <c r="E37" s="22">
        <f t="shared" ca="1" si="139"/>
        <v>1606716170</v>
      </c>
      <c r="F37" s="31">
        <f t="shared" ref="F37" ca="1" si="168">E37+D37-B37</f>
        <v>31831665</v>
      </c>
      <c r="G37" s="55">
        <f t="shared" ref="G37" ca="1" si="169">F37/B37</f>
        <v>2.0212063106176792E-2</v>
      </c>
      <c r="H37" s="22">
        <f t="shared" ref="H37" ca="1" si="170">F37-D37</f>
        <v>31831665</v>
      </c>
      <c r="I37" s="32">
        <f t="shared" ref="I37" ca="1" si="171">I36+H37</f>
        <v>226716170</v>
      </c>
      <c r="J37" s="56">
        <f t="shared" ref="J37" ca="1" si="172">I37/$B$2</f>
        <v>0.16428707971014492</v>
      </c>
      <c r="K37" s="32">
        <f t="shared" ref="K37" ca="1" si="173">K36+F37</f>
        <v>326716170</v>
      </c>
      <c r="L37" s="56">
        <f ca="1">SUM(G$2:G37)</f>
        <v>0.22728600355119749</v>
      </c>
      <c r="M37" s="114">
        <f t="shared" ca="1" si="137"/>
        <v>7.3827033185475441E-2</v>
      </c>
    </row>
    <row r="38" spans="1:13" s="130" customFormat="1" ht="14.25" x14ac:dyDescent="0.25">
      <c r="A38" s="43" t="s">
        <v>1869</v>
      </c>
      <c r="B38" s="31">
        <f t="shared" ref="B38" ca="1" si="174">E37</f>
        <v>1606716170</v>
      </c>
      <c r="C38" s="22">
        <f ca="1">E38+SUM(D$2:D38)</f>
        <v>1723736433</v>
      </c>
      <c r="D38" s="99"/>
      <c r="E38" s="22">
        <f t="shared" ca="1" si="139"/>
        <v>1623736433</v>
      </c>
      <c r="F38" s="31">
        <f t="shared" ref="F38" ca="1" si="175">E38+D38-B38</f>
        <v>17020263</v>
      </c>
      <c r="G38" s="55">
        <f t="shared" ref="G38" ca="1" si="176">F38/B38</f>
        <v>1.0593198299610068E-2</v>
      </c>
      <c r="H38" s="22">
        <f t="shared" ref="H38" ca="1" si="177">F38-D38</f>
        <v>17020263</v>
      </c>
      <c r="I38" s="32">
        <f t="shared" ref="I38" ca="1" si="178">I37+H38</f>
        <v>243736433</v>
      </c>
      <c r="J38" s="56">
        <f t="shared" ref="J38" ca="1" si="179">I38/$B$2</f>
        <v>0.1766206036231884</v>
      </c>
      <c r="K38" s="32">
        <f t="shared" ref="K38" ca="1" si="180">K37+F38</f>
        <v>343736433</v>
      </c>
      <c r="L38" s="56">
        <f ca="1">SUM(G$2:G38)</f>
        <v>0.23787920185080755</v>
      </c>
      <c r="M38" s="114">
        <f t="shared" ca="1" si="137"/>
        <v>8.4535795920949203E-2</v>
      </c>
    </row>
    <row r="39" spans="1:13" s="133" customFormat="1" ht="14.25" x14ac:dyDescent="0.25">
      <c r="A39" s="43" t="s">
        <v>1870</v>
      </c>
      <c r="B39" s="31">
        <f t="shared" ref="B39" ca="1" si="181">E38</f>
        <v>1623736433</v>
      </c>
      <c r="C39" s="22">
        <f ca="1">E39+SUM(D$2:D39)</f>
        <v>1729038778</v>
      </c>
      <c r="D39" s="99"/>
      <c r="E39" s="22">
        <f ca="1">INDIRECT("'"&amp;A39&amp;"'!G23")</f>
        <v>1629038778</v>
      </c>
      <c r="F39" s="31">
        <f t="shared" ref="F39" ca="1" si="182">E39+D39-B39</f>
        <v>5302345</v>
      </c>
      <c r="G39" s="55">
        <f t="shared" ref="G39" ca="1" si="183">F39/B39</f>
        <v>3.2655207410746076E-3</v>
      </c>
      <c r="H39" s="22">
        <f t="shared" ref="H39" ca="1" si="184">F39-D39</f>
        <v>5302345</v>
      </c>
      <c r="I39" s="32">
        <f t="shared" ref="I39" ca="1" si="185">I38+H39</f>
        <v>249038778</v>
      </c>
      <c r="J39" s="56">
        <f t="shared" ref="J39" ca="1" si="186">I39/$B$2</f>
        <v>0.18046288260869564</v>
      </c>
      <c r="K39" s="32">
        <f t="shared" ref="K39" ca="1" si="187">K38+F39</f>
        <v>349038778</v>
      </c>
      <c r="L39" s="56">
        <f ca="1">SUM(G$2:G39)</f>
        <v>0.24114472259188216</v>
      </c>
      <c r="M39" s="114">
        <f t="shared" ca="1" si="137"/>
        <v>8.7871910912041037E-2</v>
      </c>
    </row>
    <row r="40" spans="1:13" s="136" customFormat="1" ht="14.25" x14ac:dyDescent="0.25">
      <c r="A40" s="43" t="s">
        <v>1871</v>
      </c>
      <c r="B40" s="31">
        <f t="shared" ref="B40" ca="1" si="188">E39</f>
        <v>1629038778</v>
      </c>
      <c r="C40" s="22">
        <f ca="1">E40+SUM(D$2:D40)</f>
        <v>1761268868</v>
      </c>
      <c r="D40" s="99"/>
      <c r="E40" s="22">
        <f ca="1">INDIRECT("'"&amp;A40&amp;"'!G41")</f>
        <v>1661268868</v>
      </c>
      <c r="F40" s="31">
        <f t="shared" ref="F40" ca="1" si="189">E40+D40-B40</f>
        <v>32230090</v>
      </c>
      <c r="G40" s="55">
        <f t="shared" ref="G40" ca="1" si="190">F40/B40</f>
        <v>1.9784728537628464E-2</v>
      </c>
      <c r="H40" s="22">
        <f t="shared" ref="H40" ca="1" si="191">F40-D40</f>
        <v>32230090</v>
      </c>
      <c r="I40" s="32">
        <f t="shared" ref="I40" ca="1" si="192">I39+H40</f>
        <v>281268868</v>
      </c>
      <c r="J40" s="56">
        <f t="shared" ref="J40" ca="1" si="193">I40/$B$2</f>
        <v>0.20381802028985507</v>
      </c>
      <c r="K40" s="32">
        <f t="shared" ref="K40" ca="1" si="194">K39+F40</f>
        <v>381268868</v>
      </c>
      <c r="L40" s="56">
        <f ca="1">SUM(G$2:G40)</f>
        <v>0.2609294511295106</v>
      </c>
      <c r="M40" s="114">
        <f t="shared" ca="1" si="137"/>
        <v>0.10815035118954826</v>
      </c>
    </row>
    <row r="41" spans="1:13" s="139" customFormat="1" ht="14.25" x14ac:dyDescent="0.25">
      <c r="A41" s="43" t="s">
        <v>1872</v>
      </c>
      <c r="B41" s="31">
        <f t="shared" ref="B41" ca="1" si="195">E40</f>
        <v>1661268868</v>
      </c>
      <c r="C41" s="22">
        <f ca="1">E41+SUM(D$2:D41)</f>
        <v>1753898918</v>
      </c>
      <c r="D41" s="99"/>
      <c r="E41" s="22">
        <f t="shared" ref="E41:E80" ca="1" si="196">INDIRECT("'"&amp;A41&amp;"'!G41")</f>
        <v>1653898918</v>
      </c>
      <c r="F41" s="31">
        <f t="shared" ref="F41" ca="1" si="197">E41+D41-B41</f>
        <v>-7369950</v>
      </c>
      <c r="G41" s="55">
        <f t="shared" ref="G41" ca="1" si="198">F41/B41</f>
        <v>-4.4363378752005841E-3</v>
      </c>
      <c r="H41" s="22">
        <f t="shared" ref="H41" ca="1" si="199">F41-D41</f>
        <v>-7369950</v>
      </c>
      <c r="I41" s="32">
        <f t="shared" ref="I41" ca="1" si="200">I40+H41</f>
        <v>273898918</v>
      </c>
      <c r="J41" s="56">
        <f t="shared" ref="J41" ca="1" si="201">I41/$B$2</f>
        <v>0.19847747681159419</v>
      </c>
      <c r="K41" s="32">
        <f t="shared" ref="K41" ca="1" si="202">K40+F41</f>
        <v>373898918</v>
      </c>
      <c r="L41" s="56">
        <f ca="1">SUM(G$2:G41)</f>
        <v>0.25649311325431001</v>
      </c>
      <c r="M41" s="114">
        <f t="shared" ca="1" si="137"/>
        <v>0.10351334611375684</v>
      </c>
    </row>
    <row r="42" spans="1:13" s="142" customFormat="1" ht="14.25" x14ac:dyDescent="0.25">
      <c r="A42" s="43" t="s">
        <v>1873</v>
      </c>
      <c r="B42" s="31">
        <f t="shared" ref="B42" ca="1" si="203">E41</f>
        <v>1653898918</v>
      </c>
      <c r="C42" s="22">
        <f ca="1">E42+SUM(D$2:D42)</f>
        <v>1779197264</v>
      </c>
      <c r="D42" s="99"/>
      <c r="E42" s="22">
        <f t="shared" ca="1" si="196"/>
        <v>1679197264</v>
      </c>
      <c r="F42" s="31">
        <f t="shared" ref="F42" ca="1" si="204">E42+D42-B42</f>
        <v>25298346</v>
      </c>
      <c r="G42" s="55">
        <f t="shared" ref="G42" ca="1" si="205">F42/B42</f>
        <v>1.5296186317476024E-2</v>
      </c>
      <c r="H42" s="22">
        <f t="shared" ref="H42" ca="1" si="206">F42-D42</f>
        <v>25298346</v>
      </c>
      <c r="I42" s="32">
        <f t="shared" ref="I42" ca="1" si="207">I41+H42</f>
        <v>299197264</v>
      </c>
      <c r="J42" s="56">
        <f t="shared" ref="J42" ca="1" si="208">I42/$B$2</f>
        <v>0.21680961159420289</v>
      </c>
      <c r="K42" s="32">
        <f t="shared" ref="K42" ca="1" si="209">K41+F42</f>
        <v>399197264</v>
      </c>
      <c r="L42" s="56">
        <f ca="1">SUM(G$2:G42)</f>
        <v>0.27178929957178605</v>
      </c>
      <c r="M42" s="114">
        <f t="shared" ca="1" si="137"/>
        <v>0.11943049057350591</v>
      </c>
    </row>
    <row r="43" spans="1:13" s="145" customFormat="1" ht="14.25" x14ac:dyDescent="0.25">
      <c r="A43" s="43" t="s">
        <v>1874</v>
      </c>
      <c r="B43" s="31">
        <f t="shared" ref="B43" ca="1" si="210">E42</f>
        <v>1679197264</v>
      </c>
      <c r="C43" s="22">
        <f ca="1">E43+SUM(D$2:D43)</f>
        <v>1778652276</v>
      </c>
      <c r="D43" s="99">
        <v>30000000</v>
      </c>
      <c r="E43" s="22">
        <f t="shared" ca="1" si="196"/>
        <v>1648652276</v>
      </c>
      <c r="F43" s="31">
        <f t="shared" ref="F43" ca="1" si="211">E43+D43-B43</f>
        <v>-544988</v>
      </c>
      <c r="G43" s="55">
        <f t="shared" ref="G43" ca="1" si="212">F43/B43</f>
        <v>-3.2455269650796668E-4</v>
      </c>
      <c r="H43" s="22">
        <f t="shared" ref="H43" ca="1" si="213">F43-D43</f>
        <v>-30544988</v>
      </c>
      <c r="I43" s="32">
        <f t="shared" ref="I43" ca="1" si="214">I42+H43</f>
        <v>268652276</v>
      </c>
      <c r="J43" s="56">
        <f t="shared" ref="J43" ca="1" si="215">I43/$B$2</f>
        <v>0.19467556231884059</v>
      </c>
      <c r="K43" s="32">
        <f t="shared" ref="K43" ca="1" si="216">K42+F43</f>
        <v>398652276</v>
      </c>
      <c r="L43" s="56">
        <f ca="1">SUM(G$2:G43)</f>
        <v>0.27146474687527811</v>
      </c>
      <c r="M43" s="114">
        <f t="shared" ca="1" si="137"/>
        <v>0.11908759650743417</v>
      </c>
    </row>
    <row r="44" spans="1:13" s="148" customFormat="1" x14ac:dyDescent="0.25">
      <c r="A44" s="43" t="s">
        <v>1875</v>
      </c>
      <c r="B44" s="31">
        <f t="shared" ref="B44" ca="1" si="217">E43</f>
        <v>1648652276</v>
      </c>
      <c r="C44" s="22">
        <f ca="1">E44+SUM(D$2:D44)</f>
        <v>1797776791</v>
      </c>
      <c r="D44" s="99"/>
      <c r="E44" s="22">
        <f t="shared" ca="1" si="196"/>
        <v>1667776791</v>
      </c>
      <c r="F44" s="31">
        <f t="shared" ref="F44" ca="1" si="218">E44+D44-B44</f>
        <v>19124515</v>
      </c>
      <c r="G44" s="55">
        <f t="shared" ref="G44" ca="1" si="219">F44/B44</f>
        <v>1.1600090133257426E-2</v>
      </c>
      <c r="H44" s="22">
        <f t="shared" ref="H44" ca="1" si="220">F44-D44</f>
        <v>19124515</v>
      </c>
      <c r="I44" s="32">
        <f t="shared" ref="I44" ca="1" si="221">I43+H44</f>
        <v>287776791</v>
      </c>
      <c r="J44" s="56">
        <f t="shared" ref="J44" ca="1" si="222">I44/$B$2</f>
        <v>0.20853390652173914</v>
      </c>
      <c r="K44" s="32">
        <f t="shared" ref="K44" ca="1" si="223">K43+F44</f>
        <v>417776791</v>
      </c>
      <c r="L44" s="56">
        <f ca="1">SUM(G$2:G44)</f>
        <v>0.28306483700853552</v>
      </c>
      <c r="M44" s="114">
        <f t="shared" ca="1" si="137"/>
        <v>0.13112030678729347</v>
      </c>
    </row>
    <row r="45" spans="1:13" s="151" customFormat="1" x14ac:dyDescent="0.25">
      <c r="A45" s="43" t="s">
        <v>1876</v>
      </c>
      <c r="B45" s="31">
        <f t="shared" ref="B45" ca="1" si="224">E44</f>
        <v>1667776791</v>
      </c>
      <c r="C45" s="22">
        <f ca="1">E45+SUM(D$2:D45)</f>
        <v>1755405580</v>
      </c>
      <c r="D45" s="99"/>
      <c r="E45" s="22">
        <f t="shared" ca="1" si="196"/>
        <v>1625405580</v>
      </c>
      <c r="F45" s="31">
        <f t="shared" ref="F45" ca="1" si="225">E45+D45-B45</f>
        <v>-42371211</v>
      </c>
      <c r="G45" s="55">
        <f t="shared" ref="G45" ca="1" si="226">F45/B45</f>
        <v>-2.5405804438970635E-2</v>
      </c>
      <c r="H45" s="22">
        <f t="shared" ref="H45" ca="1" si="227">F45-D45</f>
        <v>-42371211</v>
      </c>
      <c r="I45" s="32">
        <f t="shared" ref="I45" ca="1" si="228">I44+H45</f>
        <v>245405580</v>
      </c>
      <c r="J45" s="56">
        <f t="shared" ref="J45" ca="1" si="229">I45/$B$2</f>
        <v>0.1778301304347826</v>
      </c>
      <c r="K45" s="32">
        <f t="shared" ref="K45" ca="1" si="230">K44+F45</f>
        <v>375405580</v>
      </c>
      <c r="L45" s="56">
        <f ca="1">SUM(G$2:G45)</f>
        <v>0.25765903256956491</v>
      </c>
      <c r="M45" s="114">
        <f t="shared" ca="1" si="137"/>
        <v>0.10446130360892331</v>
      </c>
    </row>
    <row r="46" spans="1:13" s="154" customFormat="1" x14ac:dyDescent="0.25">
      <c r="A46" s="43" t="s">
        <v>1877</v>
      </c>
      <c r="B46" s="31">
        <f t="shared" ref="B46" ca="1" si="231">E45</f>
        <v>1625405580</v>
      </c>
      <c r="C46" s="22">
        <f ca="1">E46+SUM(D$2:D46)</f>
        <v>1766387462</v>
      </c>
      <c r="D46" s="99"/>
      <c r="E46" s="22">
        <f t="shared" ca="1" si="196"/>
        <v>1636387462</v>
      </c>
      <c r="F46" s="31">
        <f t="shared" ref="F46" ca="1" si="232">E46+D46-B46</f>
        <v>10981882</v>
      </c>
      <c r="G46" s="55">
        <f t="shared" ref="G46" ca="1" si="233">F46/B46</f>
        <v>6.7563949177533895E-3</v>
      </c>
      <c r="H46" s="22">
        <f t="shared" ref="H46" ca="1" si="234">F46-D46</f>
        <v>10981882</v>
      </c>
      <c r="I46" s="32">
        <f t="shared" ref="I46" ca="1" si="235">I45+H46</f>
        <v>256387462</v>
      </c>
      <c r="J46" s="56">
        <f t="shared" ref="J46" ca="1" si="236">I46/$B$2</f>
        <v>0.18578801594202898</v>
      </c>
      <c r="K46" s="32">
        <f t="shared" ref="K46" ca="1" si="237">K45+F46</f>
        <v>386387462</v>
      </c>
      <c r="L46" s="56">
        <f ca="1">SUM(G$2:G46)</f>
        <v>0.26441542748731828</v>
      </c>
      <c r="M46" s="114">
        <f t="shared" ca="1" si="137"/>
        <v>0.11137085422673515</v>
      </c>
    </row>
    <row r="47" spans="1:13" s="157" customFormat="1" x14ac:dyDescent="0.25">
      <c r="A47" s="43" t="s">
        <v>1878</v>
      </c>
      <c r="B47" s="31">
        <f t="shared" ref="B47" ca="1" si="238">E46</f>
        <v>1636387462</v>
      </c>
      <c r="C47" s="22">
        <f ca="1">E47+SUM(D$2:D47)</f>
        <v>1723429411</v>
      </c>
      <c r="D47" s="99"/>
      <c r="E47" s="22">
        <f t="shared" ca="1" si="196"/>
        <v>1593429411</v>
      </c>
      <c r="F47" s="31">
        <f t="shared" ref="F47" ca="1" si="239">E47+D47-B47</f>
        <v>-42958051</v>
      </c>
      <c r="G47" s="55">
        <f t="shared" ref="G47" ca="1" si="240">F47/B47</f>
        <v>-2.6251760049234598E-2</v>
      </c>
      <c r="H47" s="22">
        <f t="shared" ref="H47" ca="1" si="241">F47-D47</f>
        <v>-42958051</v>
      </c>
      <c r="I47" s="32">
        <f t="shared" ref="I47" ca="1" si="242">I46+H47</f>
        <v>213429411</v>
      </c>
      <c r="J47" s="56">
        <f t="shared" ref="J47" ca="1" si="243">I47/$B$2</f>
        <v>0.15465899347826087</v>
      </c>
      <c r="K47" s="32">
        <f t="shared" ref="K47" ca="1" si="244">K46+F47</f>
        <v>343429411</v>
      </c>
      <c r="L47" s="56">
        <f ca="1">SUM(G$2:G47)</f>
        <v>0.23816366743808368</v>
      </c>
      <c r="M47" s="114">
        <f t="shared" ca="1" si="137"/>
        <v>8.4342624654878254E-2</v>
      </c>
    </row>
    <row r="48" spans="1:13" s="160" customFormat="1" x14ac:dyDescent="0.25">
      <c r="A48" s="43" t="s">
        <v>1879</v>
      </c>
      <c r="B48" s="31">
        <f t="shared" ref="B48" ca="1" si="245">E47</f>
        <v>1593429411</v>
      </c>
      <c r="C48" s="22">
        <f ca="1">E48+SUM(D$2:D48)</f>
        <v>1690286955</v>
      </c>
      <c r="D48" s="99"/>
      <c r="E48" s="22">
        <f t="shared" ca="1" si="196"/>
        <v>1560286955</v>
      </c>
      <c r="F48" s="31">
        <f t="shared" ref="F48" ca="1" si="246">E48+D48-B48</f>
        <v>-33142456</v>
      </c>
      <c r="G48" s="55">
        <f t="shared" ref="G48" ca="1" si="247">F48/B48</f>
        <v>-2.0799450400002691E-2</v>
      </c>
      <c r="H48" s="22">
        <f t="shared" ref="H48" ca="1" si="248">F48-D48</f>
        <v>-33142456</v>
      </c>
      <c r="I48" s="32">
        <f t="shared" ref="I48" ca="1" si="249">I47+H48</f>
        <v>180286955</v>
      </c>
      <c r="J48" s="56">
        <f t="shared" ref="J48" ca="1" si="250">I48/$B$2</f>
        <v>0.13064272101449276</v>
      </c>
      <c r="K48" s="32">
        <f t="shared" ref="K48" ca="1" si="251">K47+F48</f>
        <v>310286955</v>
      </c>
      <c r="L48" s="56">
        <f ca="1">SUM(G$2:G48)</f>
        <v>0.21736421703808098</v>
      </c>
      <c r="M48" s="315">
        <f t="shared" ca="1" si="137"/>
        <v>6.34901444214718E-2</v>
      </c>
    </row>
    <row r="49" spans="1:15" s="164" customFormat="1" x14ac:dyDescent="0.25">
      <c r="A49" s="43" t="s">
        <v>1880</v>
      </c>
      <c r="B49" s="31">
        <f t="shared" ref="B49" ca="1" si="252">E48</f>
        <v>1560286955</v>
      </c>
      <c r="C49" s="22">
        <f ca="1">E49+SUM(D$2:D49)</f>
        <v>1668210506</v>
      </c>
      <c r="D49" s="99"/>
      <c r="E49" s="22">
        <f t="shared" ca="1" si="196"/>
        <v>1538210506</v>
      </c>
      <c r="F49" s="31">
        <f t="shared" ref="F49" ca="1" si="253">E49+D49-B49</f>
        <v>-22076449</v>
      </c>
      <c r="G49" s="55">
        <f t="shared" ref="G49" ca="1" si="254">F49/B49</f>
        <v>-1.4148967232761361E-2</v>
      </c>
      <c r="H49" s="22">
        <f t="shared" ref="H49" ca="1" si="255">F49-D49</f>
        <v>-22076449</v>
      </c>
      <c r="I49" s="32">
        <f t="shared" ref="I49" ca="1" si="256">I48+H49</f>
        <v>158210506</v>
      </c>
      <c r="J49" s="56">
        <f t="shared" ref="J49" ca="1" si="257">I49/$B$2</f>
        <v>0.11464529420289855</v>
      </c>
      <c r="K49" s="32">
        <f t="shared" ref="K49" ca="1" si="258">K48+F49</f>
        <v>288210506</v>
      </c>
      <c r="L49" s="56">
        <f ca="1">SUM(G$2:G49)</f>
        <v>0.20321524980531963</v>
      </c>
      <c r="M49" s="114">
        <f ca="1">(C49-C$48)/C$48</f>
        <v>-1.3060769909331756E-2</v>
      </c>
    </row>
    <row r="50" spans="1:15" s="167" customFormat="1" x14ac:dyDescent="0.25">
      <c r="A50" s="43" t="s">
        <v>1881</v>
      </c>
      <c r="B50" s="31">
        <f t="shared" ref="B50" ca="1" si="259">E49</f>
        <v>1538210506</v>
      </c>
      <c r="C50" s="22">
        <f ca="1">E50+SUM(D$2:D50)</f>
        <v>1715460740</v>
      </c>
      <c r="D50" s="99"/>
      <c r="E50" s="22">
        <f t="shared" ca="1" si="196"/>
        <v>1585460740</v>
      </c>
      <c r="F50" s="31">
        <f t="shared" ref="F50" ca="1" si="260">E50+D50-B50</f>
        <v>47250234</v>
      </c>
      <c r="G50" s="55">
        <f t="shared" ref="G50" ca="1" si="261">F50/B50</f>
        <v>3.0717664335078984E-2</v>
      </c>
      <c r="H50" s="22">
        <f t="shared" ref="H50" ca="1" si="262">F50-D50</f>
        <v>47250234</v>
      </c>
      <c r="I50" s="32">
        <f t="shared" ref="I50" ca="1" si="263">I49+H50</f>
        <v>205460740</v>
      </c>
      <c r="J50" s="56">
        <f t="shared" ref="J50" ca="1" si="264">I50/$B$2</f>
        <v>0.14888459420289854</v>
      </c>
      <c r="K50" s="32">
        <f t="shared" ref="K50" ca="1" si="265">K49+F50</f>
        <v>335460740</v>
      </c>
      <c r="L50" s="56">
        <f ca="1">SUM(G$2:G50)</f>
        <v>0.23393291414039863</v>
      </c>
      <c r="M50" s="114">
        <f t="shared" ref="M50:M70" ca="1" si="266">(C50-C$48)/C$48</f>
        <v>1.4893201965224893E-2</v>
      </c>
    </row>
    <row r="51" spans="1:15" s="170" customFormat="1" x14ac:dyDescent="0.25">
      <c r="A51" s="43" t="s">
        <v>1882</v>
      </c>
      <c r="B51" s="31">
        <f t="shared" ref="B51" ca="1" si="267">E50</f>
        <v>1585460740</v>
      </c>
      <c r="C51" s="22">
        <f ca="1">E51+SUM(D$2:D51)</f>
        <v>1757165256</v>
      </c>
      <c r="D51" s="99"/>
      <c r="E51" s="22">
        <f t="shared" ca="1" si="196"/>
        <v>1627165256</v>
      </c>
      <c r="F51" s="31">
        <f t="shared" ref="F51" ca="1" si="268">E51+D51-B51</f>
        <v>41704516</v>
      </c>
      <c r="G51" s="55">
        <f t="shared" ref="G51" ca="1" si="269">F51/B51</f>
        <v>2.630435112508683E-2</v>
      </c>
      <c r="H51" s="22">
        <f t="shared" ref="H51" ca="1" si="270">F51-D51</f>
        <v>41704516</v>
      </c>
      <c r="I51" s="32">
        <f t="shared" ref="I51" ca="1" si="271">I50+H51</f>
        <v>247165256</v>
      </c>
      <c r="J51" s="56">
        <f t="shared" ref="J51" ca="1" si="272">I51/$B$2</f>
        <v>0.17910525797101448</v>
      </c>
      <c r="K51" s="32">
        <f t="shared" ref="K51" ca="1" si="273">K50+F51</f>
        <v>377165256</v>
      </c>
      <c r="L51" s="56">
        <f ca="1">SUM(G$2:G51)</f>
        <v>0.26023726526548546</v>
      </c>
      <c r="M51" s="114">
        <f t="shared" ca="1" si="266"/>
        <v>3.956624098776175E-2</v>
      </c>
      <c r="O51" s="170" t="s">
        <v>2559</v>
      </c>
    </row>
    <row r="52" spans="1:15" s="173" customFormat="1" x14ac:dyDescent="0.25">
      <c r="A52" s="43" t="s">
        <v>1883</v>
      </c>
      <c r="B52" s="31">
        <f t="shared" ref="B52" ca="1" si="274">E51</f>
        <v>1627165256</v>
      </c>
      <c r="C52" s="22">
        <f ca="1">E52+SUM(D$2:D52)</f>
        <v>1757682119</v>
      </c>
      <c r="D52" s="99"/>
      <c r="E52" s="22">
        <f t="shared" ca="1" si="196"/>
        <v>1627682119</v>
      </c>
      <c r="F52" s="31">
        <f t="shared" ref="F52" ca="1" si="275">E52+D52-B52</f>
        <v>516863</v>
      </c>
      <c r="G52" s="55">
        <f t="shared" ref="G52" ca="1" si="276">F52/B52</f>
        <v>3.17646285829987E-4</v>
      </c>
      <c r="H52" s="22">
        <f t="shared" ref="H52" ca="1" si="277">F52-D52</f>
        <v>516863</v>
      </c>
      <c r="I52" s="32">
        <f t="shared" ref="I52" ca="1" si="278">I51+H52</f>
        <v>247682119</v>
      </c>
      <c r="J52" s="56">
        <f t="shared" ref="J52" ca="1" si="279">I52/$B$2</f>
        <v>0.17947979637681161</v>
      </c>
      <c r="K52" s="32">
        <f t="shared" ref="K52" ca="1" si="280">K51+F52</f>
        <v>377682119</v>
      </c>
      <c r="L52" s="56">
        <f ca="1">SUM(G$2:G52)</f>
        <v>0.26055491155131544</v>
      </c>
      <c r="M52" s="114">
        <f t="shared" ca="1" si="266"/>
        <v>3.9872025161550161E-2</v>
      </c>
    </row>
    <row r="53" spans="1:15" s="177" customFormat="1" x14ac:dyDescent="0.25">
      <c r="A53" s="43" t="s">
        <v>1926</v>
      </c>
      <c r="B53" s="31">
        <f t="shared" ref="B53" ca="1" si="281">E52</f>
        <v>1627682119</v>
      </c>
      <c r="C53" s="22">
        <f ca="1">E53+SUM(D$2:D53)</f>
        <v>1757167425</v>
      </c>
      <c r="D53" s="99"/>
      <c r="E53" s="22">
        <f t="shared" ref="E53" ca="1" si="282">INDIRECT("'"&amp;A53&amp;"'!G41")</f>
        <v>1627167425</v>
      </c>
      <c r="F53" s="31">
        <f t="shared" ref="F53" ca="1" si="283">E53+D53-B53</f>
        <v>-514694</v>
      </c>
      <c r="G53" s="55">
        <f t="shared" ref="G53" ca="1" si="284">F53/B53</f>
        <v>-3.162128489291342E-4</v>
      </c>
      <c r="H53" s="22">
        <f t="shared" ref="H53" ca="1" si="285">F53-D53</f>
        <v>-514694</v>
      </c>
      <c r="I53" s="32">
        <f t="shared" ref="I53" ca="1" si="286">I52+H53</f>
        <v>247167425</v>
      </c>
      <c r="J53" s="56">
        <f t="shared" ref="J53" ca="1" si="287">I53/$B$2</f>
        <v>0.17910682971014494</v>
      </c>
      <c r="K53" s="32">
        <f t="shared" ref="K53" ca="1" si="288">K52+F53</f>
        <v>377167425</v>
      </c>
      <c r="L53" s="56">
        <f ca="1">SUM(G$2:G53)</f>
        <v>0.26023869870238631</v>
      </c>
      <c r="M53" s="114">
        <f t="shared" ca="1" si="266"/>
        <v>3.9567524201829976E-2</v>
      </c>
    </row>
    <row r="54" spans="1:15" s="181" customFormat="1" x14ac:dyDescent="0.25">
      <c r="A54" s="43" t="s">
        <v>1945</v>
      </c>
      <c r="B54" s="31">
        <f t="shared" ref="B54" ca="1" si="289">E53</f>
        <v>1627167425</v>
      </c>
      <c r="C54" s="22">
        <f ca="1">E54+SUM(D$2:D54)</f>
        <v>1744532905</v>
      </c>
      <c r="D54" s="99"/>
      <c r="E54" s="22">
        <f t="shared" ref="E54" ca="1" si="290">INDIRECT("'"&amp;A54&amp;"'!G41")</f>
        <v>1614532905</v>
      </c>
      <c r="F54" s="31">
        <f t="shared" ref="F54" ca="1" si="291">E54+D54-B54</f>
        <v>-12634520</v>
      </c>
      <c r="G54" s="55">
        <f t="shared" ref="G54" ca="1" si="292">F54/B54</f>
        <v>-7.7647326303868208E-3</v>
      </c>
      <c r="H54" s="22">
        <f t="shared" ref="H54" ca="1" si="293">F54-D54</f>
        <v>-12634520</v>
      </c>
      <c r="I54" s="32">
        <f t="shared" ref="I54" ca="1" si="294">I53+H54</f>
        <v>234532905</v>
      </c>
      <c r="J54" s="56">
        <f t="shared" ref="J54" ca="1" si="295">I54/$B$2</f>
        <v>0.16995138043478261</v>
      </c>
      <c r="K54" s="32">
        <f t="shared" ref="K54" ca="1" si="296">K53+F54</f>
        <v>364532905</v>
      </c>
      <c r="L54" s="56">
        <f ca="1">SUM(G$2:G54)</f>
        <v>0.25247396607199951</v>
      </c>
      <c r="M54" s="114">
        <f t="shared" ca="1" si="266"/>
        <v>3.2092746050921279E-2</v>
      </c>
    </row>
    <row r="55" spans="1:15" s="183" customFormat="1" x14ac:dyDescent="0.25">
      <c r="A55" s="43" t="s">
        <v>1979</v>
      </c>
      <c r="B55" s="31">
        <f t="shared" ref="B55" ca="1" si="297">E54</f>
        <v>1614532905</v>
      </c>
      <c r="C55" s="22">
        <f ca="1">E55+SUM(D$2:D55)</f>
        <v>1747920278</v>
      </c>
      <c r="D55" s="99"/>
      <c r="E55" s="22">
        <f t="shared" ref="E55" ca="1" si="298">INDIRECT("'"&amp;A55&amp;"'!G41")</f>
        <v>1617920278</v>
      </c>
      <c r="F55" s="31">
        <f t="shared" ref="F55" ca="1" si="299">E55+D55-B55</f>
        <v>3387373</v>
      </c>
      <c r="G55" s="55">
        <f t="shared" ref="G55" ca="1" si="300">F55/B55</f>
        <v>2.0980513865711519E-3</v>
      </c>
      <c r="H55" s="22">
        <f t="shared" ref="H55" ca="1" si="301">F55-D55</f>
        <v>3387373</v>
      </c>
      <c r="I55" s="32">
        <f t="shared" ref="I55" ca="1" si="302">I54+H55</f>
        <v>237920278</v>
      </c>
      <c r="J55" s="56">
        <f t="shared" ref="J55" ca="1" si="303">I55/$B$2</f>
        <v>0.17240599855072464</v>
      </c>
      <c r="K55" s="32">
        <f t="shared" ref="K55" ca="1" si="304">K54+F55</f>
        <v>367920278</v>
      </c>
      <c r="L55" s="56">
        <f ca="1">SUM(G$2:G55)</f>
        <v>0.25457201745857067</v>
      </c>
      <c r="M55" s="114">
        <f t="shared" ca="1" si="266"/>
        <v>3.4096768498103919E-2</v>
      </c>
    </row>
    <row r="56" spans="1:15" s="188" customFormat="1" x14ac:dyDescent="0.25">
      <c r="A56" s="43" t="s">
        <v>2022</v>
      </c>
      <c r="B56" s="31">
        <f t="shared" ref="B56" ca="1" si="305">E55</f>
        <v>1617920278</v>
      </c>
      <c r="C56" s="22">
        <f ca="1">E56+SUM(D$2:D56)</f>
        <v>1765985641</v>
      </c>
      <c r="D56" s="99"/>
      <c r="E56" s="22">
        <f t="shared" ref="E56" ca="1" si="306">INDIRECT("'"&amp;A56&amp;"'!G41")</f>
        <v>1635985641</v>
      </c>
      <c r="F56" s="31">
        <f t="shared" ref="F56" ca="1" si="307">E56+D56-B56</f>
        <v>18065363</v>
      </c>
      <c r="G56" s="55">
        <f t="shared" ref="G56" ca="1" si="308">F56/B56</f>
        <v>1.1165793052752627E-2</v>
      </c>
      <c r="H56" s="22">
        <f t="shared" ref="H56" ca="1" si="309">F56-D56</f>
        <v>18065363</v>
      </c>
      <c r="I56" s="32">
        <f t="shared" ref="I56" ca="1" si="310">I55+H56</f>
        <v>255985641</v>
      </c>
      <c r="J56" s="56">
        <f t="shared" ref="J56" ca="1" si="311">I56/$B$2</f>
        <v>0.18549684130434782</v>
      </c>
      <c r="K56" s="32">
        <f t="shared" ref="K56" ca="1" si="312">K55+F56</f>
        <v>385985641</v>
      </c>
      <c r="L56" s="56">
        <f ca="1">SUM(G$2:G56)</f>
        <v>0.26573781051132328</v>
      </c>
      <c r="M56" s="114">
        <f t="shared" ca="1" si="266"/>
        <v>4.4784517667889122E-2</v>
      </c>
    </row>
    <row r="57" spans="1:15" s="191" customFormat="1" x14ac:dyDescent="0.25">
      <c r="A57" s="43" t="s">
        <v>2068</v>
      </c>
      <c r="B57" s="31">
        <f t="shared" ref="B57" ca="1" si="313">E56</f>
        <v>1635985641</v>
      </c>
      <c r="C57" s="22">
        <f ca="1">E57+SUM(D$2:D57)</f>
        <v>1769555225</v>
      </c>
      <c r="D57" s="99"/>
      <c r="E57" s="22">
        <f t="shared" ref="E57" ca="1" si="314">INDIRECT("'"&amp;A57&amp;"'!G41")</f>
        <v>1639555225</v>
      </c>
      <c r="F57" s="31">
        <f t="shared" ref="F57" ca="1" si="315">E57+D57-B57</f>
        <v>3569584</v>
      </c>
      <c r="G57" s="55">
        <f t="shared" ref="G57" ca="1" si="316">F57/B57</f>
        <v>2.1819164609648309E-3</v>
      </c>
      <c r="H57" s="22">
        <f t="shared" ref="H57" ca="1" si="317">F57-D57</f>
        <v>3569584</v>
      </c>
      <c r="I57" s="32">
        <f t="shared" ref="I57" ca="1" si="318">I56+H57</f>
        <v>259555225</v>
      </c>
      <c r="J57" s="56">
        <f t="shared" ref="J57" ca="1" si="319">I57/$B$2</f>
        <v>0.1880834963768116</v>
      </c>
      <c r="K57" s="32">
        <f t="shared" ref="K57" ca="1" si="320">K56+F57</f>
        <v>389555225</v>
      </c>
      <c r="L57" s="56">
        <f ca="1">SUM(G$2:G57)</f>
        <v>0.26791972697228811</v>
      </c>
      <c r="M57" s="114">
        <f t="shared" ca="1" si="266"/>
        <v>4.6896338971035838E-2</v>
      </c>
    </row>
    <row r="58" spans="1:15" s="194" customFormat="1" x14ac:dyDescent="0.25">
      <c r="A58" s="43" t="s">
        <v>2113</v>
      </c>
      <c r="B58" s="31">
        <f t="shared" ref="B58" ca="1" si="321">E57</f>
        <v>1639555225</v>
      </c>
      <c r="C58" s="22">
        <f ca="1">E58+SUM(D$2:D58)</f>
        <v>1736716867</v>
      </c>
      <c r="D58" s="99"/>
      <c r="E58" s="22">
        <f t="shared" ref="E58" ca="1" si="322">INDIRECT("'"&amp;A58&amp;"'!G41")</f>
        <v>1606716867</v>
      </c>
      <c r="F58" s="31">
        <f t="shared" ref="F58" ca="1" si="323">E58+D58-B58</f>
        <v>-32838358</v>
      </c>
      <c r="G58" s="55">
        <f t="shared" ref="G58" ca="1" si="324">F58/B58</f>
        <v>-2.0028820926114275E-2</v>
      </c>
      <c r="H58" s="22">
        <f t="shared" ref="H58" ca="1" si="325">F58-D58</f>
        <v>-32838358</v>
      </c>
      <c r="I58" s="32">
        <f t="shared" ref="I58" ca="1" si="326">I57+H58</f>
        <v>226716867</v>
      </c>
      <c r="J58" s="56">
        <f t="shared" ref="J58" ca="1" si="327">I58/$B$2</f>
        <v>0.16428758478260869</v>
      </c>
      <c r="K58" s="32">
        <f t="shared" ref="K58" ca="1" si="328">K57+F58</f>
        <v>356716867</v>
      </c>
      <c r="L58" s="56">
        <f ca="1">SUM(G$2:G58)</f>
        <v>0.24789090604617384</v>
      </c>
      <c r="M58" s="114">
        <f t="shared" ca="1" si="266"/>
        <v>2.7468656645936191E-2</v>
      </c>
    </row>
    <row r="59" spans="1:15" s="202" customFormat="1" x14ac:dyDescent="0.25">
      <c r="A59" s="43" t="s">
        <v>2151</v>
      </c>
      <c r="B59" s="31">
        <f t="shared" ref="B59" ca="1" si="329">E58</f>
        <v>1606716867</v>
      </c>
      <c r="C59" s="22">
        <f ca="1">E59+SUM(D$2:D59)</f>
        <v>1751699019</v>
      </c>
      <c r="D59" s="99"/>
      <c r="E59" s="22">
        <f t="shared" ref="E59" ca="1" si="330">INDIRECT("'"&amp;A59&amp;"'!G41")</f>
        <v>1621699019</v>
      </c>
      <c r="F59" s="31">
        <f t="shared" ref="F59" ca="1" si="331">E59+D59-B59</f>
        <v>14982152</v>
      </c>
      <c r="G59" s="55">
        <f t="shared" ref="G59" ca="1" si="332">F59/B59</f>
        <v>9.3246995209393044E-3</v>
      </c>
      <c r="H59" s="22">
        <f t="shared" ref="H59" ca="1" si="333">F59-D59</f>
        <v>14982152</v>
      </c>
      <c r="I59" s="32">
        <f t="shared" ref="I59" ca="1" si="334">I58+H59</f>
        <v>241699019</v>
      </c>
      <c r="J59" s="56">
        <f t="shared" ref="J59" ca="1" si="335">I59/$B$2</f>
        <v>0.17514421666666666</v>
      </c>
      <c r="K59" s="32">
        <f t="shared" ref="K59" ca="1" si="336">K58+F59</f>
        <v>371699019</v>
      </c>
      <c r="L59" s="56">
        <f ca="1">SUM(G$2:G59)</f>
        <v>0.25721560556711315</v>
      </c>
      <c r="M59" s="114">
        <f t="shared" ca="1" si="266"/>
        <v>3.633233032908309E-2</v>
      </c>
    </row>
    <row r="60" spans="1:15" s="210" customFormat="1" x14ac:dyDescent="0.25">
      <c r="A60" s="43" t="s">
        <v>2187</v>
      </c>
      <c r="B60" s="31">
        <f t="shared" ref="B60" ca="1" si="337">E59</f>
        <v>1621699019</v>
      </c>
      <c r="C60" s="22">
        <f ca="1">E60+SUM(D$2:D60)</f>
        <v>1767617869</v>
      </c>
      <c r="D60" s="99"/>
      <c r="E60" s="22">
        <f t="shared" ref="E60" ca="1" si="338">INDIRECT("'"&amp;A60&amp;"'!G41")</f>
        <v>1637617869</v>
      </c>
      <c r="F60" s="31">
        <f t="shared" ref="F60" ca="1" si="339">E60+D60-B60</f>
        <v>15918850</v>
      </c>
      <c r="G60" s="55">
        <f t="shared" ref="G60" ca="1" si="340">F60/B60</f>
        <v>9.8161556574265889E-3</v>
      </c>
      <c r="H60" s="22">
        <f t="shared" ref="H60" ca="1" si="341">F60-D60</f>
        <v>15918850</v>
      </c>
      <c r="I60" s="32">
        <f t="shared" ref="I60" ca="1" si="342">I59+H60</f>
        <v>257617869</v>
      </c>
      <c r="J60" s="56">
        <f t="shared" ref="J60" ca="1" si="343">I60/$B$2</f>
        <v>0.18667961521739129</v>
      </c>
      <c r="K60" s="32">
        <f t="shared" ref="K60" ca="1" si="344">K59+F60</f>
        <v>387617869</v>
      </c>
      <c r="L60" s="56">
        <f ca="1">SUM(G$2:G60)</f>
        <v>0.26703176122453975</v>
      </c>
      <c r="M60" s="114">
        <f t="shared" ca="1" si="266"/>
        <v>4.5750169088892956E-2</v>
      </c>
    </row>
    <row r="61" spans="1:15" s="218" customFormat="1" x14ac:dyDescent="0.25">
      <c r="A61" s="43" t="s">
        <v>2224</v>
      </c>
      <c r="B61" s="31">
        <f t="shared" ref="B61" ca="1" si="345">E60</f>
        <v>1637617869</v>
      </c>
      <c r="C61" s="22">
        <f ca="1">E61+SUM(D$2:D61)</f>
        <v>1765533072</v>
      </c>
      <c r="D61" s="99"/>
      <c r="E61" s="22">
        <f t="shared" ref="E61" ca="1" si="346">INDIRECT("'"&amp;A61&amp;"'!G41")</f>
        <v>1635533072</v>
      </c>
      <c r="F61" s="31">
        <f t="shared" ref="F61" ca="1" si="347">E61+D61-B61</f>
        <v>-2084797</v>
      </c>
      <c r="G61" s="55">
        <f t="shared" ref="G61" ca="1" si="348">F61/B61</f>
        <v>-1.2730668365710169E-3</v>
      </c>
      <c r="H61" s="22">
        <f t="shared" ref="H61" ca="1" si="349">F61-D61</f>
        <v>-2084797</v>
      </c>
      <c r="I61" s="32">
        <f t="shared" ref="I61" ca="1" si="350">I60+H61</f>
        <v>255533072</v>
      </c>
      <c r="J61" s="56">
        <f t="shared" ref="J61" ca="1" si="351">I61/$B$2</f>
        <v>0.18516889275362319</v>
      </c>
      <c r="K61" s="32">
        <f t="shared" ref="K61" ca="1" si="352">K60+F61</f>
        <v>385533072</v>
      </c>
      <c r="L61" s="56">
        <f ca="1">SUM(G$2:G61)</f>
        <v>0.26575869438796873</v>
      </c>
      <c r="M61" s="114">
        <f t="shared" ca="1" si="266"/>
        <v>4.4516770822502147E-2</v>
      </c>
    </row>
    <row r="62" spans="1:15" s="226" customFormat="1" x14ac:dyDescent="0.25">
      <c r="A62" s="43" t="s">
        <v>2225</v>
      </c>
      <c r="B62" s="31">
        <f t="shared" ref="B62" ca="1" si="353">E61</f>
        <v>1635533072</v>
      </c>
      <c r="C62" s="22">
        <f ca="1">E62+SUM(D$2:D62)</f>
        <v>1789468912</v>
      </c>
      <c r="D62" s="99"/>
      <c r="E62" s="22">
        <f t="shared" ref="E62" ca="1" si="354">INDIRECT("'"&amp;A62&amp;"'!G41")</f>
        <v>1659468912</v>
      </c>
      <c r="F62" s="31">
        <f t="shared" ref="F62" ca="1" si="355">E62+D62-B62</f>
        <v>23935840</v>
      </c>
      <c r="G62" s="55">
        <f t="shared" ref="G62" ca="1" si="356">F62/B62</f>
        <v>1.4634885964568254E-2</v>
      </c>
      <c r="H62" s="22">
        <f t="shared" ref="H62" ca="1" si="357">F62-D62</f>
        <v>23935840</v>
      </c>
      <c r="I62" s="32">
        <f t="shared" ref="I62" ca="1" si="358">I61+H62</f>
        <v>279468912</v>
      </c>
      <c r="J62" s="56">
        <f t="shared" ref="J62" ca="1" si="359">I62/$B$2</f>
        <v>0.20251370434782609</v>
      </c>
      <c r="K62" s="32">
        <f t="shared" ref="K62" ca="1" si="360">K61+F62</f>
        <v>409468912</v>
      </c>
      <c r="L62" s="56">
        <f ca="1">SUM(G$2:G62)</f>
        <v>0.28039358035253698</v>
      </c>
      <c r="M62" s="114">
        <f t="shared" ca="1" si="266"/>
        <v>5.8677585309767716E-2</v>
      </c>
    </row>
    <row r="63" spans="1:15" s="234" customFormat="1" x14ac:dyDescent="0.25">
      <c r="A63" s="43" t="s">
        <v>2281</v>
      </c>
      <c r="B63" s="31">
        <f t="shared" ref="B63" ca="1" si="361">E62</f>
        <v>1659468912</v>
      </c>
      <c r="C63" s="22">
        <f ca="1">E63+SUM(D$2:D63)</f>
        <v>1956333004</v>
      </c>
      <c r="D63" s="99"/>
      <c r="E63" s="22">
        <f t="shared" ref="E63" ca="1" si="362">INDIRECT("'"&amp;A63&amp;"'!G41")</f>
        <v>1826333004</v>
      </c>
      <c r="F63" s="31">
        <f t="shared" ref="F63:F68" ca="1" si="363">E63+D63-B63</f>
        <v>166864092</v>
      </c>
      <c r="G63" s="55">
        <f t="shared" ref="G63" ca="1" si="364">F63/B63</f>
        <v>0.10055270743149661</v>
      </c>
      <c r="H63" s="22">
        <f t="shared" ref="H63:H68" ca="1" si="365">F63-D63</f>
        <v>166864092</v>
      </c>
      <c r="I63" s="32">
        <f t="shared" ref="I63" ca="1" si="366">I62+H63</f>
        <v>446333004</v>
      </c>
      <c r="J63" s="56">
        <f t="shared" ref="J63" ca="1" si="367">I63/$B$2</f>
        <v>0.32342971304347828</v>
      </c>
      <c r="K63" s="32">
        <f t="shared" ref="K63" ca="1" si="368">K62+F63</f>
        <v>576333004</v>
      </c>
      <c r="L63" s="56">
        <f ca="1">SUM(G$2:G63)</f>
        <v>0.38094628778403361</v>
      </c>
      <c r="M63" s="114">
        <f t="shared" ca="1" si="266"/>
        <v>0.1573969722791832</v>
      </c>
      <c r="N63" s="234" t="s">
        <v>2282</v>
      </c>
    </row>
    <row r="64" spans="1:15" s="241" customFormat="1" x14ac:dyDescent="0.25">
      <c r="A64" s="43" t="s">
        <v>2326</v>
      </c>
      <c r="B64" s="31">
        <f t="shared" ref="B64" ca="1" si="369">E63</f>
        <v>1826333004</v>
      </c>
      <c r="C64" s="22">
        <f ca="1">E64+SUM(D$2:D64)</f>
        <v>1948776213</v>
      </c>
      <c r="D64" s="99">
        <v>27000000</v>
      </c>
      <c r="E64" s="22">
        <f t="shared" ref="E64" ca="1" si="370">INDIRECT("'"&amp;A64&amp;"'!G41")</f>
        <v>1791776213</v>
      </c>
      <c r="F64" s="31">
        <f t="shared" ca="1" si="363"/>
        <v>-7556791</v>
      </c>
      <c r="G64" s="55">
        <f t="shared" ref="G64" ca="1" si="371">F64/B64</f>
        <v>-4.1376851775931662E-3</v>
      </c>
      <c r="H64" s="22">
        <f t="shared" ca="1" si="365"/>
        <v>-34556791</v>
      </c>
      <c r="I64" s="32">
        <f t="shared" ref="I64" ca="1" si="372">I63+H64</f>
        <v>411776213</v>
      </c>
      <c r="J64" s="56">
        <f t="shared" ref="J64" ca="1" si="373">I64/$B$2</f>
        <v>0.29838856014492754</v>
      </c>
      <c r="K64" s="32">
        <f t="shared" ref="K64" ca="1" si="374">K63+F64</f>
        <v>568776213</v>
      </c>
      <c r="L64" s="56">
        <f ca="1">SUM(G$2:G64)</f>
        <v>0.37680860260644045</v>
      </c>
      <c r="M64" s="114">
        <f t="shared" ca="1" si="266"/>
        <v>0.1529262574235509</v>
      </c>
    </row>
    <row r="65" spans="1:68" s="249" customFormat="1" x14ac:dyDescent="0.25">
      <c r="A65" s="43" t="s">
        <v>2327</v>
      </c>
      <c r="B65" s="31">
        <f t="shared" ref="B65" ca="1" si="375">E64</f>
        <v>1791776213</v>
      </c>
      <c r="C65" s="22">
        <f ca="1">E65+SUM(D$2:D65)</f>
        <v>1901389258</v>
      </c>
      <c r="D65" s="99">
        <v>3000000</v>
      </c>
      <c r="E65" s="22">
        <f t="shared" ref="E65" ca="1" si="376">INDIRECT("'"&amp;A65&amp;"'!G41")</f>
        <v>1741389258</v>
      </c>
      <c r="F65" s="31">
        <f t="shared" ca="1" si="363"/>
        <v>-47386955</v>
      </c>
      <c r="G65" s="55">
        <f t="shared" ref="G65" ca="1" si="377">F65/B65</f>
        <v>-2.6446916002227337E-2</v>
      </c>
      <c r="H65" s="22">
        <f t="shared" ca="1" si="365"/>
        <v>-50386955</v>
      </c>
      <c r="I65" s="32">
        <f t="shared" ref="I65" ca="1" si="378">I64+H65</f>
        <v>361389258</v>
      </c>
      <c r="J65" s="56">
        <f t="shared" ref="J65" ca="1" si="379">I65/$B$2</f>
        <v>0.26187627391304347</v>
      </c>
      <c r="K65" s="32">
        <f t="shared" ref="K65" ca="1" si="380">K64+F65</f>
        <v>521389258</v>
      </c>
      <c r="L65" s="56">
        <f ca="1">SUM(G$2:G65)</f>
        <v>0.35036168660421313</v>
      </c>
      <c r="M65" s="114">
        <f t="shared" ca="1" si="266"/>
        <v>0.12489139928314716</v>
      </c>
    </row>
    <row r="66" spans="1:68" s="258" customFormat="1" x14ac:dyDescent="0.25">
      <c r="A66" s="43" t="s">
        <v>2366</v>
      </c>
      <c r="B66" s="31">
        <f t="shared" ref="B66" ca="1" si="381">E65</f>
        <v>1741389258</v>
      </c>
      <c r="C66" s="22">
        <f ca="1">E66+SUM(D$2:D66)</f>
        <v>1834913129</v>
      </c>
      <c r="D66" s="99"/>
      <c r="E66" s="22">
        <f t="shared" ref="E66" ca="1" si="382">INDIRECT("'"&amp;A66&amp;"'!G41")</f>
        <v>1674913129</v>
      </c>
      <c r="F66" s="31">
        <f t="shared" ca="1" si="363"/>
        <v>-66476129</v>
      </c>
      <c r="G66" s="55">
        <f t="shared" ref="G66" ca="1" si="383">F66/B66</f>
        <v>-3.8174192642228877E-2</v>
      </c>
      <c r="H66" s="22">
        <f t="shared" ca="1" si="365"/>
        <v>-66476129</v>
      </c>
      <c r="I66" s="32">
        <f t="shared" ref="I66" ca="1" si="384">I65+H66</f>
        <v>294913129</v>
      </c>
      <c r="J66" s="56">
        <f t="shared" ref="J66" ca="1" si="385">I66/$B$2</f>
        <v>0.21370516594202899</v>
      </c>
      <c r="K66" s="32">
        <f t="shared" ref="K66" ca="1" si="386">K65+F66</f>
        <v>454913129</v>
      </c>
      <c r="L66" s="56">
        <f ca="1">SUM(G$2:G66)</f>
        <v>0.31218749396198425</v>
      </c>
      <c r="M66" s="114">
        <f t="shared" ca="1" si="266"/>
        <v>8.5563089493286656E-2</v>
      </c>
    </row>
    <row r="67" spans="1:68" s="267" customFormat="1" x14ac:dyDescent="0.25">
      <c r="A67" s="43" t="s">
        <v>2367</v>
      </c>
      <c r="B67" s="31">
        <f t="shared" ref="B67" ca="1" si="387">E66</f>
        <v>1674913129</v>
      </c>
      <c r="C67" s="22">
        <f ca="1">E67+SUM(D$2:D67)</f>
        <v>1831740977</v>
      </c>
      <c r="D67" s="99"/>
      <c r="E67" s="22">
        <f t="shared" ref="E67" ca="1" si="388">INDIRECT("'"&amp;A67&amp;"'!G41")</f>
        <v>1671740977</v>
      </c>
      <c r="F67" s="31">
        <f t="shared" ca="1" si="363"/>
        <v>-3172152</v>
      </c>
      <c r="G67" s="55">
        <f t="shared" ref="G67" ca="1" si="389">F67/B67</f>
        <v>-1.8939203144785904E-3</v>
      </c>
      <c r="H67" s="22">
        <f t="shared" ca="1" si="365"/>
        <v>-3172152</v>
      </c>
      <c r="I67" s="32">
        <f t="shared" ref="I67" ca="1" si="390">I66+H67</f>
        <v>291740977</v>
      </c>
      <c r="J67" s="56">
        <f t="shared" ref="J67" ca="1" si="391">I67/$B$2</f>
        <v>0.21140650507246378</v>
      </c>
      <c r="K67" s="32">
        <f t="shared" ref="K67" ca="1" si="392">K66+F67</f>
        <v>451740977</v>
      </c>
      <c r="L67" s="56">
        <f ca="1">SUM(G$2:G67)</f>
        <v>0.31029357364750565</v>
      </c>
      <c r="M67" s="114">
        <f t="shared" ca="1" si="266"/>
        <v>8.3686395130464691E-2</v>
      </c>
    </row>
    <row r="68" spans="1:68" s="275" customFormat="1" x14ac:dyDescent="0.25">
      <c r="A68" s="43" t="s">
        <v>2437</v>
      </c>
      <c r="B68" s="31">
        <f t="shared" ref="B68" ca="1" si="393">E67</f>
        <v>1671740977</v>
      </c>
      <c r="C68" s="22">
        <f ca="1">E68+SUM(D$2:D68)</f>
        <v>1817609531</v>
      </c>
      <c r="D68" s="99"/>
      <c r="E68" s="22">
        <f t="shared" ref="E68" ca="1" si="394">INDIRECT("'"&amp;A68&amp;"'!G41")</f>
        <v>1657609531</v>
      </c>
      <c r="F68" s="31">
        <f t="shared" ca="1" si="363"/>
        <v>-14131446</v>
      </c>
      <c r="G68" s="55">
        <f t="shared" ref="G68" ca="1" si="395">F68/B68</f>
        <v>-8.4531313130574767E-3</v>
      </c>
      <c r="H68" s="22">
        <f t="shared" ca="1" si="365"/>
        <v>-14131446</v>
      </c>
      <c r="I68" s="32">
        <f t="shared" ref="I68" ca="1" si="396">I67+H68</f>
        <v>277609531</v>
      </c>
      <c r="J68" s="56">
        <f t="shared" ref="J68" ca="1" si="397">I68/$B$2</f>
        <v>0.20116632681159421</v>
      </c>
      <c r="K68" s="32">
        <f t="shared" ref="K68" ca="1" si="398">K67+F68</f>
        <v>437609531</v>
      </c>
      <c r="L68" s="56">
        <f ca="1">SUM(G$2:G68)</f>
        <v>0.30184044233444818</v>
      </c>
      <c r="M68" s="114">
        <f t="shared" ca="1" si="266"/>
        <v>7.5326012321972863E-2</v>
      </c>
      <c r="O68" s="275" t="s">
        <v>2438</v>
      </c>
    </row>
    <row r="69" spans="1:68" s="283" customFormat="1" x14ac:dyDescent="0.25">
      <c r="A69" s="43" t="s">
        <v>2439</v>
      </c>
      <c r="B69" s="31">
        <f t="shared" ref="B69" ca="1" si="399">E68</f>
        <v>1657609531</v>
      </c>
      <c r="C69" s="22">
        <f ca="1">E69+SUM(D$2:D69)</f>
        <v>1808419202</v>
      </c>
      <c r="D69" s="99"/>
      <c r="E69" s="22">
        <f t="shared" ref="E69" ca="1" si="400">INDIRECT("'"&amp;A69&amp;"'!G41")</f>
        <v>1648419202</v>
      </c>
      <c r="F69" s="31">
        <f t="shared" ref="F69" ca="1" si="401">E69+D69-B69</f>
        <v>-9190329</v>
      </c>
      <c r="G69" s="55">
        <f t="shared" ref="G69" ca="1" si="402">F69/B69</f>
        <v>-5.5443268321796347E-3</v>
      </c>
      <c r="H69" s="22">
        <f t="shared" ref="H69" ca="1" si="403">F69-D69</f>
        <v>-9190329</v>
      </c>
      <c r="I69" s="32">
        <f t="shared" ref="I69" ca="1" si="404">I68+H69</f>
        <v>268419202</v>
      </c>
      <c r="J69" s="56">
        <f t="shared" ref="J69" ca="1" si="405">I69/$B$2</f>
        <v>0.19450666811594203</v>
      </c>
      <c r="K69" s="32">
        <f t="shared" ref="K69" ca="1" si="406">K68+F69</f>
        <v>428419202</v>
      </c>
      <c r="L69" s="56">
        <f ca="1">SUM(G$2:G69)</f>
        <v>0.29629611550226853</v>
      </c>
      <c r="M69" s="114">
        <f t="shared" ca="1" si="266"/>
        <v>6.9888871029002292E-2</v>
      </c>
    </row>
    <row r="70" spans="1:68" s="291" customFormat="1" x14ac:dyDescent="0.25">
      <c r="A70" s="43" t="s">
        <v>2464</v>
      </c>
      <c r="B70" s="31">
        <f t="shared" ref="B70" ca="1" si="407">E69</f>
        <v>1648419202</v>
      </c>
      <c r="C70" s="22">
        <f ca="1">E70+SUM(D$2:D70)</f>
        <v>1807512079</v>
      </c>
      <c r="D70" s="99"/>
      <c r="E70" s="22">
        <f t="shared" ref="E70" ca="1" si="408">INDIRECT("'"&amp;A70&amp;"'!G41")</f>
        <v>1647512079</v>
      </c>
      <c r="F70" s="31">
        <f t="shared" ref="F70" ca="1" si="409">E70+D70-B70</f>
        <v>-907123</v>
      </c>
      <c r="G70" s="55">
        <f t="shared" ref="G70" ca="1" si="410">F70/B70</f>
        <v>-5.5029873402311893E-4</v>
      </c>
      <c r="H70" s="22">
        <f t="shared" ref="H70" ca="1" si="411">F70-D70</f>
        <v>-907123</v>
      </c>
      <c r="I70" s="32">
        <f t="shared" ref="I70" ca="1" si="412">I69+H70</f>
        <v>267512079</v>
      </c>
      <c r="J70" s="56">
        <f t="shared" ref="J70" ca="1" si="413">I70/$B$2</f>
        <v>0.19384933260869566</v>
      </c>
      <c r="K70" s="32">
        <f t="shared" ref="K70" ca="1" si="414">K69+F70</f>
        <v>427512079</v>
      </c>
      <c r="L70" s="56">
        <f ca="1">SUM(G$2:G70)</f>
        <v>0.29574581676824541</v>
      </c>
      <c r="M70" s="315">
        <f t="shared" ca="1" si="266"/>
        <v>6.9352202981416256E-2</v>
      </c>
    </row>
    <row r="71" spans="1:68" s="299" customFormat="1" x14ac:dyDescent="0.25">
      <c r="A71" s="43" t="s">
        <v>2492</v>
      </c>
      <c r="B71" s="31">
        <f t="shared" ref="B71" ca="1" si="415">E70</f>
        <v>1647512079</v>
      </c>
      <c r="C71" s="22">
        <f ca="1">E71+SUM(D$2:D71)</f>
        <v>1858816904</v>
      </c>
      <c r="D71" s="99"/>
      <c r="E71" s="22">
        <f t="shared" ref="E71" ca="1" si="416">INDIRECT("'"&amp;A71&amp;"'!G41")</f>
        <v>1698816904</v>
      </c>
      <c r="F71" s="31">
        <f t="shared" ref="F71" ca="1" si="417">E71+D71-B71</f>
        <v>51304825</v>
      </c>
      <c r="G71" s="55">
        <f t="shared" ref="G71" ca="1" si="418">F71/B71</f>
        <v>3.1140788376581002E-2</v>
      </c>
      <c r="H71" s="22">
        <f t="shared" ref="H71" ca="1" si="419">F71-D71</f>
        <v>51304825</v>
      </c>
      <c r="I71" s="32">
        <f t="shared" ref="I71" ca="1" si="420">I70+H71</f>
        <v>318816904</v>
      </c>
      <c r="J71" s="56">
        <f t="shared" ref="J71" ca="1" si="421">I71/$B$2</f>
        <v>0.23102674202898552</v>
      </c>
      <c r="K71" s="32">
        <f t="shared" ref="K71" ca="1" si="422">K70+F71</f>
        <v>478816904</v>
      </c>
      <c r="L71" s="56">
        <f ca="1">SUM(G$2:G71)</f>
        <v>0.32688660514482643</v>
      </c>
      <c r="M71" s="114">
        <f ca="1">(C71-C$70)/C$70</f>
        <v>2.8384222487953841E-2</v>
      </c>
    </row>
    <row r="72" spans="1:68" s="306" customFormat="1" x14ac:dyDescent="0.25">
      <c r="A72" s="43" t="s">
        <v>2522</v>
      </c>
      <c r="B72" s="31">
        <f t="shared" ref="B72" ca="1" si="423">E71</f>
        <v>1698816904</v>
      </c>
      <c r="C72" s="22">
        <f ca="1">E72+SUM(D$2:D72)</f>
        <v>1860501987</v>
      </c>
      <c r="D72" s="99"/>
      <c r="E72" s="22">
        <f t="shared" ref="E72" ca="1" si="424">INDIRECT("'"&amp;A72&amp;"'!G41")</f>
        <v>1700501987</v>
      </c>
      <c r="F72" s="31">
        <f t="shared" ref="F72" ca="1" si="425">E72+D72-B72</f>
        <v>1685083</v>
      </c>
      <c r="G72" s="55">
        <f t="shared" ref="G72" ca="1" si="426">F72/B72</f>
        <v>9.9191560669801291E-4</v>
      </c>
      <c r="H72" s="22">
        <f t="shared" ref="H72" ca="1" si="427">F72-D72</f>
        <v>1685083</v>
      </c>
      <c r="I72" s="32">
        <f t="shared" ref="I72" ca="1" si="428">I71+H72</f>
        <v>320501987</v>
      </c>
      <c r="J72" s="56">
        <f t="shared" ref="J72" ca="1" si="429">I72/$B$2</f>
        <v>0.23224781666666666</v>
      </c>
      <c r="K72" s="32">
        <f t="shared" ref="K72" ca="1" si="430">K71+F72</f>
        <v>480501987</v>
      </c>
      <c r="L72" s="56">
        <f ca="1">SUM(G$2:G72)</f>
        <v>0.32787852075152446</v>
      </c>
      <c r="M72" s="114">
        <f t="shared" ref="M72" ca="1" si="431">(C72-C$70)/C$70</f>
        <v>2.9316489010306635E-2</v>
      </c>
      <c r="O72" s="306" t="s">
        <v>2558</v>
      </c>
    </row>
    <row r="73" spans="1:68" s="313" customFormat="1" x14ac:dyDescent="0.25">
      <c r="A73" s="43" t="s">
        <v>2561</v>
      </c>
      <c r="B73" s="31">
        <f t="shared" ref="B73" ca="1" si="432">E72</f>
        <v>1700501987</v>
      </c>
      <c r="C73" s="22">
        <f ca="1">E73+SUM(D$2:D73)</f>
        <v>1882820569</v>
      </c>
      <c r="D73" s="99"/>
      <c r="E73" s="22">
        <f t="shared" ref="E73" ca="1" si="433">INDIRECT("'"&amp;A73&amp;"'!G41")</f>
        <v>1722820569</v>
      </c>
      <c r="F73" s="31">
        <f t="shared" ref="F73" ca="1" si="434">E73+D73-B73</f>
        <v>22318582</v>
      </c>
      <c r="G73" s="55">
        <f t="shared" ref="G73" ca="1" si="435">F73/B73</f>
        <v>1.3124702100098164E-2</v>
      </c>
      <c r="H73" s="22">
        <f t="shared" ref="H73" ca="1" si="436">F73-D73</f>
        <v>22318582</v>
      </c>
      <c r="I73" s="32">
        <f t="shared" ref="I73" ca="1" si="437">I72+H73</f>
        <v>342820569</v>
      </c>
      <c r="J73" s="56">
        <f t="shared" ref="J73" ca="1" si="438">I73/$B$2</f>
        <v>0.24842070217391304</v>
      </c>
      <c r="K73" s="32">
        <f t="shared" ref="K73" ca="1" si="439">K72+F73</f>
        <v>502820569</v>
      </c>
      <c r="L73" s="56">
        <f ca="1">SUM(G$2:G73)</f>
        <v>0.3410032228516226</v>
      </c>
      <c r="M73" s="114">
        <f t="shared" ref="M73" ca="1" si="440">(C73-C$70)/C$70</f>
        <v>4.1664169703177954E-2</v>
      </c>
    </row>
    <row r="74" spans="1:68" s="322" customFormat="1" x14ac:dyDescent="0.25">
      <c r="A74" s="43" t="s">
        <v>2598</v>
      </c>
      <c r="B74" s="31">
        <f t="shared" ref="B74" ca="1" si="441">E73</f>
        <v>1722820569</v>
      </c>
      <c r="C74" s="22">
        <f ca="1">E74+SUM(D$2:D74)</f>
        <v>1872935213</v>
      </c>
      <c r="D74" s="99"/>
      <c r="E74" s="22">
        <f t="shared" ref="E74" ca="1" si="442">INDIRECT("'"&amp;A74&amp;"'!G41")</f>
        <v>1712935213</v>
      </c>
      <c r="F74" s="31">
        <f t="shared" ref="F74" ca="1" si="443">E74+D74-B74</f>
        <v>-9885356</v>
      </c>
      <c r="G74" s="55">
        <f t="shared" ref="G74" ca="1" si="444">F74/B74</f>
        <v>-5.7378906299788901E-3</v>
      </c>
      <c r="H74" s="22">
        <f t="shared" ref="H74" ca="1" si="445">F74-D74</f>
        <v>-9885356</v>
      </c>
      <c r="I74" s="32">
        <f t="shared" ref="I74" ca="1" si="446">I73+H74</f>
        <v>332935213</v>
      </c>
      <c r="J74" s="56">
        <f t="shared" ref="J74" ca="1" si="447">I74/$B$2</f>
        <v>0.24125740072463769</v>
      </c>
      <c r="K74" s="32">
        <f t="shared" ref="K74" ca="1" si="448">K73+F74</f>
        <v>492935213</v>
      </c>
      <c r="L74" s="56">
        <f ca="1">SUM(G$2:G74)</f>
        <v>0.33526533222164373</v>
      </c>
      <c r="M74" s="114">
        <f t="shared" ref="M74" ca="1" si="449">(C74-C$70)/C$70</f>
        <v>3.6195129626018945E-2</v>
      </c>
    </row>
    <row r="75" spans="1:68" s="339" customFormat="1" x14ac:dyDescent="0.25">
      <c r="A75" s="43" t="s">
        <v>2648</v>
      </c>
      <c r="B75" s="31">
        <f t="shared" ref="B75" ca="1" si="450">E74</f>
        <v>1712935213</v>
      </c>
      <c r="C75" s="22">
        <f ca="1">E75+SUM(D$2:D75)</f>
        <v>1873879269</v>
      </c>
      <c r="D75" s="99"/>
      <c r="E75" s="22">
        <f t="shared" ref="E75" ca="1" si="451">INDIRECT("'"&amp;A75&amp;"'!G41")</f>
        <v>1713879269</v>
      </c>
      <c r="F75" s="31">
        <f t="shared" ref="F75" ca="1" si="452">E75+D75-B75</f>
        <v>944056</v>
      </c>
      <c r="G75" s="55">
        <f t="shared" ref="G75" ca="1" si="453">F75/B75</f>
        <v>5.5113351213476394E-4</v>
      </c>
      <c r="H75" s="22">
        <f t="shared" ref="H75" ca="1" si="454">F75-D75</f>
        <v>944056</v>
      </c>
      <c r="I75" s="32">
        <f t="shared" ref="I75" ca="1" si="455">I74+H75</f>
        <v>333879269</v>
      </c>
      <c r="J75" s="56">
        <f t="shared" ref="J75" ca="1" si="456">I75/$B$2</f>
        <v>0.24194149927536232</v>
      </c>
      <c r="K75" s="32">
        <f t="shared" ref="K75" ca="1" si="457">K74+F75</f>
        <v>493879269</v>
      </c>
      <c r="L75" s="56">
        <f ca="1">SUM(G$2:G75)</f>
        <v>0.33581646573377849</v>
      </c>
      <c r="M75" s="114">
        <f t="shared" ref="M75" ca="1" si="458">(C75-C$70)/C$70</f>
        <v>3.6717425444104043E-2</v>
      </c>
    </row>
    <row r="76" spans="1:68" s="347" customFormat="1" x14ac:dyDescent="0.25">
      <c r="A76" s="43" t="s">
        <v>2695</v>
      </c>
      <c r="B76" s="31">
        <f t="shared" ref="B76" ca="1" si="459">E75</f>
        <v>1713879269</v>
      </c>
      <c r="C76" s="22">
        <f ca="1">E76+SUM(D$2:D76)</f>
        <v>1870306871</v>
      </c>
      <c r="D76" s="99"/>
      <c r="E76" s="22">
        <f t="shared" ref="E76" ca="1" si="460">INDIRECT("'"&amp;A76&amp;"'!G41")</f>
        <v>1710306871</v>
      </c>
      <c r="F76" s="31">
        <f t="shared" ref="F76" ca="1" si="461">E76+D76-B76</f>
        <v>-3572398</v>
      </c>
      <c r="G76" s="55">
        <f t="shared" ref="G76" ca="1" si="462">F76/B76</f>
        <v>-2.0843930285033398E-3</v>
      </c>
      <c r="H76" s="22">
        <f t="shared" ref="H76" ca="1" si="463">F76-D76</f>
        <v>-3572398</v>
      </c>
      <c r="I76" s="32">
        <f t="shared" ref="I76" ca="1" si="464">I75+H76</f>
        <v>330306871</v>
      </c>
      <c r="J76" s="56">
        <f t="shared" ref="J76" ca="1" si="465">I76/$B$2</f>
        <v>0.23935280507246376</v>
      </c>
      <c r="K76" s="32">
        <f t="shared" ref="K76" ca="1" si="466">K75+F76</f>
        <v>490306871</v>
      </c>
      <c r="L76" s="56">
        <f ca="1">SUM(G$2:G76)</f>
        <v>0.33373207270527516</v>
      </c>
      <c r="M76" s="114">
        <f t="shared" ref="M76" ca="1" si="467">(C76-C$70)/C$70</f>
        <v>3.4741008223159987E-2</v>
      </c>
    </row>
    <row r="77" spans="1:68" s="355" customFormat="1" x14ac:dyDescent="0.25">
      <c r="A77" s="43" t="s">
        <v>2738</v>
      </c>
      <c r="B77" s="31">
        <f t="shared" ref="B77" ca="1" si="468">E76</f>
        <v>1710306871</v>
      </c>
      <c r="C77" s="22">
        <f ca="1">E77+SUM(D$2:D77)</f>
        <v>1895621350</v>
      </c>
      <c r="D77" s="99"/>
      <c r="E77" s="22">
        <f t="shared" ref="E77" ca="1" si="469">INDIRECT("'"&amp;A77&amp;"'!G41")</f>
        <v>1735621350</v>
      </c>
      <c r="F77" s="31">
        <f t="shared" ref="F77" ca="1" si="470">E77+D77-B77</f>
        <v>25314479</v>
      </c>
      <c r="G77" s="55">
        <f t="shared" ref="G77" ca="1" si="471">F77/B77</f>
        <v>1.4801132726081412E-2</v>
      </c>
      <c r="H77" s="22">
        <f t="shared" ref="H77" ca="1" si="472">F77-D77</f>
        <v>25314479</v>
      </c>
      <c r="I77" s="32">
        <f t="shared" ref="I77" ca="1" si="473">I76+H77</f>
        <v>355621350</v>
      </c>
      <c r="J77" s="56">
        <f t="shared" ref="J77" ca="1" si="474">I77/$B$2</f>
        <v>0.25769663043478264</v>
      </c>
      <c r="K77" s="32">
        <f t="shared" ref="K77" ca="1" si="475">K76+F77</f>
        <v>515621350</v>
      </c>
      <c r="L77" s="56">
        <f ca="1">SUM(G$2:G77)</f>
        <v>0.34853320543135657</v>
      </c>
      <c r="M77" s="114">
        <f t="shared" ref="M77" ca="1" si="476">(C77-C$70)/C$70</f>
        <v>4.8746158890814253E-2</v>
      </c>
    </row>
    <row r="78" spans="1:68" s="363" customFormat="1" x14ac:dyDescent="0.25">
      <c r="A78" s="43" t="s">
        <v>2790</v>
      </c>
      <c r="B78" s="31">
        <f t="shared" ref="B78" ca="1" si="477">E77</f>
        <v>1735621350</v>
      </c>
      <c r="C78" s="22">
        <f ca="1">E78+SUM(D$2:D78)</f>
        <v>1904324141</v>
      </c>
      <c r="D78" s="99"/>
      <c r="E78" s="22">
        <f t="shared" ref="E78" ca="1" si="478">INDIRECT("'"&amp;A78&amp;"'!G41")</f>
        <v>1744324141</v>
      </c>
      <c r="F78" s="31">
        <f t="shared" ref="F78" ca="1" si="479">E78+D78-B78</f>
        <v>8702791</v>
      </c>
      <c r="G78" s="55">
        <f t="shared" ref="G78" ca="1" si="480">F78/B78</f>
        <v>5.0142221400998549E-3</v>
      </c>
      <c r="H78" s="22">
        <f t="shared" ref="H78" ca="1" si="481">F78-D78</f>
        <v>8702791</v>
      </c>
      <c r="I78" s="32">
        <f t="shared" ref="I78" ca="1" si="482">I77+H78</f>
        <v>364324141</v>
      </c>
      <c r="J78" s="56">
        <f t="shared" ref="J78" ca="1" si="483">I78/$B$2</f>
        <v>0.26400300072463767</v>
      </c>
      <c r="K78" s="32">
        <f t="shared" ref="K78" ca="1" si="484">K77+F78</f>
        <v>524324141</v>
      </c>
      <c r="L78" s="56">
        <f ca="1">SUM(G$2:G78)</f>
        <v>0.35354742757145641</v>
      </c>
      <c r="M78" s="114">
        <f t="shared" ref="M78" ca="1" si="485">(C78-C$70)/C$70</f>
        <v>5.3560948844978647E-2</v>
      </c>
    </row>
    <row r="79" spans="1:68" x14ac:dyDescent="0.25">
      <c r="A79" s="43"/>
      <c r="B79" s="31"/>
      <c r="C79" s="22"/>
      <c r="D79" s="99"/>
      <c r="E79" s="22" t="e">
        <f t="shared" ca="1" si="196"/>
        <v>#REF!</v>
      </c>
      <c r="F79" s="31"/>
      <c r="G79" s="55"/>
      <c r="H79" s="22"/>
      <c r="I79" s="32"/>
      <c r="J79" s="56"/>
      <c r="K79" s="32"/>
      <c r="M79" s="114"/>
    </row>
    <row r="80" spans="1:68" s="63" customFormat="1" ht="6.4" customHeight="1" x14ac:dyDescent="0.25">
      <c r="A80" s="57"/>
      <c r="B80" s="58"/>
      <c r="C80" s="58"/>
      <c r="D80" s="100"/>
      <c r="E80" s="22" t="e">
        <f t="shared" ca="1" si="196"/>
        <v>#REF!</v>
      </c>
      <c r="F80" s="58"/>
      <c r="G80" s="59"/>
      <c r="H80" s="58"/>
      <c r="I80" s="60"/>
      <c r="J80" s="60"/>
      <c r="K80" s="61">
        <f>K8+F80</f>
        <v>142064657</v>
      </c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</row>
    <row r="81" spans="1:10" x14ac:dyDescent="0.25">
      <c r="A81" s="16" t="s">
        <v>201</v>
      </c>
      <c r="C81" s="64"/>
      <c r="D81" s="101">
        <f>SUM(D2:D80)</f>
        <v>160000000</v>
      </c>
      <c r="F81" s="32">
        <f ca="1">SUM(F2:F80)</f>
        <v>524324141</v>
      </c>
      <c r="G81" s="56">
        <f ca="1">F81/B2</f>
        <v>0.37994502971014493</v>
      </c>
      <c r="H81" s="32">
        <f ca="1">F81-D81</f>
        <v>364324141</v>
      </c>
      <c r="I81" s="32"/>
      <c r="J81" s="32"/>
    </row>
    <row r="82" spans="1:10" x14ac:dyDescent="0.25">
      <c r="C82" s="62"/>
    </row>
    <row r="83" spans="1:10" x14ac:dyDescent="0.25">
      <c r="C83" s="62"/>
    </row>
    <row r="84" spans="1:10" x14ac:dyDescent="0.25">
      <c r="C84" s="62"/>
    </row>
    <row r="85" spans="1:10" x14ac:dyDescent="0.25">
      <c r="C85" s="62"/>
    </row>
    <row r="86" spans="1:10" x14ac:dyDescent="0.25">
      <c r="C86" s="62"/>
    </row>
    <row r="87" spans="1:10" x14ac:dyDescent="0.25">
      <c r="C87" s="62"/>
    </row>
    <row r="88" spans="1:10" x14ac:dyDescent="0.25">
      <c r="C88" s="62"/>
    </row>
    <row r="89" spans="1:10" x14ac:dyDescent="0.25">
      <c r="C89" s="62"/>
    </row>
    <row r="90" spans="1:10" x14ac:dyDescent="0.25">
      <c r="C90" s="62"/>
    </row>
    <row r="91" spans="1:10" x14ac:dyDescent="0.25">
      <c r="C91" s="62"/>
    </row>
    <row r="92" spans="1:10" x14ac:dyDescent="0.25">
      <c r="C92" s="62"/>
    </row>
    <row r="93" spans="1:10" x14ac:dyDescent="0.25">
      <c r="C93" s="62"/>
    </row>
    <row r="94" spans="1:10" x14ac:dyDescent="0.25">
      <c r="C94" s="62"/>
    </row>
    <row r="95" spans="1:10" x14ac:dyDescent="0.25">
      <c r="C95" s="62"/>
    </row>
    <row r="96" spans="1:10" x14ac:dyDescent="0.25">
      <c r="C96" s="62"/>
    </row>
    <row r="97" spans="3:3" x14ac:dyDescent="0.25">
      <c r="C97" s="62"/>
    </row>
    <row r="98" spans="3:3" x14ac:dyDescent="0.25">
      <c r="C98" s="62"/>
    </row>
    <row r="99" spans="3:3" x14ac:dyDescent="0.25">
      <c r="C99" s="62"/>
    </row>
    <row r="100" spans="3:3" x14ac:dyDescent="0.25">
      <c r="C100" s="62"/>
    </row>
    <row r="101" spans="3:3" x14ac:dyDescent="0.25">
      <c r="C101" s="62"/>
    </row>
    <row r="102" spans="3:3" x14ac:dyDescent="0.25">
      <c r="C102" s="62"/>
    </row>
    <row r="103" spans="3:3" x14ac:dyDescent="0.25">
      <c r="C103" s="62"/>
    </row>
    <row r="104" spans="3:3" x14ac:dyDescent="0.25">
      <c r="C104" s="62"/>
    </row>
    <row r="105" spans="3:3" x14ac:dyDescent="0.25">
      <c r="C105" s="62"/>
    </row>
    <row r="106" spans="3:3" x14ac:dyDescent="0.25">
      <c r="C106" s="62"/>
    </row>
    <row r="107" spans="3:3" x14ac:dyDescent="0.25">
      <c r="C107" s="62"/>
    </row>
    <row r="108" spans="3:3" x14ac:dyDescent="0.25">
      <c r="C108" s="62"/>
    </row>
    <row r="109" spans="3:3" x14ac:dyDescent="0.25">
      <c r="C109" s="62"/>
    </row>
    <row r="110" spans="3:3" x14ac:dyDescent="0.25">
      <c r="C110" s="62"/>
    </row>
    <row r="111" spans="3:3" x14ac:dyDescent="0.25">
      <c r="C111" s="62"/>
    </row>
    <row r="112" spans="3:3" x14ac:dyDescent="0.25">
      <c r="C112" s="62"/>
    </row>
    <row r="113" spans="3:3" x14ac:dyDescent="0.25">
      <c r="C113" s="62"/>
    </row>
    <row r="114" spans="3:3" x14ac:dyDescent="0.25">
      <c r="C114" s="62"/>
    </row>
    <row r="115" spans="3:3" x14ac:dyDescent="0.25">
      <c r="C115" s="62"/>
    </row>
    <row r="116" spans="3:3" x14ac:dyDescent="0.25">
      <c r="C116" s="62"/>
    </row>
  </sheetData>
  <mergeCells count="3">
    <mergeCell ref="F1:G1"/>
    <mergeCell ref="I1:J1"/>
    <mergeCell ref="K1:L1"/>
  </mergeCells>
  <conditionalFormatting sqref="G2:G3 G5:G1048576">
    <cfRule type="cellIs" dxfId="22" priority="30" operator="lessThan">
      <formula>0</formula>
    </cfRule>
    <cfRule type="cellIs" dxfId="21" priority="31" operator="greaterThan">
      <formula>0</formula>
    </cfRule>
  </conditionalFormatting>
  <conditionalFormatting sqref="H2:H3 H5:H1048576 F2:F1048576">
    <cfRule type="cellIs" dxfId="20" priority="29" operator="greaterThan">
      <formula>0</formula>
    </cfRule>
  </conditionalFormatting>
  <conditionalFormatting sqref="F2:G2 H2:H3 G3 G5:H15 F3:F15 F16:H1048576">
    <cfRule type="cellIs" dxfId="19" priority="28" operator="lessThan">
      <formula>0</formula>
    </cfRule>
  </conditionalFormatting>
  <conditionalFormatting sqref="C256:C1048576 C2:C80">
    <cfRule type="cellIs" dxfId="18" priority="2" operator="lessThan">
      <formula>$B$2</formula>
    </cfRule>
    <cfRule type="cellIs" dxfId="17" priority="3" operator="between">
      <formula>$B$2</formula>
      <formula>1480000000</formula>
    </cfRule>
    <cfRule type="cellIs" dxfId="16" priority="4" operator="between">
      <formula>1480000000</formula>
      <formula>1500000000</formula>
    </cfRule>
  </conditionalFormatting>
  <conditionalFormatting sqref="I3:I79">
    <cfRule type="cellIs" dxfId="15" priority="21" operator="lessThan">
      <formula>$I$2</formula>
    </cfRule>
    <cfRule type="cellIs" dxfId="14" priority="24" operator="greaterThan">
      <formula>$I$2</formula>
    </cfRule>
  </conditionalFormatting>
  <conditionalFormatting sqref="G4">
    <cfRule type="cellIs" dxfId="13" priority="18" operator="lessThan">
      <formula>0</formula>
    </cfRule>
    <cfRule type="cellIs" dxfId="12" priority="19" operator="greaterThan">
      <formula>0</formula>
    </cfRule>
  </conditionalFormatting>
  <conditionalFormatting sqref="H4">
    <cfRule type="cellIs" dxfId="11" priority="17" operator="greaterThan">
      <formula>0</formula>
    </cfRule>
  </conditionalFormatting>
  <conditionalFormatting sqref="G4:H4">
    <cfRule type="cellIs" dxfId="10" priority="16" operator="lessThan">
      <formula>0</formula>
    </cfRule>
  </conditionalFormatting>
  <conditionalFormatting sqref="E2:E80">
    <cfRule type="cellIs" dxfId="9" priority="1" operator="lessThan">
      <formula>$B$2</formula>
    </cfRule>
    <cfRule type="cellIs" dxfId="8" priority="6" operator="between">
      <formula>$B$2</formula>
      <formula>1500000000</formula>
    </cfRule>
    <cfRule type="cellIs" dxfId="7" priority="7" operator="between">
      <formula>1500000000</formula>
      <formula>1600000000</formula>
    </cfRule>
    <cfRule type="cellIs" dxfId="6" priority="8" operator="between">
      <formula>1600000000</formula>
      <formula>1700000000</formula>
    </cfRule>
    <cfRule type="cellIs" dxfId="5" priority="9" operator="between">
      <formula>1700000000</formula>
      <formula>1800000000</formula>
    </cfRule>
  </conditionalFormatting>
  <conditionalFormatting sqref="C2:C80">
    <cfRule type="cellIs" dxfId="4" priority="5" operator="between">
      <formula>1500000000</formula>
      <formula>1600000000</formula>
    </cfRule>
    <cfRule type="cellIs" dxfId="3" priority="25" operator="between">
      <formula>1600000000</formula>
      <formula>1700000000</formula>
    </cfRule>
    <cfRule type="cellIs" dxfId="2" priority="26" operator="between">
      <formula>1700000000</formula>
      <formula>1800000000</formula>
    </cfRule>
    <cfRule type="cellIs" dxfId="1" priority="27" operator="greaterThan">
      <formula>1800000000</formula>
    </cfRule>
  </conditionalFormatting>
  <conditionalFormatting sqref="E1:E1048576">
    <cfRule type="cellIs" dxfId="0" priority="10" operator="between">
      <formula>1800000000</formula>
      <formula>1900000000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zoomScale="115" zoomScaleNormal="115" workbookViewId="0">
      <selection activeCell="L27" sqref="L27"/>
    </sheetView>
  </sheetViews>
  <sheetFormatPr defaultRowHeight="15" x14ac:dyDescent="0.25"/>
  <cols>
    <col min="1" max="1" width="10.5703125" style="16" bestFit="1" customWidth="1"/>
    <col min="2" max="2" width="12.28515625" style="16" bestFit="1" customWidth="1"/>
    <col min="3" max="3" width="15.28515625" style="16" bestFit="1" customWidth="1"/>
    <col min="4" max="4" width="14.140625" style="16" bestFit="1" customWidth="1"/>
    <col min="5" max="5" width="14.85546875" style="16" bestFit="1" customWidth="1"/>
    <col min="6" max="6" width="12.85546875" style="16" bestFit="1" customWidth="1"/>
    <col min="7" max="7" width="14.140625" style="16" bestFit="1" customWidth="1"/>
    <col min="8" max="8" width="18.7109375" style="16" bestFit="1" customWidth="1"/>
    <col min="9" max="9" width="21.7109375" style="16" bestFit="1" customWidth="1"/>
    <col min="10" max="10" width="20" style="16" bestFit="1" customWidth="1"/>
    <col min="11" max="11" width="21.7109375" style="16" bestFit="1" customWidth="1"/>
    <col min="12" max="12" width="12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48" t="s">
        <v>94</v>
      </c>
      <c r="B2" s="48" t="s">
        <v>106</v>
      </c>
      <c r="C2" s="48" t="s">
        <v>107</v>
      </c>
      <c r="D2" s="48" t="s">
        <v>108</v>
      </c>
      <c r="E2" s="48">
        <v>5950</v>
      </c>
      <c r="F2" s="48" t="s">
        <v>109</v>
      </c>
      <c r="G2" s="48">
        <v>29459938</v>
      </c>
      <c r="H2" s="48">
        <v>40.608369690250946</v>
      </c>
      <c r="I2" s="48" t="s">
        <v>330</v>
      </c>
      <c r="J2" s="48">
        <v>0</v>
      </c>
      <c r="K2" s="48" t="s">
        <v>330</v>
      </c>
      <c r="L2" s="48">
        <v>2.2000000000000002</v>
      </c>
    </row>
    <row r="3" spans="1:12" x14ac:dyDescent="0.25">
      <c r="A3" s="48" t="s">
        <v>57</v>
      </c>
      <c r="B3" s="48">
        <v>124</v>
      </c>
      <c r="C3" s="48" t="s">
        <v>101</v>
      </c>
      <c r="D3" s="48" t="s">
        <v>102</v>
      </c>
      <c r="E3" s="48">
        <v>6250</v>
      </c>
      <c r="F3" s="48" t="s">
        <v>103</v>
      </c>
      <c r="G3" s="48">
        <v>767444</v>
      </c>
      <c r="H3" s="48">
        <v>36.168035719415997</v>
      </c>
      <c r="I3" s="48" t="s">
        <v>331</v>
      </c>
      <c r="J3" s="48">
        <v>-824359.30182926834</v>
      </c>
      <c r="K3" s="48" t="s">
        <v>332</v>
      </c>
      <c r="L3" s="48">
        <v>0.06</v>
      </c>
    </row>
    <row r="4" spans="1:12" x14ac:dyDescent="0.25">
      <c r="A4" s="48" t="s">
        <v>28</v>
      </c>
      <c r="B4" s="48" t="s">
        <v>120</v>
      </c>
      <c r="C4" s="48" t="s">
        <v>121</v>
      </c>
      <c r="D4" s="48" t="s">
        <v>122</v>
      </c>
      <c r="E4" s="48">
        <v>1400</v>
      </c>
      <c r="F4" s="48" t="s">
        <v>123</v>
      </c>
      <c r="G4" s="48">
        <v>13863500</v>
      </c>
      <c r="H4" s="48">
        <v>18.348877996977144</v>
      </c>
      <c r="I4" s="48" t="s">
        <v>333</v>
      </c>
      <c r="J4" s="48">
        <v>0</v>
      </c>
      <c r="K4" s="48" t="s">
        <v>333</v>
      </c>
      <c r="L4" s="48">
        <v>1.03</v>
      </c>
    </row>
    <row r="5" spans="1:12" x14ac:dyDescent="0.25">
      <c r="A5" s="48" t="s">
        <v>78</v>
      </c>
      <c r="B5" s="48" t="s">
        <v>120</v>
      </c>
      <c r="C5" s="48" t="s">
        <v>171</v>
      </c>
      <c r="D5" s="48" t="s">
        <v>172</v>
      </c>
      <c r="E5" s="48">
        <v>4070</v>
      </c>
      <c r="F5" s="48" t="s">
        <v>173</v>
      </c>
      <c r="G5" s="48">
        <v>40303175</v>
      </c>
      <c r="H5" s="48">
        <v>6.9958802397867537</v>
      </c>
      <c r="I5" s="48" t="s">
        <v>334</v>
      </c>
      <c r="J5" s="48">
        <v>174313</v>
      </c>
      <c r="K5" s="48" t="s">
        <v>335</v>
      </c>
      <c r="L5" s="48">
        <v>3.01</v>
      </c>
    </row>
    <row r="6" spans="1:12" x14ac:dyDescent="0.25">
      <c r="A6" s="48" t="s">
        <v>32</v>
      </c>
      <c r="B6" s="48" t="s">
        <v>209</v>
      </c>
      <c r="C6" s="48" t="s">
        <v>210</v>
      </c>
      <c r="D6" s="48" t="s">
        <v>211</v>
      </c>
      <c r="E6" s="48">
        <v>4351</v>
      </c>
      <c r="F6" s="48" t="s">
        <v>212</v>
      </c>
      <c r="G6" s="48">
        <v>12925733</v>
      </c>
      <c r="H6" s="48">
        <v>5.9980244892804553</v>
      </c>
      <c r="I6" s="48" t="s">
        <v>336</v>
      </c>
      <c r="J6" s="48">
        <v>0</v>
      </c>
      <c r="K6" s="48" t="s">
        <v>336</v>
      </c>
      <c r="L6" s="48">
        <v>0.96</v>
      </c>
    </row>
    <row r="7" spans="1:12" x14ac:dyDescent="0.25">
      <c r="A7" s="48" t="s">
        <v>23</v>
      </c>
      <c r="B7" s="48" t="s">
        <v>131</v>
      </c>
      <c r="C7" s="48" t="s">
        <v>132</v>
      </c>
      <c r="D7" s="48" t="s">
        <v>133</v>
      </c>
      <c r="E7" s="48">
        <v>1773</v>
      </c>
      <c r="F7" s="48" t="s">
        <v>134</v>
      </c>
      <c r="G7" s="48">
        <v>1755713</v>
      </c>
      <c r="H7" s="48">
        <v>5.9154649188160384</v>
      </c>
      <c r="I7" s="48" t="s">
        <v>74</v>
      </c>
      <c r="J7" s="48">
        <v>0</v>
      </c>
      <c r="K7" s="48" t="s">
        <v>74</v>
      </c>
      <c r="L7" s="48">
        <v>0.13</v>
      </c>
    </row>
    <row r="8" spans="1:12" x14ac:dyDescent="0.25">
      <c r="A8" s="48" t="s">
        <v>45</v>
      </c>
      <c r="B8" s="48" t="s">
        <v>337</v>
      </c>
      <c r="C8" s="48" t="s">
        <v>338</v>
      </c>
      <c r="D8" s="48" t="s">
        <v>339</v>
      </c>
      <c r="E8" s="48">
        <v>4255</v>
      </c>
      <c r="F8" s="48" t="s">
        <v>340</v>
      </c>
      <c r="G8" s="48">
        <v>75864315</v>
      </c>
      <c r="H8" s="48">
        <v>5.3897072762038309</v>
      </c>
      <c r="I8" s="48" t="s">
        <v>341</v>
      </c>
      <c r="J8" s="48">
        <v>6096259.0376989665</v>
      </c>
      <c r="K8" s="48" t="s">
        <v>342</v>
      </c>
      <c r="L8" s="48">
        <v>5.66</v>
      </c>
    </row>
    <row r="9" spans="1:12" x14ac:dyDescent="0.25">
      <c r="A9" s="48" t="s">
        <v>12</v>
      </c>
      <c r="B9" s="48" t="s">
        <v>141</v>
      </c>
      <c r="C9" s="48" t="s">
        <v>343</v>
      </c>
      <c r="D9" s="48" t="s">
        <v>344</v>
      </c>
      <c r="E9" s="48">
        <v>2548</v>
      </c>
      <c r="F9" s="48" t="s">
        <v>345</v>
      </c>
      <c r="G9" s="48">
        <v>75694710</v>
      </c>
      <c r="H9" s="48">
        <v>1.6200573825219</v>
      </c>
      <c r="I9" s="48" t="s">
        <v>346</v>
      </c>
      <c r="J9" s="48">
        <v>14875254.268184153</v>
      </c>
      <c r="K9" s="48" t="s">
        <v>347</v>
      </c>
      <c r="L9" s="48">
        <v>5.65</v>
      </c>
    </row>
    <row r="10" spans="1:12" x14ac:dyDescent="0.25">
      <c r="A10" s="48" t="s">
        <v>51</v>
      </c>
      <c r="B10" s="48" t="s">
        <v>348</v>
      </c>
      <c r="C10" s="48">
        <v>411</v>
      </c>
      <c r="D10" s="48" t="s">
        <v>349</v>
      </c>
      <c r="E10" s="48">
        <v>420</v>
      </c>
      <c r="F10" s="48">
        <v>415</v>
      </c>
      <c r="G10" s="48">
        <v>249543000</v>
      </c>
      <c r="H10" s="48">
        <v>1.1274873630469915</v>
      </c>
      <c r="I10" s="48" t="s">
        <v>350</v>
      </c>
      <c r="J10" s="48">
        <v>3775848.1277809888</v>
      </c>
      <c r="K10" s="48" t="s">
        <v>351</v>
      </c>
      <c r="L10" s="48">
        <v>18.61</v>
      </c>
    </row>
    <row r="11" spans="1:12" x14ac:dyDescent="0.25">
      <c r="A11" s="48" t="s">
        <v>15</v>
      </c>
      <c r="B11" s="48" t="s">
        <v>352</v>
      </c>
      <c r="C11" s="48" t="s">
        <v>353</v>
      </c>
      <c r="D11" s="48" t="s">
        <v>354</v>
      </c>
      <c r="E11" s="48">
        <v>12600</v>
      </c>
      <c r="F11" s="48" t="s">
        <v>151</v>
      </c>
      <c r="G11" s="48">
        <v>74862900</v>
      </c>
      <c r="H11" s="48">
        <v>0.68709759084045974</v>
      </c>
      <c r="I11" s="48" t="s">
        <v>355</v>
      </c>
      <c r="J11" s="48">
        <v>2712335</v>
      </c>
      <c r="K11" s="48" t="s">
        <v>356</v>
      </c>
      <c r="L11" s="48">
        <v>5.58</v>
      </c>
    </row>
    <row r="12" spans="1:12" x14ac:dyDescent="0.25">
      <c r="A12" s="48" t="s">
        <v>36</v>
      </c>
      <c r="B12" s="48" t="s">
        <v>131</v>
      </c>
      <c r="C12" s="48" t="s">
        <v>147</v>
      </c>
      <c r="D12" s="48" t="s">
        <v>148</v>
      </c>
      <c r="E12" s="48">
        <v>3473</v>
      </c>
      <c r="F12" s="48" t="s">
        <v>149</v>
      </c>
      <c r="G12" s="48">
        <v>3439138</v>
      </c>
      <c r="H12" s="48">
        <v>0.68409152721303623</v>
      </c>
      <c r="I12" s="48" t="s">
        <v>150</v>
      </c>
      <c r="J12" s="48">
        <v>0</v>
      </c>
      <c r="K12" s="48" t="s">
        <v>150</v>
      </c>
      <c r="L12" s="48">
        <v>0.26</v>
      </c>
    </row>
    <row r="13" spans="1:12" x14ac:dyDescent="0.25">
      <c r="A13" s="48" t="s">
        <v>357</v>
      </c>
      <c r="B13" s="48" t="s">
        <v>358</v>
      </c>
      <c r="C13" s="48" t="s">
        <v>359</v>
      </c>
      <c r="D13" s="48" t="s">
        <v>360</v>
      </c>
      <c r="E13" s="48">
        <v>1060</v>
      </c>
      <c r="F13" s="48" t="s">
        <v>361</v>
      </c>
      <c r="G13" s="48">
        <v>47234925</v>
      </c>
      <c r="H13" s="48">
        <v>-0.1031349265859977</v>
      </c>
      <c r="I13" s="48" t="s">
        <v>362</v>
      </c>
      <c r="J13" s="48">
        <v>0</v>
      </c>
      <c r="K13" s="48" t="s">
        <v>362</v>
      </c>
      <c r="L13" s="48">
        <v>3.52</v>
      </c>
    </row>
    <row r="14" spans="1:12" x14ac:dyDescent="0.25">
      <c r="A14" s="48" t="s">
        <v>100</v>
      </c>
      <c r="B14" s="48" t="s">
        <v>156</v>
      </c>
      <c r="C14" s="48" t="s">
        <v>157</v>
      </c>
      <c r="D14" s="48" t="s">
        <v>158</v>
      </c>
      <c r="E14" s="48">
        <v>2325</v>
      </c>
      <c r="F14" s="48" t="s">
        <v>159</v>
      </c>
      <c r="G14" s="48">
        <v>46046625</v>
      </c>
      <c r="H14" s="48">
        <v>-0.61032324539432681</v>
      </c>
      <c r="I14" s="48" t="s">
        <v>160</v>
      </c>
      <c r="J14" s="48">
        <v>0</v>
      </c>
      <c r="K14" s="48" t="s">
        <v>160</v>
      </c>
      <c r="L14" s="48">
        <v>3.43</v>
      </c>
    </row>
    <row r="15" spans="1:12" x14ac:dyDescent="0.25">
      <c r="A15" s="48" t="s">
        <v>82</v>
      </c>
      <c r="B15" s="48" t="s">
        <v>161</v>
      </c>
      <c r="C15" s="48" t="s">
        <v>162</v>
      </c>
      <c r="D15" s="48" t="s">
        <v>163</v>
      </c>
      <c r="E15" s="48">
        <v>4209</v>
      </c>
      <c r="F15" s="48" t="s">
        <v>164</v>
      </c>
      <c r="G15" s="48">
        <v>104203224</v>
      </c>
      <c r="H15" s="48">
        <v>-0.87962167652153922</v>
      </c>
      <c r="I15" s="48" t="s">
        <v>165</v>
      </c>
      <c r="J15" s="48">
        <v>5483401.2561281165</v>
      </c>
      <c r="K15" s="48" t="s">
        <v>166</v>
      </c>
      <c r="L15" s="48">
        <v>7.77</v>
      </c>
    </row>
    <row r="16" spans="1:12" x14ac:dyDescent="0.25">
      <c r="A16" s="48" t="s">
        <v>48</v>
      </c>
      <c r="B16" s="48" t="s">
        <v>167</v>
      </c>
      <c r="C16" s="48">
        <v>393</v>
      </c>
      <c r="D16" s="48" t="s">
        <v>168</v>
      </c>
      <c r="E16" s="48">
        <v>393</v>
      </c>
      <c r="F16" s="48">
        <v>397</v>
      </c>
      <c r="G16" s="48">
        <v>94452691</v>
      </c>
      <c r="H16" s="48">
        <v>-1.0857424664608111</v>
      </c>
      <c r="I16" s="48" t="s">
        <v>169</v>
      </c>
      <c r="J16" s="48">
        <v>1521882.625</v>
      </c>
      <c r="K16" s="48" t="s">
        <v>170</v>
      </c>
      <c r="L16" s="48">
        <v>7.04</v>
      </c>
    </row>
    <row r="17" spans="1:12" x14ac:dyDescent="0.25">
      <c r="A17" s="48" t="s">
        <v>30</v>
      </c>
      <c r="B17" s="48" t="s">
        <v>176</v>
      </c>
      <c r="C17" s="48" t="s">
        <v>177</v>
      </c>
      <c r="D17" s="48" t="s">
        <v>178</v>
      </c>
      <c r="E17" s="48">
        <v>1445</v>
      </c>
      <c r="F17" s="48" t="s">
        <v>179</v>
      </c>
      <c r="G17" s="48">
        <v>15740024</v>
      </c>
      <c r="H17" s="48">
        <v>-1.3951129387581893</v>
      </c>
      <c r="I17" s="48" t="s">
        <v>363</v>
      </c>
      <c r="J17" s="48">
        <v>0</v>
      </c>
      <c r="K17" s="48" t="s">
        <v>363</v>
      </c>
      <c r="L17" s="48">
        <v>1.17</v>
      </c>
    </row>
    <row r="18" spans="1:12" x14ac:dyDescent="0.25">
      <c r="A18" s="48" t="s">
        <v>25</v>
      </c>
      <c r="B18" s="48" t="s">
        <v>156</v>
      </c>
      <c r="C18" s="48" t="s">
        <v>222</v>
      </c>
      <c r="D18" s="48" t="s">
        <v>259</v>
      </c>
      <c r="E18" s="48">
        <v>5252</v>
      </c>
      <c r="F18" s="48" t="s">
        <v>224</v>
      </c>
      <c r="G18" s="48">
        <v>104015860</v>
      </c>
      <c r="H18" s="48">
        <v>-1.8809299488617071</v>
      </c>
      <c r="I18" s="48" t="s">
        <v>364</v>
      </c>
      <c r="J18" s="48">
        <v>2051887.6534992333</v>
      </c>
      <c r="K18" s="48" t="s">
        <v>365</v>
      </c>
      <c r="L18" s="48">
        <v>7.76</v>
      </c>
    </row>
    <row r="19" spans="1:12" x14ac:dyDescent="0.25">
      <c r="A19" s="48" t="s">
        <v>41</v>
      </c>
      <c r="B19" s="48" t="s">
        <v>135</v>
      </c>
      <c r="C19" s="48" t="s">
        <v>136</v>
      </c>
      <c r="D19" s="48" t="s">
        <v>137</v>
      </c>
      <c r="E19" s="48">
        <v>22060</v>
      </c>
      <c r="F19" s="48" t="s">
        <v>138</v>
      </c>
      <c r="G19" s="48">
        <v>32767373</v>
      </c>
      <c r="H19" s="48">
        <v>-2.1376879311610519</v>
      </c>
      <c r="I19" s="48" t="s">
        <v>366</v>
      </c>
      <c r="J19" s="48">
        <v>420428</v>
      </c>
      <c r="K19" s="48" t="s">
        <v>367</v>
      </c>
      <c r="L19" s="48">
        <v>2.44</v>
      </c>
    </row>
    <row r="20" spans="1:12" x14ac:dyDescent="0.25">
      <c r="A20" s="48" t="s">
        <v>38</v>
      </c>
      <c r="B20" s="48" t="s">
        <v>186</v>
      </c>
      <c r="C20" s="48" t="s">
        <v>187</v>
      </c>
      <c r="D20" s="48" t="s">
        <v>188</v>
      </c>
      <c r="E20" s="48">
        <v>1202</v>
      </c>
      <c r="F20" s="48" t="s">
        <v>189</v>
      </c>
      <c r="G20" s="48">
        <v>238056100</v>
      </c>
      <c r="H20" s="48">
        <v>-4.9565741025909178</v>
      </c>
      <c r="I20" s="48" t="s">
        <v>39</v>
      </c>
      <c r="J20" s="48">
        <v>1591055.5</v>
      </c>
      <c r="K20" s="48" t="s">
        <v>40</v>
      </c>
      <c r="L20" s="48">
        <v>17.75</v>
      </c>
    </row>
    <row r="21" spans="1:12" x14ac:dyDescent="0.25">
      <c r="A21" s="48" t="s">
        <v>88</v>
      </c>
      <c r="B21" s="48" t="s">
        <v>368</v>
      </c>
      <c r="C21" s="48" t="s">
        <v>369</v>
      </c>
      <c r="D21" s="48" t="s">
        <v>370</v>
      </c>
      <c r="E21" s="48">
        <v>1612</v>
      </c>
      <c r="F21" s="48" t="s">
        <v>371</v>
      </c>
      <c r="G21" s="48">
        <v>79814150</v>
      </c>
      <c r="H21" s="48">
        <v>-5.1698504898225721</v>
      </c>
      <c r="I21" s="48" t="s">
        <v>372</v>
      </c>
      <c r="J21" s="48">
        <v>0</v>
      </c>
      <c r="K21" s="48" t="s">
        <v>372</v>
      </c>
      <c r="L21" s="48">
        <v>5.95</v>
      </c>
    </row>
    <row r="22" spans="1:12" x14ac:dyDescent="0.25">
      <c r="A22" s="20" t="s">
        <v>54</v>
      </c>
      <c r="B22" s="20" t="s">
        <v>373</v>
      </c>
      <c r="C22" s="20"/>
      <c r="D22" s="20" t="s">
        <v>374</v>
      </c>
      <c r="E22" s="20"/>
      <c r="F22" s="20"/>
      <c r="G22" s="20" t="s">
        <v>375</v>
      </c>
      <c r="H22" s="20"/>
      <c r="I22" s="20" t="s">
        <v>376</v>
      </c>
      <c r="J22" s="20" t="s">
        <v>266</v>
      </c>
      <c r="K22" s="20" t="s">
        <v>377</v>
      </c>
      <c r="L22" s="20"/>
    </row>
    <row r="23" spans="1:12" x14ac:dyDescent="0.25">
      <c r="A23" s="46"/>
      <c r="B23" s="46"/>
      <c r="C23" s="46"/>
      <c r="D23" s="46"/>
      <c r="E23" s="46"/>
      <c r="F23" s="46"/>
      <c r="G23" s="47" t="s">
        <v>62</v>
      </c>
      <c r="H23" s="46"/>
      <c r="I23" s="367" t="s">
        <v>63</v>
      </c>
      <c r="J23" s="368"/>
      <c r="K23" s="367" t="s">
        <v>64</v>
      </c>
      <c r="L23" s="368"/>
    </row>
    <row r="24" spans="1:12" x14ac:dyDescent="0.25">
      <c r="A24" s="21" t="s">
        <v>59</v>
      </c>
      <c r="B24" s="14">
        <v>103641348</v>
      </c>
      <c r="C24" s="46"/>
      <c r="D24" s="46"/>
      <c r="E24" s="46"/>
      <c r="F24" s="46"/>
      <c r="G24" s="2">
        <f>B24+G22</f>
        <v>1444451886</v>
      </c>
      <c r="H24" s="46"/>
      <c r="I24" s="28">
        <f>G24-B26</f>
        <v>64451886</v>
      </c>
      <c r="J24" s="11">
        <f>I24/B26</f>
        <v>4.6704265217391301E-2</v>
      </c>
      <c r="K24" s="7">
        <f>I24+32000000</f>
        <v>96451886</v>
      </c>
      <c r="L24" s="11">
        <f>K24/B26</f>
        <v>6.9892671014492758E-2</v>
      </c>
    </row>
    <row r="25" spans="1:12" x14ac:dyDescent="0.25">
      <c r="A25" s="23" t="s">
        <v>60</v>
      </c>
      <c r="B25" s="24">
        <v>57000000</v>
      </c>
      <c r="C25" s="46"/>
      <c r="D25" s="46"/>
      <c r="E25" s="46"/>
      <c r="F25" s="46"/>
      <c r="G25" s="6">
        <f>G24+B25</f>
        <v>1501451886</v>
      </c>
      <c r="H25" s="5"/>
      <c r="I25" s="8">
        <f>G25-B26</f>
        <v>121451886</v>
      </c>
      <c r="J25" s="12">
        <f>I25/B26</f>
        <v>8.8008613043478262E-2</v>
      </c>
      <c r="K25" s="8">
        <f>I25+32000000</f>
        <v>153451886</v>
      </c>
      <c r="L25" s="12">
        <f>K25/B26</f>
        <v>0.11119701884057971</v>
      </c>
    </row>
    <row r="26" spans="1:12" x14ac:dyDescent="0.25">
      <c r="A26" s="21" t="s">
        <v>61</v>
      </c>
      <c r="B26" s="21">
        <v>1380000000</v>
      </c>
      <c r="C26" s="46"/>
      <c r="D26" s="46"/>
      <c r="E26" s="46"/>
      <c r="F26" s="46"/>
      <c r="G26" s="2"/>
      <c r="H26" s="9"/>
      <c r="I26" s="10" t="s">
        <v>69</v>
      </c>
      <c r="J26" s="13">
        <f>I25/base!H19*30</f>
        <v>2.9556090236542393E-2</v>
      </c>
      <c r="K26" s="10" t="s">
        <v>69</v>
      </c>
      <c r="L26" s="13">
        <f>K25/base!H19*30</f>
        <v>3.7343494110775817E-2</v>
      </c>
    </row>
  </sheetData>
  <mergeCells count="2">
    <mergeCell ref="I23:J23"/>
    <mergeCell ref="K23:L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zoomScale="115" zoomScaleNormal="115" workbookViewId="0">
      <selection activeCell="K27" sqref="K27"/>
    </sheetView>
  </sheetViews>
  <sheetFormatPr defaultRowHeight="15" x14ac:dyDescent="0.25"/>
  <cols>
    <col min="1" max="1" width="10.5703125" style="16" bestFit="1" customWidth="1"/>
    <col min="2" max="2" width="12.28515625" style="16" bestFit="1" customWidth="1"/>
    <col min="3" max="3" width="15.28515625" style="16" bestFit="1" customWidth="1"/>
    <col min="4" max="4" width="14.140625" style="16" bestFit="1" customWidth="1"/>
    <col min="5" max="5" width="14.85546875" style="16" bestFit="1" customWidth="1"/>
    <col min="6" max="6" width="12.85546875" style="16" bestFit="1" customWidth="1"/>
    <col min="7" max="7" width="14.140625" style="16" bestFit="1" customWidth="1"/>
    <col min="8" max="9" width="18.7109375" style="16" bestFit="1" customWidth="1"/>
    <col min="10" max="10" width="20" style="16" bestFit="1" customWidth="1"/>
    <col min="11" max="11" width="17.28515625" style="16" bestFit="1" customWidth="1"/>
    <col min="12" max="12" width="12" style="16" bestFit="1" customWidth="1"/>
    <col min="13" max="16384" width="9.140625" style="16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16" t="s">
        <v>94</v>
      </c>
      <c r="B2" s="22">
        <v>5200</v>
      </c>
      <c r="C2" s="22">
        <v>4263</v>
      </c>
      <c r="D2" s="22">
        <v>22169388</v>
      </c>
      <c r="E2" s="43">
        <v>6150</v>
      </c>
      <c r="F2" s="22">
        <v>4305</v>
      </c>
      <c r="G2" s="43">
        <v>31668195</v>
      </c>
      <c r="H2" s="43">
        <v>42.846500769999999</v>
      </c>
      <c r="I2" s="43">
        <v>9498806.9999999907</v>
      </c>
      <c r="J2" s="43">
        <v>0</v>
      </c>
      <c r="K2" s="43">
        <v>9498806.9999999907</v>
      </c>
      <c r="L2" s="43">
        <v>2.38</v>
      </c>
    </row>
    <row r="3" spans="1:12" x14ac:dyDescent="0.25">
      <c r="A3" s="16" t="s">
        <v>57</v>
      </c>
      <c r="B3" s="43">
        <v>124</v>
      </c>
      <c r="C3" s="22">
        <v>4545</v>
      </c>
      <c r="D3" s="22">
        <v>563601</v>
      </c>
      <c r="E3" s="43">
        <v>6198</v>
      </c>
      <c r="F3" s="22">
        <v>4589</v>
      </c>
      <c r="G3" s="43">
        <v>761059</v>
      </c>
      <c r="H3" s="43">
        <v>35.035141449999998</v>
      </c>
      <c r="I3" s="43">
        <v>197458.30182926799</v>
      </c>
      <c r="J3" s="43">
        <v>-824359.30180000002</v>
      </c>
      <c r="K3" s="43">
        <v>-626901</v>
      </c>
      <c r="L3" s="43">
        <v>0.06</v>
      </c>
    </row>
    <row r="4" spans="1:12" x14ac:dyDescent="0.25">
      <c r="A4" s="16" t="s">
        <v>78</v>
      </c>
      <c r="B4" s="22">
        <v>10000</v>
      </c>
      <c r="C4" s="22">
        <v>3767</v>
      </c>
      <c r="D4" s="22">
        <v>37667969</v>
      </c>
      <c r="E4" s="43">
        <v>4209</v>
      </c>
      <c r="F4" s="22">
        <v>3804</v>
      </c>
      <c r="G4" s="43">
        <v>41679622</v>
      </c>
      <c r="H4" s="43">
        <v>10.65003797</v>
      </c>
      <c r="I4" s="43">
        <v>4011653</v>
      </c>
      <c r="J4" s="43">
        <v>174313</v>
      </c>
      <c r="K4" s="43">
        <v>4185966</v>
      </c>
      <c r="L4" s="43">
        <v>3.14</v>
      </c>
    </row>
    <row r="5" spans="1:12" x14ac:dyDescent="0.25">
      <c r="A5" s="16" t="s">
        <v>48</v>
      </c>
      <c r="B5" s="22">
        <v>242704</v>
      </c>
      <c r="C5" s="43">
        <v>393</v>
      </c>
      <c r="D5" s="22">
        <v>95489461</v>
      </c>
      <c r="E5" s="43">
        <v>436</v>
      </c>
      <c r="F5" s="43">
        <v>397</v>
      </c>
      <c r="G5" s="43">
        <v>104787209</v>
      </c>
      <c r="H5" s="43">
        <v>9.7369367409999992</v>
      </c>
      <c r="I5" s="43">
        <v>9297748.375</v>
      </c>
      <c r="J5" s="43">
        <v>1521882.625</v>
      </c>
      <c r="K5" s="43">
        <v>10819631</v>
      </c>
      <c r="L5" s="43">
        <v>7.89</v>
      </c>
    </row>
    <row r="6" spans="1:12" x14ac:dyDescent="0.25">
      <c r="A6" s="16" t="s">
        <v>32</v>
      </c>
      <c r="B6" s="22">
        <v>3000</v>
      </c>
      <c r="C6" s="22">
        <v>4065</v>
      </c>
      <c r="D6" s="22">
        <v>12194315</v>
      </c>
      <c r="E6" s="43">
        <v>4450</v>
      </c>
      <c r="F6" s="22">
        <v>4105</v>
      </c>
      <c r="G6" s="43">
        <v>13219838</v>
      </c>
      <c r="H6" s="43">
        <v>8.4098450790000001</v>
      </c>
      <c r="I6" s="43">
        <v>1025523</v>
      </c>
      <c r="J6" s="43">
        <v>0</v>
      </c>
      <c r="K6" s="43">
        <v>1025523</v>
      </c>
      <c r="L6" s="43">
        <v>0.99</v>
      </c>
    </row>
    <row r="7" spans="1:12" x14ac:dyDescent="0.25">
      <c r="A7" s="16" t="s">
        <v>23</v>
      </c>
      <c r="B7" s="22">
        <v>1000</v>
      </c>
      <c r="C7" s="22">
        <v>1658</v>
      </c>
      <c r="D7" s="22">
        <v>1657655</v>
      </c>
      <c r="E7" s="43">
        <v>1773</v>
      </c>
      <c r="F7" s="22">
        <v>1674</v>
      </c>
      <c r="G7" s="43">
        <v>1755713</v>
      </c>
      <c r="H7" s="43">
        <v>5.9154649189999997</v>
      </c>
      <c r="I7" s="43">
        <v>98058</v>
      </c>
      <c r="J7" s="43">
        <v>0</v>
      </c>
      <c r="K7" s="43">
        <v>98058</v>
      </c>
      <c r="L7" s="43">
        <v>0.13</v>
      </c>
    </row>
    <row r="8" spans="1:12" x14ac:dyDescent="0.25">
      <c r="A8" s="16" t="s">
        <v>45</v>
      </c>
      <c r="B8" s="22">
        <v>18005</v>
      </c>
      <c r="C8" s="22">
        <v>3998</v>
      </c>
      <c r="D8" s="22">
        <v>71984558</v>
      </c>
      <c r="E8" s="43">
        <v>4220</v>
      </c>
      <c r="F8" s="22">
        <v>4037</v>
      </c>
      <c r="G8" s="43">
        <v>75240284</v>
      </c>
      <c r="H8" s="43">
        <v>4.5228116289999996</v>
      </c>
      <c r="I8" s="43">
        <v>3255725.9623010298</v>
      </c>
      <c r="J8" s="43">
        <v>6096259.0379999997</v>
      </c>
      <c r="K8" s="43">
        <v>9351984.9999999907</v>
      </c>
      <c r="L8" s="43">
        <v>5.66</v>
      </c>
    </row>
    <row r="9" spans="1:12" x14ac:dyDescent="0.25">
      <c r="A9" s="16" t="s">
        <v>12</v>
      </c>
      <c r="B9" s="22">
        <v>30000</v>
      </c>
      <c r="C9" s="22">
        <v>2483</v>
      </c>
      <c r="D9" s="22">
        <v>74487962</v>
      </c>
      <c r="E9" s="43">
        <v>2530</v>
      </c>
      <c r="F9" s="22">
        <v>2507</v>
      </c>
      <c r="G9" s="43">
        <v>75159975</v>
      </c>
      <c r="H9" s="43">
        <v>0.90217628599999999</v>
      </c>
      <c r="I9" s="43">
        <v>672012.73181584396</v>
      </c>
      <c r="J9" s="43">
        <v>14875254.27</v>
      </c>
      <c r="K9" s="43">
        <v>15547266.999999899</v>
      </c>
      <c r="L9" s="43">
        <v>5.66</v>
      </c>
    </row>
    <row r="10" spans="1:12" x14ac:dyDescent="0.25">
      <c r="A10" s="16" t="s">
        <v>357</v>
      </c>
      <c r="B10" s="22">
        <v>45000</v>
      </c>
      <c r="C10" s="22">
        <v>1051</v>
      </c>
      <c r="D10" s="22">
        <v>47283691</v>
      </c>
      <c r="E10" s="43">
        <v>1069</v>
      </c>
      <c r="F10" s="22">
        <v>1061</v>
      </c>
      <c r="G10" s="43">
        <v>47635976</v>
      </c>
      <c r="H10" s="43">
        <v>0.74504547499999996</v>
      </c>
      <c r="I10" s="43">
        <v>352285</v>
      </c>
      <c r="J10" s="43">
        <v>0</v>
      </c>
      <c r="K10" s="43">
        <v>352285</v>
      </c>
      <c r="L10" s="43">
        <v>3.58</v>
      </c>
    </row>
    <row r="11" spans="1:12" x14ac:dyDescent="0.25">
      <c r="A11" s="16" t="s">
        <v>36</v>
      </c>
      <c r="B11" s="22">
        <v>1000</v>
      </c>
      <c r="C11" s="22">
        <v>3416</v>
      </c>
      <c r="D11" s="22">
        <v>3415771</v>
      </c>
      <c r="E11" s="43">
        <v>3473</v>
      </c>
      <c r="F11" s="22">
        <v>3449</v>
      </c>
      <c r="G11" s="43">
        <v>3439138</v>
      </c>
      <c r="H11" s="43">
        <v>0.68409152699999998</v>
      </c>
      <c r="I11" s="43">
        <v>23367</v>
      </c>
      <c r="J11" s="43">
        <v>0</v>
      </c>
      <c r="K11" s="43">
        <v>23367</v>
      </c>
      <c r="L11" s="43">
        <v>0.26</v>
      </c>
    </row>
    <row r="12" spans="1:12" x14ac:dyDescent="0.25">
      <c r="A12" s="16" t="s">
        <v>51</v>
      </c>
      <c r="B12" s="22">
        <v>600000</v>
      </c>
      <c r="C12" s="43">
        <v>411</v>
      </c>
      <c r="D12" s="22">
        <v>246760803</v>
      </c>
      <c r="E12" s="43">
        <v>417</v>
      </c>
      <c r="F12" s="43">
        <v>415</v>
      </c>
      <c r="G12" s="43">
        <v>247760550</v>
      </c>
      <c r="H12" s="43">
        <v>0.40514816799999998</v>
      </c>
      <c r="I12" s="43">
        <v>999746.87221899605</v>
      </c>
      <c r="J12" s="43">
        <v>3775848.128</v>
      </c>
      <c r="K12" s="43">
        <v>4775594.9999999804</v>
      </c>
      <c r="L12" s="43">
        <v>18.64</v>
      </c>
    </row>
    <row r="13" spans="1:12" x14ac:dyDescent="0.25">
      <c r="A13" s="16" t="s">
        <v>100</v>
      </c>
      <c r="B13" s="22">
        <v>20000</v>
      </c>
      <c r="C13" s="22">
        <v>2316</v>
      </c>
      <c r="D13" s="22">
        <v>46329384</v>
      </c>
      <c r="E13" s="43">
        <v>2325</v>
      </c>
      <c r="F13" s="22">
        <v>2339</v>
      </c>
      <c r="G13" s="43">
        <v>46046625</v>
      </c>
      <c r="H13" s="43">
        <v>-0.61032324500000001</v>
      </c>
      <c r="I13" s="43">
        <v>-282758.99999999901</v>
      </c>
      <c r="J13" s="43">
        <v>0</v>
      </c>
      <c r="K13" s="43">
        <v>-282758.99999999901</v>
      </c>
      <c r="L13" s="43">
        <v>3.47</v>
      </c>
    </row>
    <row r="14" spans="1:12" x14ac:dyDescent="0.25">
      <c r="A14" s="16" t="s">
        <v>82</v>
      </c>
      <c r="B14" s="22">
        <v>25001</v>
      </c>
      <c r="C14" s="22">
        <v>4205</v>
      </c>
      <c r="D14" s="22">
        <v>105127952</v>
      </c>
      <c r="E14" s="43">
        <v>4209</v>
      </c>
      <c r="F14" s="22">
        <v>4246</v>
      </c>
      <c r="G14" s="43">
        <v>104203224</v>
      </c>
      <c r="H14" s="43">
        <v>-0.87962167700000005</v>
      </c>
      <c r="I14" s="43">
        <v>-924728.25612811698</v>
      </c>
      <c r="J14" s="43">
        <v>5483401.2560000001</v>
      </c>
      <c r="K14" s="43">
        <v>4558672.9999999898</v>
      </c>
      <c r="L14" s="43">
        <v>7.84</v>
      </c>
    </row>
    <row r="15" spans="1:12" x14ac:dyDescent="0.25">
      <c r="A15" s="16" t="s">
        <v>30</v>
      </c>
      <c r="B15" s="22">
        <v>11000</v>
      </c>
      <c r="C15" s="22">
        <v>1451</v>
      </c>
      <c r="D15" s="22">
        <v>15962722</v>
      </c>
      <c r="E15" s="43">
        <v>1452</v>
      </c>
      <c r="F15" s="22">
        <v>1465</v>
      </c>
      <c r="G15" s="43">
        <v>15816273</v>
      </c>
      <c r="H15" s="43">
        <v>-0.91744377899999996</v>
      </c>
      <c r="I15" s="43">
        <v>-146449</v>
      </c>
      <c r="J15" s="43">
        <v>0</v>
      </c>
      <c r="K15" s="43">
        <v>-146449</v>
      </c>
      <c r="L15" s="43">
        <v>1.19</v>
      </c>
    </row>
    <row r="16" spans="1:12" x14ac:dyDescent="0.25">
      <c r="A16" s="16" t="s">
        <v>41</v>
      </c>
      <c r="B16" s="22">
        <v>1500</v>
      </c>
      <c r="C16" s="22">
        <v>22322</v>
      </c>
      <c r="D16" s="22">
        <v>33483138</v>
      </c>
      <c r="E16" s="43">
        <v>21988</v>
      </c>
      <c r="F16" s="22">
        <v>22540</v>
      </c>
      <c r="G16" s="43">
        <v>32660425</v>
      </c>
      <c r="H16" s="43">
        <v>-2.4570964640000001</v>
      </c>
      <c r="I16" s="43">
        <v>-822713</v>
      </c>
      <c r="J16" s="43">
        <v>420428</v>
      </c>
      <c r="K16" s="43">
        <v>-402285</v>
      </c>
      <c r="L16" s="43">
        <v>2.46</v>
      </c>
    </row>
    <row r="17" spans="1:12" x14ac:dyDescent="0.25">
      <c r="A17" s="16" t="s">
        <v>25</v>
      </c>
      <c r="B17" s="22">
        <v>20000</v>
      </c>
      <c r="C17" s="22">
        <v>5300</v>
      </c>
      <c r="D17" s="22">
        <v>106009831</v>
      </c>
      <c r="E17" s="43">
        <v>5098</v>
      </c>
      <c r="F17" s="22">
        <v>5352</v>
      </c>
      <c r="G17" s="43">
        <v>100965890</v>
      </c>
      <c r="H17" s="43">
        <v>-4.7579933130000001</v>
      </c>
      <c r="I17" s="43">
        <v>-5043940.6534992401</v>
      </c>
      <c r="J17" s="43">
        <v>2051887.6529999999</v>
      </c>
      <c r="K17" s="43">
        <v>-2992053.0000000098</v>
      </c>
      <c r="L17" s="43">
        <v>7.6</v>
      </c>
    </row>
    <row r="18" spans="1:12" x14ac:dyDescent="0.25">
      <c r="A18" s="16" t="s">
        <v>38</v>
      </c>
      <c r="B18" s="22">
        <v>200000</v>
      </c>
      <c r="C18" s="22">
        <v>1252</v>
      </c>
      <c r="D18" s="22">
        <v>250470875</v>
      </c>
      <c r="E18" s="43">
        <v>1202</v>
      </c>
      <c r="F18" s="22">
        <v>1264</v>
      </c>
      <c r="G18" s="43">
        <v>238056100</v>
      </c>
      <c r="H18" s="43">
        <v>-4.9565741030000003</v>
      </c>
      <c r="I18" s="43">
        <v>-12414774.5</v>
      </c>
      <c r="J18" s="43">
        <v>1591055.5</v>
      </c>
      <c r="K18" s="43">
        <v>-10823719</v>
      </c>
      <c r="L18" s="43">
        <v>17.91</v>
      </c>
    </row>
    <row r="19" spans="1:12" x14ac:dyDescent="0.25">
      <c r="A19" s="16" t="s">
        <v>15</v>
      </c>
      <c r="B19" s="22">
        <v>6000</v>
      </c>
      <c r="C19" s="22">
        <v>12392</v>
      </c>
      <c r="D19" s="22">
        <v>74352029</v>
      </c>
      <c r="E19" s="43">
        <v>11700</v>
      </c>
      <c r="F19" s="22">
        <v>12513</v>
      </c>
      <c r="G19" s="43">
        <v>69515550</v>
      </c>
      <c r="H19" s="43">
        <v>-6.5048379509999998</v>
      </c>
      <c r="I19" s="43">
        <v>-4836479</v>
      </c>
      <c r="J19" s="43">
        <v>2712335</v>
      </c>
      <c r="K19" s="43">
        <v>-2124144</v>
      </c>
      <c r="L19" s="43">
        <v>5.23</v>
      </c>
    </row>
    <row r="20" spans="1:12" x14ac:dyDescent="0.25">
      <c r="A20" s="16" t="s">
        <v>88</v>
      </c>
      <c r="B20" s="22">
        <v>50000</v>
      </c>
      <c r="C20" s="22">
        <v>1683</v>
      </c>
      <c r="D20" s="22">
        <v>84165374</v>
      </c>
      <c r="E20" s="43">
        <v>1586</v>
      </c>
      <c r="F20" s="22">
        <v>1699</v>
      </c>
      <c r="G20" s="43">
        <v>78526825</v>
      </c>
      <c r="H20" s="43">
        <v>-6.6993690299999997</v>
      </c>
      <c r="I20" s="43">
        <v>-5638549</v>
      </c>
      <c r="J20" s="43">
        <v>0</v>
      </c>
      <c r="K20" s="43">
        <v>-5638549</v>
      </c>
      <c r="L20" s="43">
        <v>5.91</v>
      </c>
    </row>
    <row r="21" spans="1:12" x14ac:dyDescent="0.25">
      <c r="A21" s="16" t="s">
        <v>54</v>
      </c>
      <c r="B21" s="32">
        <v>1289534</v>
      </c>
      <c r="D21" s="32">
        <v>1329576478</v>
      </c>
      <c r="G21" s="32">
        <v>1328898471</v>
      </c>
      <c r="I21" s="16" t="s">
        <v>378</v>
      </c>
      <c r="J21" s="32">
        <v>37878305</v>
      </c>
      <c r="K21" s="32">
        <v>37200298</v>
      </c>
    </row>
    <row r="22" spans="1:12" x14ac:dyDescent="0.25">
      <c r="G22" s="20" t="s">
        <v>62</v>
      </c>
      <c r="I22" s="365" t="s">
        <v>63</v>
      </c>
      <c r="J22" s="366"/>
      <c r="K22" s="365" t="s">
        <v>64</v>
      </c>
      <c r="L22" s="366"/>
    </row>
    <row r="23" spans="1:12" x14ac:dyDescent="0.25">
      <c r="A23" s="21" t="s">
        <v>59</v>
      </c>
      <c r="B23" s="14">
        <v>116237724</v>
      </c>
      <c r="G23" s="32">
        <f>B23+G21</f>
        <v>1445136195</v>
      </c>
      <c r="I23" s="28">
        <f>G23-B25</f>
        <v>65136195</v>
      </c>
      <c r="J23" s="33">
        <f>I23/B25</f>
        <v>4.7200141304347826E-2</v>
      </c>
      <c r="K23" s="28">
        <f>I23+32000000</f>
        <v>97136195</v>
      </c>
      <c r="L23" s="33">
        <f>K23/B25</f>
        <v>7.0388547101449275E-2</v>
      </c>
    </row>
    <row r="24" spans="1:12" x14ac:dyDescent="0.25">
      <c r="A24" s="23" t="s">
        <v>60</v>
      </c>
      <c r="B24" s="24">
        <v>57000000</v>
      </c>
      <c r="G24" s="35">
        <f>G23+B24</f>
        <v>1502136195</v>
      </c>
      <c r="H24" s="34"/>
      <c r="I24" s="36">
        <f>G24-B25</f>
        <v>122136195</v>
      </c>
      <c r="J24" s="37">
        <f>I24/B25</f>
        <v>8.850448913043478E-2</v>
      </c>
      <c r="K24" s="36">
        <f>I24+32000000</f>
        <v>154136195</v>
      </c>
      <c r="L24" s="37">
        <f>K24/B25</f>
        <v>0.11169289492753623</v>
      </c>
    </row>
    <row r="25" spans="1:12" x14ac:dyDescent="0.25">
      <c r="A25" s="21" t="s">
        <v>61</v>
      </c>
      <c r="B25" s="21">
        <v>1380000000</v>
      </c>
      <c r="G25" s="32"/>
      <c r="H25" s="38"/>
      <c r="I25" s="39" t="s">
        <v>69</v>
      </c>
      <c r="J25" s="40">
        <f>I24/base!H20*30</f>
        <v>2.9407024534707341E-2</v>
      </c>
      <c r="K25" s="39" t="s">
        <v>69</v>
      </c>
      <c r="L25" s="40">
        <f>K24/base!H20*30</f>
        <v>3.7111741265981268E-2</v>
      </c>
    </row>
  </sheetData>
  <mergeCells count="2">
    <mergeCell ref="I22:J22"/>
    <mergeCell ref="K22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2</vt:i4>
      </vt:variant>
    </vt:vector>
  </HeadingPairs>
  <TitlesOfParts>
    <vt:vector size="81" baseType="lpstr">
      <vt:lpstr>98-1-21</vt:lpstr>
      <vt:lpstr>98-1-24</vt:lpstr>
      <vt:lpstr>98-1-25</vt:lpstr>
      <vt:lpstr>98-1-26</vt:lpstr>
      <vt:lpstr>98-1-27</vt:lpstr>
      <vt:lpstr>98-1-28</vt:lpstr>
      <vt:lpstr>98-1-31</vt:lpstr>
      <vt:lpstr>98-2-2</vt:lpstr>
      <vt:lpstr>98-2-3</vt:lpstr>
      <vt:lpstr>98-2-4</vt:lpstr>
      <vt:lpstr>98-2-7</vt:lpstr>
      <vt:lpstr>98-2-8</vt:lpstr>
      <vt:lpstr>98-2-9</vt:lpstr>
      <vt:lpstr>98-2-10</vt:lpstr>
      <vt:lpstr>98-2-11</vt:lpstr>
      <vt:lpstr>98-2-14</vt:lpstr>
      <vt:lpstr>98-2-15</vt:lpstr>
      <vt:lpstr>98-2-16</vt:lpstr>
      <vt:lpstr>98-2-17</vt:lpstr>
      <vt:lpstr>98-2-18</vt:lpstr>
      <vt:lpstr>98-2-21</vt:lpstr>
      <vt:lpstr>98-2-22</vt:lpstr>
      <vt:lpstr>98-2-23</vt:lpstr>
      <vt:lpstr>98-2-24</vt:lpstr>
      <vt:lpstr>98-2-25</vt:lpstr>
      <vt:lpstr>98-2-28</vt:lpstr>
      <vt:lpstr>98-2-29</vt:lpstr>
      <vt:lpstr>98-2-30</vt:lpstr>
      <vt:lpstr>98-2-31</vt:lpstr>
      <vt:lpstr>98-3-1</vt:lpstr>
      <vt:lpstr>98-3-4</vt:lpstr>
      <vt:lpstr>98-3-5</vt:lpstr>
      <vt:lpstr>98-3-7</vt:lpstr>
      <vt:lpstr>98-3-8</vt:lpstr>
      <vt:lpstr>98-3-11</vt:lpstr>
      <vt:lpstr>98-3-12</vt:lpstr>
      <vt:lpstr>98-3-13</vt:lpstr>
      <vt:lpstr>98-3-18</vt:lpstr>
      <vt:lpstr>98-3-19</vt:lpstr>
      <vt:lpstr>98-3-20</vt:lpstr>
      <vt:lpstr>98-3-21</vt:lpstr>
      <vt:lpstr>98-3-22</vt:lpstr>
      <vt:lpstr>98-3-25</vt:lpstr>
      <vt:lpstr>98-3-26</vt:lpstr>
      <vt:lpstr>98-3-27</vt:lpstr>
      <vt:lpstr>98-3-28</vt:lpstr>
      <vt:lpstr>98-3-29</vt:lpstr>
      <vt:lpstr>98-4-1</vt:lpstr>
      <vt:lpstr>98-4-2</vt:lpstr>
      <vt:lpstr>98-4-3</vt:lpstr>
      <vt:lpstr>98-4-4</vt:lpstr>
      <vt:lpstr>98-4-5</vt:lpstr>
      <vt:lpstr>98-4-9</vt:lpstr>
      <vt:lpstr>98-4-10</vt:lpstr>
      <vt:lpstr>98-4-11</vt:lpstr>
      <vt:lpstr>98-4-12</vt:lpstr>
      <vt:lpstr>98-4-15</vt:lpstr>
      <vt:lpstr>98-4-16</vt:lpstr>
      <vt:lpstr>98-4-17</vt:lpstr>
      <vt:lpstr>98-4-18</vt:lpstr>
      <vt:lpstr>98-4-19</vt:lpstr>
      <vt:lpstr>98-4-22</vt:lpstr>
      <vt:lpstr>98-4-23</vt:lpstr>
      <vt:lpstr>98-4-24</vt:lpstr>
      <vt:lpstr>98-4-25</vt:lpstr>
      <vt:lpstr>98-4-26</vt:lpstr>
      <vt:lpstr>98-4-29</vt:lpstr>
      <vt:lpstr>98-4-30</vt:lpstr>
      <vt:lpstr>98-4-31</vt:lpstr>
      <vt:lpstr>98-5-1</vt:lpstr>
      <vt:lpstr>98-5-2</vt:lpstr>
      <vt:lpstr>98-5-5</vt:lpstr>
      <vt:lpstr>98-5-6</vt:lpstr>
      <vt:lpstr>98-5-7</vt:lpstr>
      <vt:lpstr>98-5-8</vt:lpstr>
      <vt:lpstr>98-5-9</vt:lpstr>
      <vt:lpstr>98-5-12</vt:lpstr>
      <vt:lpstr>base</vt:lpstr>
      <vt:lpstr>Final</vt:lpstr>
      <vt:lpstr>'98-1-21'!_FilterDatabase</vt:lpstr>
      <vt:lpstr>'98-1-21'!Print_Titles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Abdollahi</dc:creator>
  <cp:lastModifiedBy>Arman Abdolahi</cp:lastModifiedBy>
  <dcterms:created xsi:type="dcterms:W3CDTF">2019-04-10T08:49:23Z</dcterms:created>
  <dcterms:modified xsi:type="dcterms:W3CDTF">2019-08-03T08:05:01Z</dcterms:modified>
</cp:coreProperties>
</file>