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2e5e6a1c9721bb3/Trading/"/>
    </mc:Choice>
  </mc:AlternateContent>
  <xr:revisionPtr revIDLastSave="24" documentId="11_00C09CDB66B37FF35219063C9E77AA774D074132" xr6:coauthVersionLast="47" xr6:coauthVersionMax="47" xr10:uidLastSave="{196F83F0-EA80-4A7B-B350-2794565ADBC5}"/>
  <bookViews>
    <workbookView xWindow="-120" yWindow="-120" windowWidth="38640" windowHeight="24240" tabRatio="744" firstSheet="2" activeTab="27" xr2:uid="{00000000-000D-0000-FFFF-FFFF00000000}"/>
  </bookViews>
  <sheets>
    <sheet name="00-1-7" sheetId="1" r:id="rId1"/>
    <sheet name="00-1-8" sheetId="4" r:id="rId2"/>
    <sheet name="00-1-10" sheetId="5" r:id="rId3"/>
    <sheet name="00-1-11" sheetId="6" r:id="rId4"/>
    <sheet name="00-1-14" sheetId="7" r:id="rId5"/>
    <sheet name="00-1-15" sheetId="8" r:id="rId6"/>
    <sheet name="00-1-16" sheetId="9" r:id="rId7"/>
    <sheet name="00-1-17" sheetId="10" r:id="rId8"/>
    <sheet name="00-1-18" sheetId="11" r:id="rId9"/>
    <sheet name="00-1-21" sheetId="12" r:id="rId10"/>
    <sheet name="00-1-22" sheetId="13" r:id="rId11"/>
    <sheet name="00-1-23" sheetId="14" r:id="rId12"/>
    <sheet name="00-1-24" sheetId="15" r:id="rId13"/>
    <sheet name="00-1-25" sheetId="16" r:id="rId14"/>
    <sheet name="00-1-28" sheetId="17" r:id="rId15"/>
    <sheet name="00-1-29" sheetId="18" r:id="rId16"/>
    <sheet name="00-1-30" sheetId="19" r:id="rId17"/>
    <sheet name="00-1-31" sheetId="20" r:id="rId18"/>
    <sheet name="00-2-1" sheetId="21" r:id="rId19"/>
    <sheet name="00-2-4" sheetId="22" r:id="rId20"/>
    <sheet name="00-2-5" sheetId="23" r:id="rId21"/>
    <sheet name="00-2-6" sheetId="24" r:id="rId22"/>
    <sheet name="00-2-7" sheetId="25" r:id="rId23"/>
    <sheet name="00-2-8" sheetId="26" r:id="rId24"/>
    <sheet name="00-2-11" sheetId="27" r:id="rId25"/>
    <sheet name="00-2-12" sheetId="28" r:id="rId26"/>
    <sheet name="Base" sheetId="2" r:id="rId27"/>
    <sheet name="Final" sheetId="3" r:id="rId2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1" i="28" l="1"/>
  <c r="F40" i="28"/>
  <c r="G41" i="28" s="1"/>
  <c r="H18" i="28"/>
  <c r="G27" i="2"/>
  <c r="H27" i="2" s="1"/>
  <c r="G28" i="2"/>
  <c r="G29" i="2"/>
  <c r="G30" i="2"/>
  <c r="G26" i="2"/>
  <c r="F41" i="27"/>
  <c r="F40" i="27"/>
  <c r="G41" i="27" s="1"/>
  <c r="J41" i="27" s="1"/>
  <c r="H18" i="27"/>
  <c r="F41" i="26"/>
  <c r="F40" i="26"/>
  <c r="G41" i="26" s="1"/>
  <c r="H18" i="26"/>
  <c r="F41" i="25"/>
  <c r="F40" i="25"/>
  <c r="G41" i="25" s="1"/>
  <c r="H18" i="25"/>
  <c r="E27" i="3"/>
  <c r="E25" i="3"/>
  <c r="E26" i="3"/>
  <c r="E24" i="3"/>
  <c r="B27" i="3" l="1"/>
  <c r="F27" i="3"/>
  <c r="C27" i="3"/>
  <c r="J41" i="28"/>
  <c r="G42" i="28"/>
  <c r="H41" i="28"/>
  <c r="H28" i="2"/>
  <c r="H29" i="2"/>
  <c r="H30" i="2" s="1"/>
  <c r="B26" i="3"/>
  <c r="F26" i="3" s="1"/>
  <c r="C26" i="3"/>
  <c r="H41" i="27"/>
  <c r="G42" i="27"/>
  <c r="B25" i="3"/>
  <c r="F25" i="3" s="1"/>
  <c r="C25" i="3"/>
  <c r="J41" i="26"/>
  <c r="G42" i="26"/>
  <c r="H41" i="26"/>
  <c r="C24" i="3"/>
  <c r="J41" i="25"/>
  <c r="G42" i="25"/>
  <c r="H41" i="25"/>
  <c r="F41" i="24"/>
  <c r="F40" i="24"/>
  <c r="G41" i="24" s="1"/>
  <c r="H18" i="24"/>
  <c r="G23" i="2"/>
  <c r="G24" i="2"/>
  <c r="G25" i="2"/>
  <c r="G22" i="2"/>
  <c r="F41" i="23"/>
  <c r="F40" i="23"/>
  <c r="G41" i="23" s="1"/>
  <c r="J41" i="23" s="1"/>
  <c r="H18" i="23"/>
  <c r="G21" i="2"/>
  <c r="F41" i="22"/>
  <c r="F40" i="22"/>
  <c r="G41" i="22" s="1"/>
  <c r="J41" i="22" s="1"/>
  <c r="H18" i="22"/>
  <c r="G41" i="21"/>
  <c r="J41" i="21" s="1"/>
  <c r="F41" i="21"/>
  <c r="F40" i="21"/>
  <c r="H18" i="21"/>
  <c r="F41" i="20"/>
  <c r="F40" i="20"/>
  <c r="G41" i="20" s="1"/>
  <c r="H18" i="20"/>
  <c r="G41" i="19"/>
  <c r="J41" i="19" s="1"/>
  <c r="F41" i="19"/>
  <c r="F40" i="19"/>
  <c r="H18" i="19"/>
  <c r="G18" i="2"/>
  <c r="G19" i="2"/>
  <c r="G20" i="2"/>
  <c r="G17" i="2"/>
  <c r="F41" i="18"/>
  <c r="H18" i="18"/>
  <c r="F40" i="18" s="1"/>
  <c r="G41" i="18" s="1"/>
  <c r="E23" i="3"/>
  <c r="E17" i="3"/>
  <c r="E22" i="3"/>
  <c r="E21" i="3"/>
  <c r="E20" i="3"/>
  <c r="E19" i="3"/>
  <c r="E18" i="3"/>
  <c r="O27" i="3" l="1"/>
  <c r="P27" i="3" s="1"/>
  <c r="Q27" i="3" s="1"/>
  <c r="G27" i="3"/>
  <c r="H27" i="3"/>
  <c r="I41" i="28"/>
  <c r="I43" i="28"/>
  <c r="K41" i="28"/>
  <c r="H42" i="28"/>
  <c r="J42" i="28"/>
  <c r="G26" i="3"/>
  <c r="H26" i="3"/>
  <c r="O26" i="3"/>
  <c r="P26" i="3" s="1"/>
  <c r="Q26" i="3" s="1"/>
  <c r="H42" i="27"/>
  <c r="J42" i="27"/>
  <c r="K41" i="27"/>
  <c r="I41" i="27"/>
  <c r="G25" i="3"/>
  <c r="H25" i="3"/>
  <c r="O25" i="3"/>
  <c r="P25" i="3" s="1"/>
  <c r="Q25" i="3" s="1"/>
  <c r="I41" i="26"/>
  <c r="K41" i="26"/>
  <c r="H42" i="26"/>
  <c r="J42" i="26"/>
  <c r="B24" i="3"/>
  <c r="F24" i="3" s="1"/>
  <c r="O24" i="3"/>
  <c r="P24" i="3" s="1"/>
  <c r="Q24" i="3" s="1"/>
  <c r="I41" i="25"/>
  <c r="K41" i="25"/>
  <c r="H42" i="25"/>
  <c r="J42" i="25"/>
  <c r="C23" i="3"/>
  <c r="O23" i="3" s="1"/>
  <c r="P23" i="3" s="1"/>
  <c r="Q23" i="3" s="1"/>
  <c r="B23" i="3"/>
  <c r="F23" i="3" s="1"/>
  <c r="J41" i="24"/>
  <c r="H41" i="24"/>
  <c r="G42" i="24"/>
  <c r="B22" i="3"/>
  <c r="F22" i="3" s="1"/>
  <c r="C22" i="3"/>
  <c r="H41" i="23"/>
  <c r="G42" i="23"/>
  <c r="B21" i="3"/>
  <c r="F21" i="3" s="1"/>
  <c r="C21" i="3"/>
  <c r="H41" i="22"/>
  <c r="G42" i="22"/>
  <c r="B20" i="3"/>
  <c r="F20" i="3" s="1"/>
  <c r="C20" i="3"/>
  <c r="H41" i="21"/>
  <c r="G42" i="21"/>
  <c r="B19" i="3"/>
  <c r="F19" i="3" s="1"/>
  <c r="C19" i="3"/>
  <c r="J41" i="20"/>
  <c r="G42" i="20"/>
  <c r="H41" i="20"/>
  <c r="B18" i="3"/>
  <c r="F18" i="3" s="1"/>
  <c r="C18" i="3"/>
  <c r="G42" i="19"/>
  <c r="H41" i="19"/>
  <c r="C17" i="3"/>
  <c r="J41" i="18"/>
  <c r="G42" i="18"/>
  <c r="H41" i="18"/>
  <c r="G16" i="2"/>
  <c r="F41" i="17"/>
  <c r="H18" i="17"/>
  <c r="F40" i="17" s="1"/>
  <c r="G41" i="17" s="1"/>
  <c r="E16" i="3"/>
  <c r="I27" i="3" l="1"/>
  <c r="J27" i="3" s="1"/>
  <c r="I44" i="28"/>
  <c r="K42" i="28"/>
  <c r="I42" i="28"/>
  <c r="L43" i="28"/>
  <c r="L41" i="28"/>
  <c r="I26" i="3"/>
  <c r="J26" i="3" s="1"/>
  <c r="L41" i="27"/>
  <c r="K42" i="27"/>
  <c r="I42" i="27"/>
  <c r="I25" i="3"/>
  <c r="J25" i="3" s="1"/>
  <c r="K42" i="26"/>
  <c r="I42" i="26"/>
  <c r="L41" i="26"/>
  <c r="I24" i="3"/>
  <c r="J24" i="3" s="1"/>
  <c r="G24" i="3"/>
  <c r="H24" i="3"/>
  <c r="K42" i="25"/>
  <c r="I42" i="25"/>
  <c r="L41" i="25"/>
  <c r="I23" i="3"/>
  <c r="J23" i="3" s="1"/>
  <c r="H23" i="3"/>
  <c r="G23" i="3"/>
  <c r="H42" i="24"/>
  <c r="J42" i="24"/>
  <c r="I41" i="24"/>
  <c r="K41" i="24"/>
  <c r="G22" i="3"/>
  <c r="H22" i="3"/>
  <c r="O22" i="3"/>
  <c r="P22" i="3" s="1"/>
  <c r="Q22" i="3" s="1"/>
  <c r="I22" i="3"/>
  <c r="J22" i="3" s="1"/>
  <c r="H42" i="23"/>
  <c r="J42" i="23"/>
  <c r="I41" i="23"/>
  <c r="K41" i="23"/>
  <c r="I20" i="3"/>
  <c r="J20" i="3" s="1"/>
  <c r="O21" i="3"/>
  <c r="P21" i="3" s="1"/>
  <c r="Q21" i="3" s="1"/>
  <c r="I21" i="3"/>
  <c r="J21" i="3" s="1"/>
  <c r="G21" i="3"/>
  <c r="H21" i="3"/>
  <c r="H42" i="22"/>
  <c r="J42" i="22"/>
  <c r="I41" i="22"/>
  <c r="K41" i="22"/>
  <c r="G20" i="3"/>
  <c r="H20" i="3"/>
  <c r="O20" i="3"/>
  <c r="P20" i="3" s="1"/>
  <c r="Q20" i="3" s="1"/>
  <c r="H42" i="21"/>
  <c r="J42" i="21"/>
  <c r="I41" i="21"/>
  <c r="K41" i="21"/>
  <c r="O19" i="3"/>
  <c r="P19" i="3" s="1"/>
  <c r="Q19" i="3" s="1"/>
  <c r="G19" i="3"/>
  <c r="H19" i="3"/>
  <c r="K41" i="20"/>
  <c r="I41" i="20"/>
  <c r="H42" i="20"/>
  <c r="J42" i="20"/>
  <c r="G18" i="3"/>
  <c r="H18" i="3"/>
  <c r="O18" i="3"/>
  <c r="P18" i="3" s="1"/>
  <c r="Q18" i="3" s="1"/>
  <c r="I41" i="19"/>
  <c r="K41" i="19"/>
  <c r="H42" i="19"/>
  <c r="J42" i="19"/>
  <c r="B17" i="3"/>
  <c r="F17" i="3" s="1"/>
  <c r="O17" i="3"/>
  <c r="P17" i="3" s="1"/>
  <c r="Q17" i="3" s="1"/>
  <c r="K41" i="18"/>
  <c r="I41" i="18"/>
  <c r="J42" i="18"/>
  <c r="H42" i="18"/>
  <c r="C16" i="3"/>
  <c r="J41" i="17"/>
  <c r="H41" i="17"/>
  <c r="G42" i="17"/>
  <c r="F41" i="16"/>
  <c r="H18" i="16"/>
  <c r="F40" i="16" s="1"/>
  <c r="G41" i="16" s="1"/>
  <c r="F41" i="15"/>
  <c r="F40" i="15"/>
  <c r="G41" i="15" s="1"/>
  <c r="H18" i="15"/>
  <c r="G13" i="2"/>
  <c r="G14" i="2"/>
  <c r="G15" i="2"/>
  <c r="F41" i="14"/>
  <c r="H18" i="14"/>
  <c r="F40" i="14" s="1"/>
  <c r="G41" i="14" s="1"/>
  <c r="J41" i="14" s="1"/>
  <c r="G12" i="2"/>
  <c r="F41" i="13"/>
  <c r="H18" i="13"/>
  <c r="F40" i="13" s="1"/>
  <c r="G41" i="13" s="1"/>
  <c r="G11" i="2"/>
  <c r="F41" i="12"/>
  <c r="H18" i="12"/>
  <c r="F40" i="12" s="1"/>
  <c r="G41" i="12" s="1"/>
  <c r="F41" i="11"/>
  <c r="H18" i="11"/>
  <c r="F40" i="11" s="1"/>
  <c r="G41" i="11" s="1"/>
  <c r="J41" i="11" s="1"/>
  <c r="F41" i="10"/>
  <c r="H17" i="10"/>
  <c r="F40" i="10" s="1"/>
  <c r="G41" i="10" s="1"/>
  <c r="G9" i="2"/>
  <c r="G10" i="2"/>
  <c r="G8" i="2"/>
  <c r="F41" i="9"/>
  <c r="H17" i="9"/>
  <c r="F40" i="9" s="1"/>
  <c r="G41" i="9" s="1"/>
  <c r="G7" i="2"/>
  <c r="H17" i="8"/>
  <c r="F40" i="8" s="1"/>
  <c r="G41" i="8" s="1"/>
  <c r="F41" i="8"/>
  <c r="G6" i="2"/>
  <c r="F41" i="7"/>
  <c r="F40" i="7"/>
  <c r="G41" i="7" s="1"/>
  <c r="H17" i="7"/>
  <c r="F41" i="6"/>
  <c r="H17" i="6"/>
  <c r="F40" i="6" s="1"/>
  <c r="G41" i="6" s="1"/>
  <c r="F41" i="5"/>
  <c r="F40" i="5"/>
  <c r="G41" i="5" s="1"/>
  <c r="H17" i="5"/>
  <c r="F40" i="4"/>
  <c r="H17" i="4"/>
  <c r="F41" i="4"/>
  <c r="E11" i="3"/>
  <c r="E6" i="3"/>
  <c r="E15" i="3"/>
  <c r="E7" i="3"/>
  <c r="E8" i="3"/>
  <c r="E12" i="3"/>
  <c r="E14" i="3"/>
  <c r="E5" i="3"/>
  <c r="E9" i="3"/>
  <c r="E4" i="3"/>
  <c r="E10" i="3"/>
  <c r="E13" i="3"/>
  <c r="L44" i="28" l="1"/>
  <c r="L42" i="28"/>
  <c r="L42" i="27"/>
  <c r="L42" i="26"/>
  <c r="L42" i="25"/>
  <c r="L41" i="24"/>
  <c r="K42" i="24"/>
  <c r="I42" i="24"/>
  <c r="L41" i="23"/>
  <c r="K42" i="23"/>
  <c r="I42" i="23"/>
  <c r="L41" i="22"/>
  <c r="K42" i="22"/>
  <c r="I42" i="22"/>
  <c r="L41" i="21"/>
  <c r="K42" i="21"/>
  <c r="I42" i="21"/>
  <c r="I42" i="20"/>
  <c r="K42" i="20"/>
  <c r="L41" i="20"/>
  <c r="I42" i="19"/>
  <c r="K42" i="19"/>
  <c r="L41" i="19"/>
  <c r="G41" i="4"/>
  <c r="G17" i="3"/>
  <c r="H17" i="3"/>
  <c r="K42" i="18"/>
  <c r="I42" i="18"/>
  <c r="L41" i="18"/>
  <c r="B16" i="3"/>
  <c r="F16" i="3" s="1"/>
  <c r="O16" i="3"/>
  <c r="P16" i="3" s="1"/>
  <c r="Q16" i="3" s="1"/>
  <c r="H42" i="17"/>
  <c r="J42" i="17"/>
  <c r="I41" i="17"/>
  <c r="K41" i="17"/>
  <c r="B15" i="3"/>
  <c r="F15" i="3" s="1"/>
  <c r="C15" i="3"/>
  <c r="G42" i="16"/>
  <c r="H41" i="16"/>
  <c r="J41" i="16"/>
  <c r="B14" i="3"/>
  <c r="F14" i="3" s="1"/>
  <c r="C14" i="3"/>
  <c r="H41" i="15"/>
  <c r="J41" i="15"/>
  <c r="G42" i="15"/>
  <c r="B13" i="3"/>
  <c r="F13" i="3" s="1"/>
  <c r="C13" i="3"/>
  <c r="H41" i="14"/>
  <c r="G42" i="14"/>
  <c r="B12" i="3"/>
  <c r="F12" i="3" s="1"/>
  <c r="C12" i="3"/>
  <c r="J41" i="13"/>
  <c r="H41" i="13"/>
  <c r="G42" i="13"/>
  <c r="B11" i="3"/>
  <c r="F11" i="3" s="1"/>
  <c r="C11" i="3"/>
  <c r="G42" i="12"/>
  <c r="H41" i="12"/>
  <c r="J41" i="12"/>
  <c r="B10" i="3"/>
  <c r="F10" i="3" s="1"/>
  <c r="C10" i="3"/>
  <c r="G42" i="11"/>
  <c r="H41" i="11"/>
  <c r="B9" i="3"/>
  <c r="F9" i="3" s="1"/>
  <c r="C9" i="3"/>
  <c r="J41" i="10"/>
  <c r="G42" i="10"/>
  <c r="H41" i="10"/>
  <c r="B8" i="3"/>
  <c r="F8" i="3" s="1"/>
  <c r="C8" i="3"/>
  <c r="H41" i="9"/>
  <c r="J41" i="9"/>
  <c r="G42" i="9"/>
  <c r="B7" i="3"/>
  <c r="F7" i="3" s="1"/>
  <c r="C7" i="3"/>
  <c r="J41" i="8"/>
  <c r="G42" i="8"/>
  <c r="H41" i="8"/>
  <c r="B6" i="3"/>
  <c r="F6" i="3" s="1"/>
  <c r="C6" i="3"/>
  <c r="J41" i="7"/>
  <c r="G42" i="7"/>
  <c r="H41" i="7"/>
  <c r="B5" i="3"/>
  <c r="F5" i="3" s="1"/>
  <c r="C5" i="3"/>
  <c r="J41" i="6"/>
  <c r="G42" i="6"/>
  <c r="H41" i="6"/>
  <c r="C4" i="3"/>
  <c r="J41" i="5"/>
  <c r="G42" i="5"/>
  <c r="H41" i="5"/>
  <c r="J41" i="4"/>
  <c r="G42" i="4"/>
  <c r="H41" i="4"/>
  <c r="D29" i="3"/>
  <c r="G5" i="2"/>
  <c r="G4" i="2"/>
  <c r="G3" i="2"/>
  <c r="F41" i="1"/>
  <c r="E2" i="2"/>
  <c r="G2" i="2" s="1"/>
  <c r="H2" i="2" s="1"/>
  <c r="H17" i="1"/>
  <c r="F40" i="1" s="1"/>
  <c r="L42" i="24" l="1"/>
  <c r="L42" i="23"/>
  <c r="L42" i="22"/>
  <c r="L42" i="21"/>
  <c r="L42" i="20"/>
  <c r="L42" i="19"/>
  <c r="L42" i="18"/>
  <c r="H16" i="3"/>
  <c r="G16" i="3"/>
  <c r="L41" i="17"/>
  <c r="I42" i="17"/>
  <c r="K42" i="17"/>
  <c r="G15" i="3"/>
  <c r="H15" i="3"/>
  <c r="O15" i="3"/>
  <c r="P15" i="3" s="1"/>
  <c r="Q15" i="3" s="1"/>
  <c r="I41" i="16"/>
  <c r="K41" i="16"/>
  <c r="J42" i="16"/>
  <c r="H42" i="16"/>
  <c r="G14" i="3"/>
  <c r="H14" i="3"/>
  <c r="O14" i="3"/>
  <c r="P14" i="3" s="1"/>
  <c r="Q14" i="3" s="1"/>
  <c r="J42" i="15"/>
  <c r="H42" i="15"/>
  <c r="K41" i="15"/>
  <c r="I41" i="15"/>
  <c r="G13" i="3"/>
  <c r="H13" i="3"/>
  <c r="O13" i="3"/>
  <c r="P13" i="3" s="1"/>
  <c r="Q13" i="3" s="1"/>
  <c r="H42" i="14"/>
  <c r="J42" i="14"/>
  <c r="I41" i="14"/>
  <c r="K41" i="14"/>
  <c r="G12" i="3"/>
  <c r="H12" i="3"/>
  <c r="O12" i="3"/>
  <c r="P12" i="3" s="1"/>
  <c r="Q12" i="3" s="1"/>
  <c r="H42" i="13"/>
  <c r="J42" i="13"/>
  <c r="I41" i="13"/>
  <c r="K41" i="13"/>
  <c r="O11" i="3"/>
  <c r="P11" i="3" s="1"/>
  <c r="Q11" i="3" s="1"/>
  <c r="G11" i="3"/>
  <c r="H11" i="3"/>
  <c r="I41" i="12"/>
  <c r="K41" i="12"/>
  <c r="J42" i="12"/>
  <c r="H42" i="12"/>
  <c r="G10" i="3"/>
  <c r="H10" i="3"/>
  <c r="O10" i="3"/>
  <c r="P10" i="3" s="1"/>
  <c r="Q10" i="3" s="1"/>
  <c r="I41" i="11"/>
  <c r="K41" i="11"/>
  <c r="H42" i="11"/>
  <c r="J42" i="11"/>
  <c r="O9" i="3"/>
  <c r="P9" i="3" s="1"/>
  <c r="Q9" i="3" s="1"/>
  <c r="G9" i="3"/>
  <c r="H9" i="3"/>
  <c r="I41" i="10"/>
  <c r="K41" i="10"/>
  <c r="H42" i="10"/>
  <c r="J42" i="10"/>
  <c r="O8" i="3"/>
  <c r="P8" i="3" s="1"/>
  <c r="Q8" i="3" s="1"/>
  <c r="G8" i="3"/>
  <c r="H8" i="3"/>
  <c r="J42" i="9"/>
  <c r="H42" i="9"/>
  <c r="K41" i="9"/>
  <c r="I41" i="9"/>
  <c r="G7" i="3"/>
  <c r="H7" i="3"/>
  <c r="O7" i="3"/>
  <c r="P7" i="3" s="1"/>
  <c r="Q7" i="3" s="1"/>
  <c r="I41" i="8"/>
  <c r="K41" i="8"/>
  <c r="H42" i="8"/>
  <c r="J42" i="8"/>
  <c r="G6" i="3"/>
  <c r="H6" i="3"/>
  <c r="O6" i="3"/>
  <c r="P6" i="3" s="1"/>
  <c r="Q6" i="3" s="1"/>
  <c r="I41" i="7"/>
  <c r="K41" i="7"/>
  <c r="H42" i="7"/>
  <c r="J42" i="7"/>
  <c r="O5" i="3"/>
  <c r="P5" i="3" s="1"/>
  <c r="Q5" i="3" s="1"/>
  <c r="G5" i="3"/>
  <c r="H5" i="3"/>
  <c r="I41" i="6"/>
  <c r="K41" i="6"/>
  <c r="H42" i="6"/>
  <c r="J42" i="6"/>
  <c r="O4" i="3"/>
  <c r="P4" i="3" s="1"/>
  <c r="Q4" i="3" s="1"/>
  <c r="I41" i="5"/>
  <c r="K41" i="5"/>
  <c r="H42" i="5"/>
  <c r="J42" i="5"/>
  <c r="B2" i="3"/>
  <c r="I19" i="3" s="1"/>
  <c r="J19" i="3" s="1"/>
  <c r="H3" i="2"/>
  <c r="I43" i="4" s="1"/>
  <c r="I41" i="4"/>
  <c r="K41" i="4"/>
  <c r="H42" i="4"/>
  <c r="J42" i="4"/>
  <c r="G33" i="2"/>
  <c r="G41" i="1"/>
  <c r="H41" i="1" s="1"/>
  <c r="I43" i="1" s="1"/>
  <c r="E3" i="3"/>
  <c r="E2" i="3"/>
  <c r="I17" i="3" l="1"/>
  <c r="J17" i="3" s="1"/>
  <c r="I18" i="3"/>
  <c r="J18" i="3" s="1"/>
  <c r="I4" i="3"/>
  <c r="J4" i="3" s="1"/>
  <c r="I16" i="3"/>
  <c r="J16" i="3" s="1"/>
  <c r="I15" i="3"/>
  <c r="J15" i="3" s="1"/>
  <c r="L42" i="17"/>
  <c r="I14" i="3"/>
  <c r="J14" i="3" s="1"/>
  <c r="L41" i="16"/>
  <c r="K42" i="16"/>
  <c r="I42" i="16"/>
  <c r="I13" i="3"/>
  <c r="J13" i="3" s="1"/>
  <c r="L41" i="15"/>
  <c r="I42" i="15"/>
  <c r="K42" i="15"/>
  <c r="I11" i="3"/>
  <c r="J11" i="3" s="1"/>
  <c r="I12" i="3"/>
  <c r="J12" i="3" s="1"/>
  <c r="L41" i="14"/>
  <c r="I42" i="14"/>
  <c r="K42" i="14"/>
  <c r="L41" i="13"/>
  <c r="K42" i="13"/>
  <c r="I42" i="13"/>
  <c r="I10" i="3"/>
  <c r="J10" i="3" s="1"/>
  <c r="L41" i="12"/>
  <c r="K42" i="12"/>
  <c r="I42" i="12"/>
  <c r="I9" i="3"/>
  <c r="J9" i="3" s="1"/>
  <c r="L41" i="11"/>
  <c r="K42" i="11"/>
  <c r="I42" i="11"/>
  <c r="I8" i="3"/>
  <c r="J8" i="3" s="1"/>
  <c r="K42" i="10"/>
  <c r="I42" i="10"/>
  <c r="L41" i="10"/>
  <c r="I7" i="3"/>
  <c r="J7" i="3" s="1"/>
  <c r="I42" i="9"/>
  <c r="K42" i="9"/>
  <c r="L41" i="9"/>
  <c r="I6" i="3"/>
  <c r="J6" i="3" s="1"/>
  <c r="L41" i="8"/>
  <c r="K42" i="8"/>
  <c r="I42" i="8"/>
  <c r="I5" i="3"/>
  <c r="J5" i="3" s="1"/>
  <c r="H4" i="2"/>
  <c r="L43" i="5" s="1"/>
  <c r="K42" i="7"/>
  <c r="I42" i="7"/>
  <c r="L41" i="7"/>
  <c r="K42" i="6"/>
  <c r="I42" i="6"/>
  <c r="L41" i="6"/>
  <c r="B4" i="3"/>
  <c r="F4" i="3" s="1"/>
  <c r="L41" i="5"/>
  <c r="K42" i="5"/>
  <c r="I42" i="5"/>
  <c r="I44" i="4"/>
  <c r="K42" i="4"/>
  <c r="I42" i="4"/>
  <c r="L43" i="4"/>
  <c r="L41" i="4"/>
  <c r="C3" i="3"/>
  <c r="O3" i="3" s="1"/>
  <c r="P3" i="3" s="1"/>
  <c r="Q3" i="3" s="1"/>
  <c r="B3" i="3"/>
  <c r="F3" i="3" s="1"/>
  <c r="G42" i="1"/>
  <c r="H42" i="1" s="1"/>
  <c r="I44" i="1" s="1"/>
  <c r="J41" i="1"/>
  <c r="F2" i="3"/>
  <c r="C2" i="3"/>
  <c r="O2" i="3" s="1"/>
  <c r="P2" i="3" s="1"/>
  <c r="Q2" i="3" s="1"/>
  <c r="K41" i="1"/>
  <c r="L43" i="1" s="1"/>
  <c r="I41" i="1"/>
  <c r="L42" i="16" l="1"/>
  <c r="L42" i="15"/>
  <c r="L42" i="14"/>
  <c r="L42" i="13"/>
  <c r="L42" i="12"/>
  <c r="L42" i="11"/>
  <c r="L42" i="10"/>
  <c r="I44" i="5"/>
  <c r="L42" i="9"/>
  <c r="L42" i="8"/>
  <c r="H5" i="2"/>
  <c r="H6" i="2" s="1"/>
  <c r="H7" i="2" s="1"/>
  <c r="I43" i="5"/>
  <c r="L42" i="7"/>
  <c r="L42" i="6"/>
  <c r="G4" i="3"/>
  <c r="H4" i="3"/>
  <c r="J42" i="1"/>
  <c r="L44" i="5"/>
  <c r="L42" i="5"/>
  <c r="I3" i="3"/>
  <c r="J3" i="3" s="1"/>
  <c r="L44" i="4"/>
  <c r="L42" i="4"/>
  <c r="H3" i="3"/>
  <c r="G3" i="3"/>
  <c r="M2" i="3"/>
  <c r="M3" i="3" s="1"/>
  <c r="M4" i="3" s="1"/>
  <c r="M5" i="3" s="1"/>
  <c r="M6" i="3" s="1"/>
  <c r="M7" i="3" s="1"/>
  <c r="M8" i="3" s="1"/>
  <c r="M9" i="3" s="1"/>
  <c r="M10" i="3" s="1"/>
  <c r="M11" i="3" s="1"/>
  <c r="M12" i="3" s="1"/>
  <c r="M13" i="3" s="1"/>
  <c r="M14" i="3" s="1"/>
  <c r="M15" i="3" s="1"/>
  <c r="M16" i="3" s="1"/>
  <c r="M17" i="3" s="1"/>
  <c r="M18" i="3" s="1"/>
  <c r="M19" i="3" s="1"/>
  <c r="M20" i="3" s="1"/>
  <c r="M21" i="3" s="1"/>
  <c r="M22" i="3" s="1"/>
  <c r="M23" i="3" s="1"/>
  <c r="M24" i="3" s="1"/>
  <c r="M25" i="3" s="1"/>
  <c r="M26" i="3" s="1"/>
  <c r="M27" i="3" s="1"/>
  <c r="F29" i="3"/>
  <c r="I2" i="3"/>
  <c r="J2" i="3" s="1"/>
  <c r="G2" i="3"/>
  <c r="H2" i="3"/>
  <c r="K2" i="3" s="1"/>
  <c r="L2" i="3" s="1"/>
  <c r="I42" i="1"/>
  <c r="K42" i="1"/>
  <c r="L44" i="1" s="1"/>
  <c r="L41" i="1"/>
  <c r="L44" i="6" l="1"/>
  <c r="L44" i="7"/>
  <c r="L44" i="8"/>
  <c r="H8" i="2"/>
  <c r="H9" i="2" s="1"/>
  <c r="I43" i="8"/>
  <c r="I44" i="8"/>
  <c r="L43" i="8"/>
  <c r="I43" i="7"/>
  <c r="I44" i="7"/>
  <c r="L43" i="7"/>
  <c r="I43" i="6"/>
  <c r="L43" i="6"/>
  <c r="I44" i="6"/>
  <c r="K3" i="3"/>
  <c r="L3" i="3" s="1"/>
  <c r="N2" i="3"/>
  <c r="N3" i="3" s="1"/>
  <c r="N4" i="3" s="1"/>
  <c r="N5" i="3" s="1"/>
  <c r="N6" i="3" s="1"/>
  <c r="N7" i="3" s="1"/>
  <c r="N8" i="3" s="1"/>
  <c r="N9" i="3" s="1"/>
  <c r="N10" i="3" s="1"/>
  <c r="N11" i="3" s="1"/>
  <c r="N12" i="3" s="1"/>
  <c r="N13" i="3" s="1"/>
  <c r="N14" i="3" s="1"/>
  <c r="N15" i="3" s="1"/>
  <c r="N16" i="3" s="1"/>
  <c r="N17" i="3" s="1"/>
  <c r="N18" i="3" s="1"/>
  <c r="N19" i="3" s="1"/>
  <c r="N20" i="3" s="1"/>
  <c r="N21" i="3" s="1"/>
  <c r="N22" i="3" s="1"/>
  <c r="N23" i="3" s="1"/>
  <c r="N24" i="3" s="1"/>
  <c r="N25" i="3" s="1"/>
  <c r="N26" i="3" s="1"/>
  <c r="N27" i="3" s="1"/>
  <c r="G29" i="3"/>
  <c r="H29" i="3" s="1"/>
  <c r="L42" i="1"/>
  <c r="H10" i="2" l="1"/>
  <c r="H11" i="2" s="1"/>
  <c r="H12" i="2" s="1"/>
  <c r="H13" i="2" s="1"/>
  <c r="I43" i="10"/>
  <c r="L43" i="10"/>
  <c r="I44" i="10"/>
  <c r="L44" i="10"/>
  <c r="I43" i="9"/>
  <c r="L43" i="9"/>
  <c r="I44" i="9"/>
  <c r="L44" i="9"/>
  <c r="K4" i="3"/>
  <c r="H14" i="2" l="1"/>
  <c r="I43" i="14"/>
  <c r="I44" i="14"/>
  <c r="L43" i="14"/>
  <c r="L44" i="14"/>
  <c r="I43" i="13"/>
  <c r="I44" i="13"/>
  <c r="L43" i="13"/>
  <c r="L44" i="13"/>
  <c r="I43" i="12"/>
  <c r="I44" i="12"/>
  <c r="L43" i="12"/>
  <c r="L44" i="12"/>
  <c r="I43" i="11"/>
  <c r="I44" i="11"/>
  <c r="L43" i="11"/>
  <c r="L44" i="11"/>
  <c r="L4" i="3"/>
  <c r="K5" i="3"/>
  <c r="H15" i="2" l="1"/>
  <c r="H16" i="2" s="1"/>
  <c r="H17" i="2" s="1"/>
  <c r="I43" i="15"/>
  <c r="I44" i="15"/>
  <c r="L43" i="15"/>
  <c r="L44" i="15"/>
  <c r="L5" i="3"/>
  <c r="K6" i="3"/>
  <c r="O5" i="18" l="1"/>
  <c r="H18" i="2"/>
  <c r="I43" i="18"/>
  <c r="I44" i="18"/>
  <c r="L43" i="18"/>
  <c r="L44" i="18"/>
  <c r="I43" i="17"/>
  <c r="L43" i="17"/>
  <c r="I44" i="17"/>
  <c r="L44" i="17"/>
  <c r="I43" i="16"/>
  <c r="L43" i="16"/>
  <c r="I44" i="16"/>
  <c r="L44" i="16"/>
  <c r="L6" i="3"/>
  <c r="K7" i="3"/>
  <c r="H19" i="2" l="1"/>
  <c r="I43" i="19"/>
  <c r="I44" i="19"/>
  <c r="L43" i="19"/>
  <c r="L44" i="19"/>
  <c r="L7" i="3"/>
  <c r="K8" i="3"/>
  <c r="H20" i="2" l="1"/>
  <c r="H21" i="2" s="1"/>
  <c r="H22" i="2" s="1"/>
  <c r="I43" i="20"/>
  <c r="I44" i="20"/>
  <c r="L43" i="20"/>
  <c r="L44" i="20"/>
  <c r="L8" i="3"/>
  <c r="K9" i="3"/>
  <c r="H23" i="2" l="1"/>
  <c r="I43" i="23"/>
  <c r="L43" i="23"/>
  <c r="I44" i="23"/>
  <c r="L44" i="23"/>
  <c r="I43" i="22"/>
  <c r="L43" i="22"/>
  <c r="I44" i="22"/>
  <c r="L44" i="22"/>
  <c r="I43" i="21"/>
  <c r="I44" i="21"/>
  <c r="L43" i="21"/>
  <c r="L44" i="21"/>
  <c r="L9" i="3"/>
  <c r="K10" i="3"/>
  <c r="H24" i="2" l="1"/>
  <c r="I43" i="24"/>
  <c r="I44" i="24"/>
  <c r="L43" i="24"/>
  <c r="L44" i="24"/>
  <c r="L10" i="3"/>
  <c r="K11" i="3"/>
  <c r="H25" i="2" l="1"/>
  <c r="H26" i="2" s="1"/>
  <c r="I43" i="25"/>
  <c r="L43" i="25"/>
  <c r="I44" i="25"/>
  <c r="L44" i="25"/>
  <c r="L11" i="3"/>
  <c r="K12" i="3"/>
  <c r="I43" i="27" l="1"/>
  <c r="I44" i="27"/>
  <c r="L43" i="27"/>
  <c r="L44" i="27"/>
  <c r="I43" i="26"/>
  <c r="L43" i="26"/>
  <c r="I44" i="26"/>
  <c r="L44" i="26"/>
  <c r="L12" i="3"/>
  <c r="K13" i="3"/>
  <c r="L13" i="3" l="1"/>
  <c r="K14" i="3"/>
  <c r="L14" i="3" l="1"/>
  <c r="K15" i="3"/>
  <c r="L15" i="3" l="1"/>
  <c r="K16" i="3"/>
  <c r="L16" i="3" l="1"/>
  <c r="K17" i="3"/>
  <c r="L17" i="3" l="1"/>
  <c r="K18" i="3"/>
  <c r="L18" i="3" l="1"/>
  <c r="K19" i="3"/>
  <c r="L19" i="3" l="1"/>
  <c r="K20" i="3"/>
  <c r="L20" i="3" l="1"/>
  <c r="K21" i="3"/>
  <c r="L21" i="3" l="1"/>
  <c r="K22" i="3"/>
  <c r="K23" i="3" s="1"/>
  <c r="L23" i="3" l="1"/>
  <c r="K24" i="3"/>
  <c r="L22" i="3"/>
  <c r="L24" i="3" l="1"/>
  <c r="K25" i="3"/>
  <c r="L25" i="3" l="1"/>
  <c r="K26" i="3"/>
  <c r="L26" i="3" l="1"/>
  <c r="K27" i="3"/>
  <c r="L27" i="3" s="1"/>
</calcChain>
</file>

<file path=xl/sharedStrings.xml><?xml version="1.0" encoding="utf-8"?>
<sst xmlns="http://schemas.openxmlformats.org/spreadsheetml/2006/main" count="1265" uniqueCount="167">
  <si>
    <t xml:space="preserve"> تاریخ</t>
  </si>
  <si>
    <t>توضیحات</t>
  </si>
  <si>
    <t>برداشت</t>
  </si>
  <si>
    <t>واریز</t>
  </si>
  <si>
    <t>مقدار روز</t>
  </si>
  <si>
    <t>تعداد روز</t>
  </si>
  <si>
    <t>ریال-روز</t>
  </si>
  <si>
    <t>جمع ریال-روز</t>
  </si>
  <si>
    <t>نماد</t>
  </si>
  <si>
    <t>دارایی</t>
  </si>
  <si>
    <t>میانگین خرید</t>
  </si>
  <si>
    <t>سر به سر</t>
  </si>
  <si>
    <t>آخرین قیمت</t>
  </si>
  <si>
    <t>قیمت پایانی</t>
  </si>
  <si>
    <t>بهای تمام شده</t>
  </si>
  <si>
    <t>ارزش فعلی</t>
  </si>
  <si>
    <t>درصد سود (زیان) فعلی</t>
  </si>
  <si>
    <t>سود (زیان) فعلی</t>
  </si>
  <si>
    <t>سود (زیان) گذشته</t>
  </si>
  <si>
    <t>سود (زیان) کل</t>
  </si>
  <si>
    <t>ولشرق</t>
  </si>
  <si>
    <t>لپیام</t>
  </si>
  <si>
    <t>دارا یکم</t>
  </si>
  <si>
    <t>وپاسار</t>
  </si>
  <si>
    <t>شستا</t>
  </si>
  <si>
    <t>ذوب</t>
  </si>
  <si>
    <t>پترول</t>
  </si>
  <si>
    <t>صبا</t>
  </si>
  <si>
    <t>آگاس</t>
  </si>
  <si>
    <t>باران</t>
  </si>
  <si>
    <t>زکوثر</t>
  </si>
  <si>
    <t>تپکو</t>
  </si>
  <si>
    <t>خزامیا</t>
  </si>
  <si>
    <t>ومهان</t>
  </si>
  <si>
    <t>آرمان</t>
  </si>
  <si>
    <t>تعداد نماد</t>
  </si>
  <si>
    <t>جمع پورتفوی</t>
  </si>
  <si>
    <t>2,710,054,561 ریال</t>
  </si>
  <si>
    <t>سود(زیان)فعلی</t>
  </si>
  <si>
    <t>1,078,934,623 ریال</t>
  </si>
  <si>
    <t>سود(زیان)گذشته</t>
  </si>
  <si>
    <t>سود(زیان)کل</t>
  </si>
  <si>
    <t>3,106,268,932 ریال</t>
  </si>
  <si>
    <t>کل</t>
  </si>
  <si>
    <t>سود</t>
  </si>
  <si>
    <t>سود تخمینی</t>
  </si>
  <si>
    <t>مانده نقدی</t>
  </si>
  <si>
    <t>مانده بیرون</t>
  </si>
  <si>
    <t>سود بیرون</t>
  </si>
  <si>
    <t>برداشت سود</t>
  </si>
  <si>
    <t>مبلغ اولیه</t>
  </si>
  <si>
    <t>میانگین ماهانه</t>
  </si>
  <si>
    <t>00-1-7</t>
  </si>
  <si>
    <t>تاریخ</t>
  </si>
  <si>
    <t>ابتدا</t>
  </si>
  <si>
    <t>انتها</t>
  </si>
  <si>
    <t>باقیمانده سود روز</t>
  </si>
  <si>
    <t>سود ماه</t>
  </si>
  <si>
    <t>سود انباشته</t>
  </si>
  <si>
    <t>کل سود سال</t>
  </si>
  <si>
    <t>کل دوره ها</t>
  </si>
  <si>
    <t>کل سود</t>
  </si>
  <si>
    <t>00-1-8</t>
  </si>
  <si>
    <t>00-1-10</t>
  </si>
  <si>
    <t>00-1-11</t>
  </si>
  <si>
    <t>جمع</t>
  </si>
  <si>
    <t>2,652,529,649 ریال</t>
  </si>
  <si>
    <t>982,621,596 ریال</t>
  </si>
  <si>
    <t>3,015,411,796 ریال</t>
  </si>
  <si>
    <t>2,648,504,621 ریال</t>
  </si>
  <si>
    <t>979,223,484 ریال</t>
  </si>
  <si>
    <t>3,011,978,768 ریال</t>
  </si>
  <si>
    <t>2,632,380,901 ریال</t>
  </si>
  <si>
    <t>958,972,381 ریال</t>
  </si>
  <si>
    <t>2,998,876,921 ریال</t>
  </si>
  <si>
    <t>2,583,363,765 ریال</t>
  </si>
  <si>
    <t>936,797,059 ریال</t>
  </si>
  <si>
    <t>2,966,465,770 ریال</t>
  </si>
  <si>
    <t>00-1-14</t>
  </si>
  <si>
    <t>2,558,317,523 ریال</t>
  </si>
  <si>
    <t>916,382,468 ریال</t>
  </si>
  <si>
    <t>2,955,108,764 ریال</t>
  </si>
  <si>
    <t>00-1-15</t>
  </si>
  <si>
    <t>2,564,193,405 ریال</t>
  </si>
  <si>
    <t>921,191,449 ریال</t>
  </si>
  <si>
    <t>2,975,943,289 ریال</t>
  </si>
  <si>
    <t>00-1-16</t>
  </si>
  <si>
    <t>00-1-17</t>
  </si>
  <si>
    <t>00-1-18</t>
  </si>
  <si>
    <t>2,576,958,878 ریال</t>
  </si>
  <si>
    <t>925,867,529 ریال</t>
  </si>
  <si>
    <t>2,960,298,448 ریال</t>
  </si>
  <si>
    <t>حکشتی</t>
  </si>
  <si>
    <t>2,556,723,889 ریال</t>
  </si>
  <si>
    <t>908,334,052 ریال</t>
  </si>
  <si>
    <t>2,935,853,342 ریال</t>
  </si>
  <si>
    <t>2,533,974,666 ریال</t>
  </si>
  <si>
    <t>890,286,419 ریال</t>
  </si>
  <si>
    <t>2,925,505,917 ریال</t>
  </si>
  <si>
    <t>00-1-21</t>
  </si>
  <si>
    <t>2,527,820,152 ریال</t>
  </si>
  <si>
    <t>885,701,936 ریال</t>
  </si>
  <si>
    <t>2,925,336,345 ریال</t>
  </si>
  <si>
    <t>00-1-22</t>
  </si>
  <si>
    <t>2,533,450,220 ریال</t>
  </si>
  <si>
    <t>890,667,994 ریال</t>
  </si>
  <si>
    <t>2,941,332,466 ریال</t>
  </si>
  <si>
    <t>00-1-23</t>
  </si>
  <si>
    <t>00-1-24</t>
  </si>
  <si>
    <t>00-1-25</t>
  </si>
  <si>
    <t>2,567,562,771 ریال</t>
  </si>
  <si>
    <t>919,231,593 ریال</t>
  </si>
  <si>
    <t>2,952,551,326 ریال</t>
  </si>
  <si>
    <t>2,557,244,499 ریال</t>
  </si>
  <si>
    <t>911,749,427 ریال</t>
  </si>
  <si>
    <t>2,933,942,284 ریال</t>
  </si>
  <si>
    <t>2,532,353,774 ریال</t>
  </si>
  <si>
    <t>893,055,733 ریال</t>
  </si>
  <si>
    <t>2,928,134,854 ریال</t>
  </si>
  <si>
    <t>00-1-28</t>
  </si>
  <si>
    <t>2,509,212,223 ریال</t>
  </si>
  <si>
    <t>873,834,084 ریال</t>
  </si>
  <si>
    <t>2,909,634,772 ریال</t>
  </si>
  <si>
    <t>00-1-29</t>
  </si>
  <si>
    <t>00-1-30</t>
  </si>
  <si>
    <t>00-1-31</t>
  </si>
  <si>
    <t>00-2-1</t>
  </si>
  <si>
    <t>2,512,923,238 ریال</t>
  </si>
  <si>
    <t>873,447,995 ریال</t>
  </si>
  <si>
    <t>2,918,099,315 ریال</t>
  </si>
  <si>
    <t>2,523,746,946 ریال</t>
  </si>
  <si>
    <t>897,857,092 ریال</t>
  </si>
  <si>
    <t>2,930,112,754 ریال</t>
  </si>
  <si>
    <t>2,805,547,514 ریال</t>
  </si>
  <si>
    <t>881,296,893 ریال</t>
  </si>
  <si>
    <t>2,903,473,978 ریال</t>
  </si>
  <si>
    <t>2,801,695,553 ریال</t>
  </si>
  <si>
    <t>868,815,431 ریال</t>
  </si>
  <si>
    <t>2,891,932,846 ریال</t>
  </si>
  <si>
    <t>00-2-4</t>
  </si>
  <si>
    <t>2,780,036,622 ریال</t>
  </si>
  <si>
    <t>1,157,567,326 ریال</t>
  </si>
  <si>
    <t>3,186,153,523 ریال</t>
  </si>
  <si>
    <t>00-2-5</t>
  </si>
  <si>
    <t>00-2-6</t>
  </si>
  <si>
    <t>00-2-7</t>
  </si>
  <si>
    <t>00-2-8</t>
  </si>
  <si>
    <t>2,787,552,174 ریال</t>
  </si>
  <si>
    <t>1,163,599,102 ریال</t>
  </si>
  <si>
    <t>3,221,124,581 ریال</t>
  </si>
  <si>
    <t>2,816,759,437 ریال</t>
  </si>
  <si>
    <t>1,187,446,397 ریال</t>
  </si>
  <si>
    <t>3,236,165,602 ریال</t>
  </si>
  <si>
    <t>2,843,405,326 ریال</t>
  </si>
  <si>
    <t>1,211,015,151 ریال</t>
  </si>
  <si>
    <t>3,282,973,162 ریال</t>
  </si>
  <si>
    <t>2,834,910,462 ریال</t>
  </si>
  <si>
    <t>1,186,983,072 ریال</t>
  </si>
  <si>
    <t>3,238,381,401 ریال</t>
  </si>
  <si>
    <t>00-2-11</t>
  </si>
  <si>
    <t>00-2-12</t>
  </si>
  <si>
    <t>00-2-13</t>
  </si>
  <si>
    <t>00-2-14</t>
  </si>
  <si>
    <t>00-2-15</t>
  </si>
  <si>
    <t>2,732,923,025 ریال</t>
  </si>
  <si>
    <t>1,133,813,051 ریال</t>
  </si>
  <si>
    <t>3,244,254,794 ریال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</si>
</sst>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CCCCC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thin">
        <color rgb="FF5687F5"/>
      </left>
      <right style="thin">
        <color rgb="FF5687F5"/>
      </right>
      <top style="thin">
        <color rgb="FF5687F5"/>
      </top>
      <bottom style="thin">
        <color rgb="FF5687F5"/>
      </bottom>
      <diagonal/>
    </border>
    <border>
      <left style="thin">
        <color rgb="FF5687F5"/>
      </left>
      <right style="thin">
        <color rgb="FF5687F5"/>
      </right>
      <top style="thin">
        <color rgb="FF5687F5"/>
      </top>
      <bottom/>
      <diagonal/>
    </border>
    <border>
      <left style="thin">
        <color rgb="FF5687F5"/>
      </left>
      <right/>
      <top style="thin">
        <color rgb="FF5687F5"/>
      </top>
      <bottom style="thin">
        <color rgb="FF5687F5"/>
      </bottom>
      <diagonal/>
    </border>
    <border>
      <left style="medium">
        <color indexed="64"/>
      </left>
      <right style="thin">
        <color rgb="FF5687F5"/>
      </right>
      <top style="medium">
        <color indexed="64"/>
      </top>
      <bottom style="thin">
        <color rgb="FF5687F5"/>
      </bottom>
      <diagonal/>
    </border>
    <border>
      <left style="thin">
        <color rgb="FF5687F5"/>
      </left>
      <right style="medium">
        <color indexed="64"/>
      </right>
      <top style="medium">
        <color indexed="64"/>
      </top>
      <bottom style="thin">
        <color rgb="FF5687F5"/>
      </bottom>
      <diagonal/>
    </border>
    <border>
      <left/>
      <right/>
      <top style="thin">
        <color rgb="FF5687F5"/>
      </top>
      <bottom style="thin">
        <color rgb="FF5687F5"/>
      </bottom>
      <diagonal/>
    </border>
    <border>
      <left style="medium">
        <color indexed="64"/>
      </left>
      <right style="thin">
        <color rgb="FF5687F5"/>
      </right>
      <top style="thin">
        <color rgb="FF5687F5"/>
      </top>
      <bottom style="medium">
        <color indexed="64"/>
      </bottom>
      <diagonal/>
    </border>
    <border>
      <left style="thin">
        <color rgb="FF5687F5"/>
      </left>
      <right style="medium">
        <color indexed="64"/>
      </right>
      <top style="thin">
        <color rgb="FF5687F5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/>
  </cellStyleXfs>
  <cellXfs count="122">
    <xf numFmtId="0" fontId="0" fillId="0" borderId="0" xfId="0"/>
    <xf numFmtId="0" fontId="3" fillId="0" borderId="0" xfId="0" applyFont="1" applyAlignment="1">
      <alignment horizontal="center"/>
    </xf>
    <xf numFmtId="164" fontId="4" fillId="0" borderId="1" xfId="1" applyNumberFormat="1" applyFont="1" applyFill="1" applyBorder="1"/>
    <xf numFmtId="0" fontId="5" fillId="0" borderId="0" xfId="3"/>
    <xf numFmtId="0" fontId="5" fillId="2" borderId="1" xfId="3" applyFill="1" applyBorder="1"/>
    <xf numFmtId="0" fontId="4" fillId="0" borderId="1" xfId="3" applyFont="1" applyBorder="1"/>
    <xf numFmtId="0" fontId="4" fillId="0" borderId="2" xfId="3" applyFont="1" applyBorder="1"/>
    <xf numFmtId="164" fontId="4" fillId="0" borderId="3" xfId="1" applyNumberFormat="1" applyFont="1" applyFill="1" applyBorder="1"/>
    <xf numFmtId="164" fontId="4" fillId="0" borderId="4" xfId="1" applyNumberFormat="1" applyFont="1" applyFill="1" applyBorder="1"/>
    <xf numFmtId="10" fontId="4" fillId="0" borderId="5" xfId="3" applyNumberFormat="1" applyFont="1" applyBorder="1"/>
    <xf numFmtId="164" fontId="4" fillId="0" borderId="6" xfId="1" applyNumberFormat="1" applyFont="1" applyFill="1" applyBorder="1"/>
    <xf numFmtId="164" fontId="4" fillId="0" borderId="7" xfId="1" applyNumberFormat="1" applyFont="1" applyFill="1" applyBorder="1"/>
    <xf numFmtId="10" fontId="4" fillId="0" borderId="8" xfId="3" applyNumberFormat="1" applyFont="1" applyBorder="1"/>
    <xf numFmtId="0" fontId="4" fillId="0" borderId="3" xfId="3" applyFont="1" applyBorder="1"/>
    <xf numFmtId="0" fontId="4" fillId="0" borderId="4" xfId="3" applyFont="1" applyBorder="1"/>
    <xf numFmtId="0" fontId="4" fillId="0" borderId="6" xfId="3" applyFont="1" applyBorder="1"/>
    <xf numFmtId="0" fontId="4" fillId="0" borderId="7" xfId="3" applyFont="1" applyBorder="1"/>
    <xf numFmtId="0" fontId="2" fillId="0" borderId="0" xfId="0" applyFont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0" fontId="2" fillId="3" borderId="12" xfId="0" applyFont="1" applyFill="1" applyBorder="1" applyAlignment="1">
      <alignment horizontal="center" vertical="top"/>
    </xf>
    <xf numFmtId="16" fontId="0" fillId="0" borderId="0" xfId="0" applyNumberFormat="1" applyAlignment="1">
      <alignment horizontal="center" vertical="top" readingOrder="1"/>
    </xf>
    <xf numFmtId="3" fontId="0" fillId="0" borderId="9" xfId="0" applyNumberFormat="1" applyBorder="1" applyAlignment="1">
      <alignment horizontal="center" vertical="top"/>
    </xf>
    <xf numFmtId="3" fontId="0" fillId="0" borderId="0" xfId="0" applyNumberFormat="1" applyAlignment="1">
      <alignment horizontal="center" vertical="top"/>
    </xf>
    <xf numFmtId="164" fontId="0" fillId="0" borderId="0" xfId="1" applyNumberFormat="1" applyFont="1" applyAlignment="1">
      <alignment horizontal="center" vertical="top"/>
    </xf>
    <xf numFmtId="10" fontId="0" fillId="0" borderId="9" xfId="0" applyNumberFormat="1" applyBorder="1" applyAlignment="1">
      <alignment horizontal="center" vertical="top"/>
    </xf>
    <xf numFmtId="3" fontId="2" fillId="0" borderId="0" xfId="0" applyNumberFormat="1" applyFont="1" applyAlignment="1">
      <alignment horizontal="center" vertical="top"/>
    </xf>
    <xf numFmtId="10" fontId="2" fillId="0" borderId="0" xfId="2" applyNumberFormat="1" applyFont="1" applyAlignment="1">
      <alignment horizontal="center" vertical="top"/>
    </xf>
    <xf numFmtId="3" fontId="2" fillId="0" borderId="13" xfId="0" applyNumberFormat="1" applyFont="1" applyBorder="1" applyAlignment="1">
      <alignment horizontal="center" vertical="top"/>
    </xf>
    <xf numFmtId="10" fontId="2" fillId="0" borderId="14" xfId="0" applyNumberFormat="1" applyFont="1" applyBorder="1" applyAlignment="1">
      <alignment horizontal="center" vertical="top"/>
    </xf>
    <xf numFmtId="10" fontId="2" fillId="0" borderId="0" xfId="0" applyNumberFormat="1" applyFont="1" applyAlignment="1">
      <alignment horizontal="center" vertical="top"/>
    </xf>
    <xf numFmtId="3" fontId="2" fillId="3" borderId="15" xfId="0" applyNumberFormat="1" applyFont="1" applyFill="1" applyBorder="1" applyAlignment="1">
      <alignment horizontal="center" vertical="top"/>
    </xf>
    <xf numFmtId="3" fontId="2" fillId="3" borderId="13" xfId="0" applyNumberFormat="1" applyFont="1" applyFill="1" applyBorder="1" applyAlignment="1">
      <alignment horizontal="center" vertical="top"/>
    </xf>
    <xf numFmtId="10" fontId="2" fillId="3" borderId="14" xfId="2" applyNumberFormat="1" applyFont="1" applyFill="1" applyBorder="1" applyAlignment="1">
      <alignment horizontal="center" vertical="top"/>
    </xf>
    <xf numFmtId="3" fontId="2" fillId="0" borderId="16" xfId="0" applyNumberFormat="1" applyFont="1" applyBorder="1" applyAlignment="1">
      <alignment horizontal="center" vertical="top"/>
    </xf>
    <xf numFmtId="10" fontId="2" fillId="0" borderId="17" xfId="0" applyNumberFormat="1" applyFont="1" applyBorder="1" applyAlignment="1">
      <alignment horizontal="center" vertical="top"/>
    </xf>
    <xf numFmtId="0" fontId="2" fillId="3" borderId="18" xfId="0" applyFont="1" applyFill="1" applyBorder="1" applyAlignment="1">
      <alignment horizontal="center" vertical="top"/>
    </xf>
    <xf numFmtId="0" fontId="2" fillId="3" borderId="16" xfId="0" applyFont="1" applyFill="1" applyBorder="1" applyAlignment="1">
      <alignment horizontal="center" vertical="top"/>
    </xf>
    <xf numFmtId="0" fontId="2" fillId="3" borderId="17" xfId="0" applyFont="1" applyFill="1" applyBorder="1" applyAlignment="1">
      <alignment horizontal="center" vertical="top"/>
    </xf>
    <xf numFmtId="164" fontId="2" fillId="0" borderId="0" xfId="1" applyNumberFormat="1" applyFont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5" fillId="0" borderId="0" xfId="3"/>
    <xf numFmtId="0" fontId="5" fillId="2" borderId="1" xfId="3" applyFill="1" applyBorder="1"/>
    <xf numFmtId="0" fontId="2" fillId="0" borderId="0" xfId="0" applyFont="1" applyAlignment="1">
      <alignment horizontal="center" vertical="top"/>
    </xf>
    <xf numFmtId="0" fontId="5" fillId="0" borderId="0" xfId="3"/>
    <xf numFmtId="0" fontId="5" fillId="2" borderId="1" xfId="3" applyFill="1" applyBorder="1"/>
    <xf numFmtId="0" fontId="2" fillId="0" borderId="0" xfId="0" applyFont="1" applyAlignment="1">
      <alignment horizontal="center" vertical="top"/>
    </xf>
    <xf numFmtId="0" fontId="5" fillId="0" borderId="0" xfId="3"/>
    <xf numFmtId="0" fontId="5" fillId="2" borderId="1" xfId="3" applyFill="1" applyBorder="1"/>
    <xf numFmtId="0" fontId="2" fillId="0" borderId="0" xfId="0" applyFont="1" applyAlignment="1">
      <alignment horizontal="center" vertical="top"/>
    </xf>
    <xf numFmtId="0" fontId="5" fillId="0" borderId="0" xfId="3"/>
    <xf numFmtId="0" fontId="5" fillId="2" borderId="1" xfId="3" applyFill="1" applyBorder="1"/>
    <xf numFmtId="0" fontId="2" fillId="0" borderId="0" xfId="0" applyFont="1" applyAlignment="1">
      <alignment horizontal="center" vertical="top"/>
    </xf>
    <xf numFmtId="0" fontId="5" fillId="0" borderId="0" xfId="3"/>
    <xf numFmtId="0" fontId="5" fillId="2" borderId="1" xfId="3" applyFill="1" applyBorder="1"/>
    <xf numFmtId="0" fontId="2" fillId="0" borderId="0" xfId="0" applyFont="1" applyAlignment="1">
      <alignment horizontal="center" vertical="top"/>
    </xf>
    <xf numFmtId="0" fontId="5" fillId="0" borderId="0" xfId="3"/>
    <xf numFmtId="0" fontId="5" fillId="2" borderId="1" xfId="3" applyFill="1" applyBorder="1"/>
    <xf numFmtId="0" fontId="2" fillId="0" borderId="0" xfId="0" applyFont="1" applyAlignment="1">
      <alignment horizontal="center" vertical="top"/>
    </xf>
    <xf numFmtId="0" fontId="5" fillId="0" borderId="0" xfId="3"/>
    <xf numFmtId="0" fontId="5" fillId="2" borderId="1" xfId="3" applyFill="1" applyBorder="1"/>
    <xf numFmtId="0" fontId="2" fillId="0" borderId="0" xfId="0" applyFont="1" applyAlignment="1">
      <alignment horizontal="center" vertical="top"/>
    </xf>
    <xf numFmtId="0" fontId="5" fillId="0" borderId="0" xfId="3"/>
    <xf numFmtId="0" fontId="5" fillId="2" borderId="1" xfId="3" applyFill="1" applyBorder="1"/>
    <xf numFmtId="0" fontId="2" fillId="0" borderId="0" xfId="0" applyFont="1" applyAlignment="1">
      <alignment horizontal="center" vertical="top"/>
    </xf>
    <xf numFmtId="0" fontId="5" fillId="0" borderId="0" xfId="3"/>
    <xf numFmtId="0" fontId="5" fillId="2" borderId="1" xfId="3" applyFill="1" applyBorder="1"/>
    <xf numFmtId="0" fontId="2" fillId="0" borderId="0" xfId="0" applyFont="1" applyAlignment="1">
      <alignment horizontal="center" vertical="top"/>
    </xf>
    <xf numFmtId="0" fontId="5" fillId="0" borderId="0" xfId="3"/>
    <xf numFmtId="0" fontId="5" fillId="2" borderId="1" xfId="3" applyFill="1" applyBorder="1"/>
    <xf numFmtId="0" fontId="2" fillId="0" borderId="0" xfId="0" applyFont="1" applyAlignment="1">
      <alignment horizontal="center" vertical="top"/>
    </xf>
    <xf numFmtId="0" fontId="5" fillId="0" borderId="0" xfId="3"/>
    <xf numFmtId="0" fontId="5" fillId="2" borderId="1" xfId="3" applyFill="1" applyBorder="1"/>
    <xf numFmtId="0" fontId="2" fillId="0" borderId="0" xfId="0" applyFont="1" applyAlignment="1">
      <alignment horizontal="center" vertical="top"/>
    </xf>
    <xf numFmtId="0" fontId="5" fillId="0" borderId="0" xfId="3"/>
    <xf numFmtId="0" fontId="5" fillId="2" borderId="1" xfId="3" applyFill="1" applyBorder="1"/>
    <xf numFmtId="0" fontId="2" fillId="0" borderId="0" xfId="0" applyFont="1" applyAlignment="1">
      <alignment horizontal="center" vertical="top"/>
    </xf>
    <xf numFmtId="0" fontId="5" fillId="0" borderId="0" xfId="3"/>
    <xf numFmtId="0" fontId="5" fillId="2" borderId="1" xfId="3" applyFill="1" applyBorder="1"/>
    <xf numFmtId="0" fontId="2" fillId="0" borderId="0" xfId="0" applyFont="1" applyAlignment="1">
      <alignment horizontal="center" vertical="top"/>
    </xf>
    <xf numFmtId="0" fontId="5" fillId="0" borderId="0" xfId="3"/>
    <xf numFmtId="0" fontId="5" fillId="2" borderId="1" xfId="3" applyFill="1" applyBorder="1"/>
    <xf numFmtId="0" fontId="2" fillId="0" borderId="0" xfId="0" applyFont="1" applyAlignment="1">
      <alignment horizontal="center" vertical="top"/>
    </xf>
    <xf numFmtId="0" fontId="5" fillId="0" borderId="0" xfId="3"/>
    <xf numFmtId="0" fontId="5" fillId="2" borderId="1" xfId="3" applyFill="1" applyBorder="1"/>
    <xf numFmtId="0" fontId="2" fillId="0" borderId="0" xfId="0" applyFont="1" applyAlignment="1">
      <alignment horizontal="center" vertical="top"/>
    </xf>
    <xf numFmtId="0" fontId="5" fillId="0" borderId="0" xfId="3"/>
    <xf numFmtId="0" fontId="5" fillId="2" borderId="1" xfId="3" applyFill="1" applyBorder="1"/>
    <xf numFmtId="0" fontId="2" fillId="0" borderId="0" xfId="0" applyFont="1" applyAlignment="1">
      <alignment horizontal="center" vertical="top"/>
    </xf>
    <xf numFmtId="0" fontId="5" fillId="0" borderId="0" xfId="3"/>
    <xf numFmtId="0" fontId="5" fillId="2" borderId="1" xfId="3" applyFill="1" applyBorder="1"/>
    <xf numFmtId="0" fontId="2" fillId="0" borderId="0" xfId="0" applyFont="1" applyAlignment="1">
      <alignment horizontal="center" vertical="top"/>
    </xf>
    <xf numFmtId="0" fontId="5" fillId="0" borderId="0" xfId="3"/>
    <xf numFmtId="0" fontId="5" fillId="2" borderId="1" xfId="3" applyFill="1" applyBorder="1"/>
    <xf numFmtId="3" fontId="2" fillId="4" borderId="0" xfId="0" applyNumberFormat="1" applyFont="1" applyFill="1" applyAlignment="1">
      <alignment horizontal="center" vertical="top"/>
    </xf>
    <xf numFmtId="10" fontId="2" fillId="4" borderId="0" xfId="2" applyNumberFormat="1" applyFont="1" applyFill="1" applyAlignment="1">
      <alignment horizontal="center" vertical="top"/>
    </xf>
    <xf numFmtId="0" fontId="2" fillId="0" borderId="0" xfId="0" applyFont="1" applyAlignment="1">
      <alignment horizontal="center" vertical="top"/>
    </xf>
    <xf numFmtId="3" fontId="0" fillId="0" borderId="0" xfId="0" applyNumberFormat="1"/>
    <xf numFmtId="0" fontId="5" fillId="0" borderId="0" xfId="3"/>
    <xf numFmtId="0" fontId="5" fillId="2" borderId="1" xfId="3" applyFill="1" applyBorder="1"/>
    <xf numFmtId="0" fontId="2" fillId="0" borderId="0" xfId="0" applyFont="1" applyAlignment="1">
      <alignment horizontal="center" vertical="top"/>
    </xf>
    <xf numFmtId="0" fontId="5" fillId="0" borderId="0" xfId="3"/>
    <xf numFmtId="0" fontId="5" fillId="2" borderId="1" xfId="3" applyFill="1" applyBorder="1"/>
    <xf numFmtId="0" fontId="2" fillId="0" borderId="0" xfId="0" applyFont="1" applyAlignment="1">
      <alignment horizontal="center" vertical="top"/>
    </xf>
    <xf numFmtId="0" fontId="5" fillId="0" borderId="0" xfId="3"/>
    <xf numFmtId="0" fontId="5" fillId="2" borderId="1" xfId="3" applyFill="1" applyBorder="1"/>
    <xf numFmtId="0" fontId="2" fillId="0" borderId="0" xfId="0" applyFont="1" applyAlignment="1">
      <alignment horizontal="center" vertical="top"/>
    </xf>
    <xf numFmtId="0" fontId="5" fillId="0" borderId="0" xfId="3"/>
    <xf numFmtId="0" fontId="5" fillId="2" borderId="1" xfId="3" applyFill="1" applyBorder="1"/>
    <xf numFmtId="0" fontId="2" fillId="0" borderId="0" xfId="0" applyFont="1" applyAlignment="1">
      <alignment horizontal="center" vertical="top"/>
    </xf>
    <xf numFmtId="0" fontId="5" fillId="0" borderId="0" xfId="3"/>
    <xf numFmtId="0" fontId="5" fillId="2" borderId="1" xfId="3" applyFill="1" applyBorder="1"/>
    <xf numFmtId="0" fontId="2" fillId="0" borderId="0" xfId="0" applyFont="1" applyAlignment="1">
      <alignment horizontal="center" vertical="top"/>
    </xf>
    <xf numFmtId="0" fontId="5" fillId="0" borderId="0" xfId="3"/>
    <xf numFmtId="0" fontId="5" fillId="2" borderId="1" xfId="3" applyFill="1" applyBorder="1"/>
    <xf numFmtId="0" fontId="2" fillId="0" borderId="9" xfId="0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2" fillId="0" borderId="10" xfId="0" applyFont="1" applyBorder="1" applyAlignment="1">
      <alignment horizontal="center" vertical="top"/>
    </xf>
    <xf numFmtId="0" fontId="2" fillId="0" borderId="11" xfId="0" applyFont="1" applyBorder="1" applyAlignment="1">
      <alignment horizontal="center" vertical="top"/>
    </xf>
    <xf numFmtId="0" fontId="2" fillId="3" borderId="10" xfId="0" applyFont="1" applyFill="1" applyBorder="1" applyAlignment="1">
      <alignment horizontal="center" vertical="top"/>
    </xf>
    <xf numFmtId="0" fontId="2" fillId="3" borderId="11" xfId="0" applyFont="1" applyFill="1" applyBorder="1" applyAlignment="1">
      <alignment horizontal="center" vertical="top"/>
    </xf>
    <xf numFmtId="0" fontId="5" fillId="0" borderId="0" xfId="3"/>
    <xf numFmtId="0" fontId="5" fillId="2" borderId="1" xfId="3" applyFill="1" applyBorder="1"/>
  </cellXfs>
  <cellStyles count="4">
    <cellStyle name="Comma" xfId="1" builtinId="3"/>
    <cellStyle name="Normal" xfId="0" builtinId="0"/>
    <cellStyle name="Normal 2" xfId="3" xr:uid="{00000000-0005-0000-0000-000002000000}"/>
    <cellStyle name="Percent" xfId="2" builtinId="5"/>
  </cellStyles>
  <dxfs count="75">
    <dxf>
      <font>
        <b/>
        <i val="0"/>
        <color theme="5" tint="-0.24994659260841701"/>
      </font>
      <fill>
        <patternFill>
          <bgColor theme="6" tint="0.39994506668294322"/>
        </patternFill>
      </fill>
    </dxf>
    <dxf>
      <font>
        <b/>
        <i val="0"/>
        <color theme="5" tint="-0.499984740745262"/>
      </font>
      <fill>
        <patternFill>
          <bgColor theme="6" tint="0.59996337778862885"/>
        </patternFill>
      </fill>
    </dxf>
    <dxf>
      <font>
        <b/>
        <i val="0"/>
        <color theme="3" tint="0.79998168889431442"/>
      </font>
      <fill>
        <patternFill>
          <bgColor theme="7" tint="-0.499984740745262"/>
        </patternFill>
      </fill>
    </dxf>
    <dxf>
      <font>
        <b/>
        <i val="0"/>
        <color theme="3" tint="0.59996337778862885"/>
      </font>
      <fill>
        <patternFill>
          <bgColor theme="7" tint="-0.24994659260841701"/>
        </patternFill>
      </fill>
    </dxf>
    <dxf>
      <font>
        <b/>
        <i val="0"/>
        <color theme="3" tint="0.39994506668294322"/>
      </font>
      <fill>
        <patternFill>
          <bgColor theme="7" tint="0.39994506668294322"/>
        </patternFill>
      </fill>
    </dxf>
    <dxf>
      <font>
        <b/>
        <i val="0"/>
        <color theme="3" tint="-0.24994659260841701"/>
      </font>
      <fill>
        <patternFill>
          <bgColor theme="7" tint="0.59996337778862885"/>
        </patternFill>
      </fill>
    </dxf>
    <dxf>
      <font>
        <b/>
        <i val="0"/>
        <color theme="3" tint="-0.499984740745262"/>
      </font>
      <fill>
        <patternFill>
          <bgColor theme="7" tint="0.79998168889431442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79998168889431442"/>
        </patternFill>
      </fill>
    </dxf>
    <dxf>
      <font>
        <color theme="5" tint="0.39994506668294322"/>
      </font>
      <fill>
        <patternFill>
          <bgColor theme="6" tint="-0.499984740745262"/>
        </patternFill>
      </fill>
    </dxf>
    <dxf>
      <font>
        <b/>
        <i val="0"/>
        <color theme="5" tint="0.79998168889431442"/>
      </font>
      <fill>
        <patternFill>
          <bgColor theme="6" tint="-0.24994659260841701"/>
        </patternFill>
      </fill>
    </dxf>
    <dxf>
      <font>
        <b/>
        <i val="0"/>
        <color rgb="FFFFC9C9"/>
      </font>
      <fill>
        <patternFill>
          <bgColor rgb="FFC00000"/>
        </patternFill>
      </fill>
    </dxf>
    <dxf>
      <font>
        <color rgb="FFC00000"/>
      </font>
      <fill>
        <patternFill>
          <fgColor rgb="FFFFC9C9"/>
          <bgColor rgb="FFFFD1D1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0.59996337778862885"/>
      </font>
      <fill>
        <patternFill>
          <bgColor theme="9" tint="-0.499984740745262"/>
        </patternFill>
      </fill>
    </dxf>
    <dxf>
      <font>
        <b/>
        <i val="0"/>
        <color rgb="FFFFC9C9"/>
      </font>
      <fill>
        <patternFill>
          <bgColor rgb="FFC00000"/>
        </patternFill>
      </fill>
    </dxf>
    <dxf>
      <font>
        <color rgb="FFC00000"/>
      </font>
      <fill>
        <patternFill>
          <bgColor rgb="FFFFC9C9"/>
        </patternFill>
      </fill>
    </dxf>
    <dxf>
      <font>
        <color theme="9" tint="-0.24994659260841701"/>
      </font>
      <fill>
        <patternFill>
          <bgColor theme="9" tint="0.39994506668294322"/>
        </patternFill>
      </fill>
    </dxf>
    <dxf>
      <font>
        <b/>
        <i val="0"/>
        <color theme="9" tint="0.39991454817346722"/>
      </font>
      <fill>
        <patternFill>
          <bgColor theme="9" tint="-0.499984740745262"/>
        </patternFill>
      </fill>
    </dxf>
    <dxf>
      <font>
        <b/>
        <i val="0"/>
        <color rgb="FFFFC9C9"/>
      </font>
      <fill>
        <patternFill>
          <bgColor rgb="FFC00000"/>
        </patternFill>
      </fill>
    </dxf>
    <dxf>
      <font>
        <color rgb="FFC00000"/>
      </font>
      <fill>
        <patternFill>
          <bgColor rgb="FFFFC9C9"/>
        </patternFill>
      </fill>
    </dxf>
    <dxf>
      <font>
        <color theme="9" tint="-0.24994659260841701"/>
      </font>
      <fill>
        <patternFill>
          <bgColor theme="9" tint="0.39994506668294322"/>
        </patternFill>
      </fill>
    </dxf>
    <dxf>
      <font>
        <b/>
        <i val="0"/>
        <color theme="9" tint="0.39991454817346722"/>
      </font>
      <fill>
        <patternFill>
          <bgColor theme="9" tint="-0.499984740745262"/>
        </patternFill>
      </fill>
    </dxf>
    <dxf>
      <font>
        <b/>
        <i val="0"/>
        <color theme="5" tint="-0.24994659260841701"/>
      </font>
      <fill>
        <patternFill>
          <bgColor theme="6" tint="0.39994506668294322"/>
        </patternFill>
      </fill>
    </dxf>
    <dxf>
      <font>
        <b/>
        <i val="0"/>
        <color theme="5" tint="-0.499984740745262"/>
      </font>
      <fill>
        <patternFill>
          <bgColor theme="6" tint="0.59996337778862885"/>
        </patternFill>
      </fill>
    </dxf>
    <dxf>
      <font>
        <b/>
        <i val="0"/>
        <color theme="3" tint="0.79998168889431442"/>
      </font>
      <fill>
        <patternFill>
          <bgColor theme="7" tint="-0.499984740745262"/>
        </patternFill>
      </fill>
    </dxf>
    <dxf>
      <font>
        <b/>
        <i val="0"/>
        <color theme="3" tint="0.59996337778862885"/>
      </font>
      <fill>
        <patternFill>
          <bgColor theme="7" tint="-0.24994659260841701"/>
        </patternFill>
      </fill>
    </dxf>
    <dxf>
      <font>
        <b/>
        <i val="0"/>
        <color theme="3" tint="0.39994506668294322"/>
      </font>
      <fill>
        <patternFill>
          <bgColor theme="7" tint="0.39994506668294322"/>
        </patternFill>
      </fill>
    </dxf>
    <dxf>
      <font>
        <b/>
        <i val="0"/>
        <color theme="3" tint="-0.24994659260841701"/>
      </font>
      <fill>
        <patternFill>
          <bgColor theme="7" tint="0.59996337778862885"/>
        </patternFill>
      </fill>
    </dxf>
    <dxf>
      <font>
        <b/>
        <i val="0"/>
        <color theme="3" tint="-0.499984740745262"/>
      </font>
      <fill>
        <patternFill>
          <bgColor theme="7" tint="0.79998168889431442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79998168889431442"/>
        </patternFill>
      </fill>
    </dxf>
    <dxf>
      <font>
        <color theme="5" tint="0.39994506668294322"/>
      </font>
      <fill>
        <patternFill>
          <bgColor theme="6" tint="-0.499984740745262"/>
        </patternFill>
      </fill>
    </dxf>
    <dxf>
      <font>
        <b/>
        <i val="0"/>
        <color theme="5" tint="0.79998168889431442"/>
      </font>
      <fill>
        <patternFill>
          <bgColor theme="6" tint="-0.24994659260841701"/>
        </patternFill>
      </fill>
    </dxf>
    <dxf>
      <font>
        <b/>
        <i val="0"/>
        <color rgb="FFFFC9C9"/>
      </font>
      <fill>
        <patternFill>
          <bgColor rgb="FFC00000"/>
        </patternFill>
      </fill>
    </dxf>
    <dxf>
      <font>
        <color rgb="FFC00000"/>
      </font>
      <fill>
        <patternFill>
          <fgColor rgb="FFFFC9C9"/>
          <bgColor rgb="FFFFD1D1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0.59996337778862885"/>
      </font>
      <fill>
        <patternFill>
          <bgColor theme="9" tint="-0.499984740745262"/>
        </patternFill>
      </fill>
    </dxf>
    <dxf>
      <font>
        <b/>
        <i val="0"/>
        <color rgb="FFFFC9C9"/>
      </font>
      <fill>
        <patternFill>
          <bgColor rgb="FFC00000"/>
        </patternFill>
      </fill>
    </dxf>
    <dxf>
      <font>
        <color rgb="FFC00000"/>
      </font>
      <fill>
        <patternFill>
          <bgColor rgb="FFFFC9C9"/>
        </patternFill>
      </fill>
    </dxf>
    <dxf>
      <font>
        <color theme="9" tint="-0.24994659260841701"/>
      </font>
      <fill>
        <patternFill>
          <bgColor theme="9" tint="0.39994506668294322"/>
        </patternFill>
      </fill>
    </dxf>
    <dxf>
      <font>
        <b/>
        <i val="0"/>
        <color theme="9" tint="0.39991454817346722"/>
      </font>
      <fill>
        <patternFill>
          <bgColor theme="9" tint="-0.499984740745262"/>
        </patternFill>
      </fill>
    </dxf>
    <dxf>
      <font>
        <b/>
        <i val="0"/>
        <color rgb="FFFFC9C9"/>
      </font>
      <fill>
        <patternFill>
          <bgColor rgb="FFC00000"/>
        </patternFill>
      </fill>
    </dxf>
    <dxf>
      <font>
        <color rgb="FFC00000"/>
      </font>
      <fill>
        <patternFill>
          <bgColor rgb="FFFFC9C9"/>
        </patternFill>
      </fill>
    </dxf>
    <dxf>
      <font>
        <color theme="9" tint="-0.24994659260841701"/>
      </font>
      <fill>
        <patternFill>
          <bgColor theme="9" tint="0.39994506668294322"/>
        </patternFill>
      </fill>
    </dxf>
    <dxf>
      <font>
        <b/>
        <i val="0"/>
        <color theme="9" tint="0.39991454817346722"/>
      </font>
      <fill>
        <patternFill>
          <bgColor theme="9" tint="-0.499984740745262"/>
        </patternFill>
      </fill>
    </dxf>
    <dxf>
      <font>
        <b/>
        <i val="0"/>
        <color theme="5" tint="-0.24994659260841701"/>
      </font>
      <fill>
        <patternFill>
          <bgColor theme="6" tint="0.39994506668294322"/>
        </patternFill>
      </fill>
    </dxf>
    <dxf>
      <font>
        <b/>
        <i val="0"/>
        <color theme="5" tint="-0.499984740745262"/>
      </font>
      <fill>
        <patternFill>
          <bgColor theme="6" tint="0.59996337778862885"/>
        </patternFill>
      </fill>
    </dxf>
    <dxf>
      <font>
        <b/>
        <i val="0"/>
        <color theme="3" tint="0.79998168889431442"/>
      </font>
      <fill>
        <patternFill>
          <bgColor theme="7" tint="-0.499984740745262"/>
        </patternFill>
      </fill>
    </dxf>
    <dxf>
      <font>
        <b/>
        <i val="0"/>
        <color theme="3" tint="0.59996337778862885"/>
      </font>
      <fill>
        <patternFill>
          <bgColor theme="7" tint="-0.24994659260841701"/>
        </patternFill>
      </fill>
    </dxf>
    <dxf>
      <font>
        <b/>
        <i val="0"/>
        <color theme="3" tint="0.39994506668294322"/>
      </font>
      <fill>
        <patternFill>
          <bgColor theme="7" tint="0.39994506668294322"/>
        </patternFill>
      </fill>
    </dxf>
    <dxf>
      <font>
        <b/>
        <i val="0"/>
        <color theme="3" tint="-0.24994659260841701"/>
      </font>
      <fill>
        <patternFill>
          <bgColor theme="7" tint="0.59996337778862885"/>
        </patternFill>
      </fill>
    </dxf>
    <dxf>
      <font>
        <b/>
        <i val="0"/>
        <color theme="3" tint="-0.499984740745262"/>
      </font>
      <fill>
        <patternFill>
          <bgColor theme="7" tint="0.79998168889431442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79998168889431442"/>
        </patternFill>
      </fill>
    </dxf>
    <dxf>
      <font>
        <color theme="5" tint="0.39994506668294322"/>
      </font>
      <fill>
        <patternFill>
          <bgColor theme="6" tint="-0.499984740745262"/>
        </patternFill>
      </fill>
    </dxf>
    <dxf>
      <font>
        <b/>
        <i val="0"/>
        <color theme="5" tint="0.79998168889431442"/>
      </font>
      <fill>
        <patternFill>
          <bgColor theme="6" tint="-0.24994659260841701"/>
        </patternFill>
      </fill>
    </dxf>
    <dxf>
      <font>
        <b/>
        <i val="0"/>
        <color rgb="FFFFC9C9"/>
      </font>
      <fill>
        <patternFill>
          <bgColor rgb="FFC00000"/>
        </patternFill>
      </fill>
    </dxf>
    <dxf>
      <font>
        <color rgb="FFC00000"/>
      </font>
      <fill>
        <patternFill>
          <fgColor rgb="FFFFC9C9"/>
          <bgColor rgb="FFFFD1D1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0.59996337778862885"/>
      </font>
      <fill>
        <patternFill>
          <bgColor theme="9" tint="-0.499984740745262"/>
        </patternFill>
      </fill>
    </dxf>
    <dxf>
      <font>
        <b/>
        <i val="0"/>
        <color rgb="FFFFC9C9"/>
      </font>
      <fill>
        <patternFill>
          <bgColor rgb="FFC00000"/>
        </patternFill>
      </fill>
    </dxf>
    <dxf>
      <font>
        <color rgb="FFC00000"/>
      </font>
      <fill>
        <patternFill>
          <bgColor rgb="FFFFC9C9"/>
        </patternFill>
      </fill>
    </dxf>
    <dxf>
      <font>
        <color theme="9" tint="-0.24994659260841701"/>
      </font>
      <fill>
        <patternFill>
          <bgColor theme="9" tint="0.39994506668294322"/>
        </patternFill>
      </fill>
    </dxf>
    <dxf>
      <font>
        <b/>
        <i val="0"/>
        <color theme="9" tint="0.39991454817346722"/>
      </font>
      <fill>
        <patternFill>
          <bgColor theme="9" tint="-0.499984740745262"/>
        </patternFill>
      </fill>
    </dxf>
    <dxf>
      <font>
        <b/>
        <i val="0"/>
        <color rgb="FFFFC9C9"/>
      </font>
      <fill>
        <patternFill>
          <bgColor rgb="FFC00000"/>
        </patternFill>
      </fill>
    </dxf>
    <dxf>
      <font>
        <color rgb="FFC00000"/>
      </font>
      <fill>
        <patternFill>
          <bgColor rgb="FFFFC9C9"/>
        </patternFill>
      </fill>
    </dxf>
    <dxf>
      <font>
        <color theme="9" tint="-0.24994659260841701"/>
      </font>
      <fill>
        <patternFill>
          <bgColor theme="9" tint="0.39994506668294322"/>
        </patternFill>
      </fill>
    </dxf>
    <dxf>
      <font>
        <b/>
        <i val="0"/>
        <color theme="9" tint="0.39991454817346722"/>
      </font>
      <fill>
        <patternFill>
          <bgColor theme="9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4"/>
  <sheetViews>
    <sheetView rightToLeft="1" workbookViewId="0">
      <selection activeCell="B42" sqref="B42"/>
    </sheetView>
  </sheetViews>
  <sheetFormatPr defaultRowHeight="15" x14ac:dyDescent="0.25"/>
  <cols>
    <col min="1" max="1" width="13.85546875" bestFit="1" customWidth="1"/>
    <col min="2" max="2" width="19.7109375" bestFit="1" customWidth="1"/>
    <col min="3" max="3" width="13.5703125" bestFit="1" customWidth="1"/>
    <col min="4" max="4" width="22.140625" bestFit="1" customWidth="1"/>
    <col min="5" max="5" width="14.7109375" bestFit="1" customWidth="1"/>
    <col min="6" max="6" width="22.140625" bestFit="1" customWidth="1"/>
    <col min="7" max="8" width="19.7109375" bestFit="1" customWidth="1"/>
    <col min="9" max="9" width="21.85546875" bestFit="1" customWidth="1"/>
    <col min="10" max="10" width="22.140625" bestFit="1" customWidth="1"/>
    <col min="11" max="11" width="19.7109375" bestFit="1" customWidth="1"/>
    <col min="12" max="12" width="15.7109375" bestFit="1" customWidth="1"/>
  </cols>
  <sheetData>
    <row r="1" spans="1:12" ht="18.75" x14ac:dyDescent="0.3">
      <c r="A1" s="4" t="s">
        <v>8</v>
      </c>
      <c r="B1" s="4" t="s">
        <v>9</v>
      </c>
      <c r="C1" s="4" t="s">
        <v>10</v>
      </c>
      <c r="D1" s="4" t="s">
        <v>11</v>
      </c>
      <c r="E1" s="4" t="s">
        <v>12</v>
      </c>
      <c r="F1" s="4" t="s">
        <v>13</v>
      </c>
      <c r="G1" s="4" t="s">
        <v>14</v>
      </c>
      <c r="H1" s="4" t="s">
        <v>15</v>
      </c>
      <c r="I1" s="4" t="s">
        <v>16</v>
      </c>
      <c r="J1" s="4" t="s">
        <v>17</v>
      </c>
      <c r="K1" s="4" t="s">
        <v>18</v>
      </c>
      <c r="L1" s="4" t="s">
        <v>19</v>
      </c>
    </row>
    <row r="2" spans="1:12" ht="18.75" x14ac:dyDescent="0.3">
      <c r="A2" s="3" t="s">
        <v>20</v>
      </c>
      <c r="B2" s="3">
        <v>64000</v>
      </c>
      <c r="C2" s="3">
        <v>2799</v>
      </c>
      <c r="D2" s="3">
        <v>2824</v>
      </c>
      <c r="E2" s="3">
        <v>8554</v>
      </c>
      <c r="F2" s="3">
        <v>8726</v>
      </c>
      <c r="G2" s="3">
        <v>179163136</v>
      </c>
      <c r="H2" s="3">
        <v>553549517</v>
      </c>
      <c r="I2" s="3">
        <v>208.96</v>
      </c>
      <c r="J2" s="3">
        <v>374386381</v>
      </c>
      <c r="K2" s="3">
        <v>926148736</v>
      </c>
      <c r="L2" s="3">
        <v>1365055117</v>
      </c>
    </row>
    <row r="3" spans="1:12" ht="18.75" x14ac:dyDescent="0.3">
      <c r="A3" s="3" t="s">
        <v>21</v>
      </c>
      <c r="B3" s="3">
        <v>10000</v>
      </c>
      <c r="C3" s="3">
        <v>19535</v>
      </c>
      <c r="D3" s="3">
        <v>19707</v>
      </c>
      <c r="E3" s="3">
        <v>53044</v>
      </c>
      <c r="F3" s="3">
        <v>55168</v>
      </c>
      <c r="G3" s="3">
        <v>195353872</v>
      </c>
      <c r="H3" s="3">
        <v>546825216</v>
      </c>
      <c r="I3" s="3">
        <v>179.92</v>
      </c>
      <c r="J3" s="3">
        <v>351471344</v>
      </c>
      <c r="K3" s="3">
        <v>0</v>
      </c>
      <c r="L3" s="3">
        <v>351471344</v>
      </c>
    </row>
    <row r="4" spans="1:12" ht="18.75" x14ac:dyDescent="0.3">
      <c r="A4" s="3" t="s">
        <v>22</v>
      </c>
      <c r="B4" s="3">
        <v>1800</v>
      </c>
      <c r="C4" s="3">
        <v>186004</v>
      </c>
      <c r="D4" s="3">
        <v>186225</v>
      </c>
      <c r="E4" s="3">
        <v>145700</v>
      </c>
      <c r="F4" s="3">
        <v>146360</v>
      </c>
      <c r="G4" s="3">
        <v>334807680</v>
      </c>
      <c r="H4" s="3">
        <v>263135024</v>
      </c>
      <c r="I4" s="3">
        <v>-21.41</v>
      </c>
      <c r="J4" s="3">
        <v>-71672656</v>
      </c>
      <c r="K4" s="3">
        <v>-65813952</v>
      </c>
      <c r="L4" s="3">
        <v>-137486608</v>
      </c>
    </row>
    <row r="5" spans="1:12" ht="18.75" x14ac:dyDescent="0.3">
      <c r="A5" s="3" t="s">
        <v>23</v>
      </c>
      <c r="B5" s="3">
        <v>20000</v>
      </c>
      <c r="C5" s="3">
        <v>5854</v>
      </c>
      <c r="D5" s="3">
        <v>5906</v>
      </c>
      <c r="E5" s="3">
        <v>12990</v>
      </c>
      <c r="F5" s="3">
        <v>12940</v>
      </c>
      <c r="G5" s="3">
        <v>117082552</v>
      </c>
      <c r="H5" s="3">
        <v>256522560</v>
      </c>
      <c r="I5" s="3">
        <v>119.1</v>
      </c>
      <c r="J5" s="3">
        <v>139440008</v>
      </c>
      <c r="K5" s="3">
        <v>304298560</v>
      </c>
      <c r="L5" s="3">
        <v>444688568</v>
      </c>
    </row>
    <row r="6" spans="1:12" ht="18.75" x14ac:dyDescent="0.3">
      <c r="A6" s="3" t="s">
        <v>25</v>
      </c>
      <c r="B6" s="3">
        <v>50000</v>
      </c>
      <c r="C6" s="3">
        <v>1999</v>
      </c>
      <c r="D6" s="3">
        <v>2017</v>
      </c>
      <c r="E6" s="3">
        <v>4150</v>
      </c>
      <c r="F6" s="3">
        <v>4113</v>
      </c>
      <c r="G6" s="3">
        <v>99938792</v>
      </c>
      <c r="H6" s="3">
        <v>203840280</v>
      </c>
      <c r="I6" s="3">
        <v>103.97</v>
      </c>
      <c r="J6" s="3">
        <v>103901488</v>
      </c>
      <c r="K6" s="3">
        <v>440100384</v>
      </c>
      <c r="L6" s="3">
        <v>544001872</v>
      </c>
    </row>
    <row r="7" spans="1:12" ht="18.75" x14ac:dyDescent="0.3">
      <c r="A7" s="3" t="s">
        <v>26</v>
      </c>
      <c r="B7" s="3">
        <v>15000</v>
      </c>
      <c r="C7" s="3">
        <v>11577</v>
      </c>
      <c r="D7" s="3">
        <v>11679</v>
      </c>
      <c r="E7" s="3">
        <v>11080</v>
      </c>
      <c r="F7" s="3">
        <v>11130</v>
      </c>
      <c r="G7" s="3">
        <v>173659568</v>
      </c>
      <c r="H7" s="3">
        <v>165480840</v>
      </c>
      <c r="I7" s="3">
        <v>-4.71</v>
      </c>
      <c r="J7" s="3">
        <v>-8178728</v>
      </c>
      <c r="K7" s="3">
        <v>54390804</v>
      </c>
      <c r="L7" s="3">
        <v>47962076</v>
      </c>
    </row>
    <row r="8" spans="1:12" ht="18.75" x14ac:dyDescent="0.3">
      <c r="A8" s="3" t="s">
        <v>24</v>
      </c>
      <c r="B8" s="3">
        <v>7000</v>
      </c>
      <c r="C8" s="3">
        <v>12987</v>
      </c>
      <c r="D8" s="3">
        <v>13102</v>
      </c>
      <c r="E8" s="3">
        <v>18720</v>
      </c>
      <c r="F8" s="3">
        <v>18900</v>
      </c>
      <c r="G8" s="3">
        <v>90907328</v>
      </c>
      <c r="H8" s="3">
        <v>131135760</v>
      </c>
      <c r="I8" s="3">
        <v>44.25</v>
      </c>
      <c r="J8" s="3">
        <v>40228432</v>
      </c>
      <c r="K8" s="3">
        <v>28708712</v>
      </c>
      <c r="L8" s="3">
        <v>77337144</v>
      </c>
    </row>
    <row r="9" spans="1:12" ht="18.75" x14ac:dyDescent="0.3">
      <c r="A9" s="3" t="s">
        <v>27</v>
      </c>
      <c r="B9" s="3">
        <v>15000</v>
      </c>
      <c r="C9" s="3">
        <v>8379</v>
      </c>
      <c r="D9" s="3">
        <v>8453</v>
      </c>
      <c r="E9" s="3">
        <v>8200</v>
      </c>
      <c r="F9" s="3">
        <v>8161</v>
      </c>
      <c r="G9" s="3">
        <v>125683168</v>
      </c>
      <c r="H9" s="3">
        <v>121337748</v>
      </c>
      <c r="I9" s="3">
        <v>-3.46</v>
      </c>
      <c r="J9" s="3">
        <v>-4345420</v>
      </c>
      <c r="K9" s="3">
        <v>1144847</v>
      </c>
      <c r="L9" s="3">
        <v>24759427</v>
      </c>
    </row>
    <row r="10" spans="1:12" ht="18.75" x14ac:dyDescent="0.3">
      <c r="A10" s="3" t="s">
        <v>28</v>
      </c>
      <c r="B10" s="3">
        <v>1600</v>
      </c>
      <c r="C10" s="3">
        <v>70009</v>
      </c>
      <c r="D10" s="3">
        <v>70093</v>
      </c>
      <c r="E10" s="3">
        <v>72900</v>
      </c>
      <c r="F10" s="3">
        <v>72735</v>
      </c>
      <c r="G10" s="3">
        <v>112014400</v>
      </c>
      <c r="H10" s="3">
        <v>116237745</v>
      </c>
      <c r="I10" s="3">
        <v>3.77</v>
      </c>
      <c r="J10" s="3">
        <v>4223345</v>
      </c>
      <c r="K10" s="3">
        <v>9227040</v>
      </c>
      <c r="L10" s="3">
        <v>13450385</v>
      </c>
    </row>
    <row r="11" spans="1:12" ht="18.75" x14ac:dyDescent="0.3">
      <c r="A11" s="3" t="s">
        <v>29</v>
      </c>
      <c r="B11" s="3">
        <v>100000</v>
      </c>
      <c r="C11" s="3">
        <v>502</v>
      </c>
      <c r="D11" s="3">
        <v>507</v>
      </c>
      <c r="E11" s="3">
        <v>500</v>
      </c>
      <c r="F11" s="3">
        <v>500</v>
      </c>
      <c r="G11" s="3">
        <v>50227000</v>
      </c>
      <c r="H11" s="3">
        <v>49560000</v>
      </c>
      <c r="I11" s="3">
        <v>-1.33</v>
      </c>
      <c r="J11" s="3">
        <v>-667000</v>
      </c>
      <c r="K11" s="3">
        <v>0</v>
      </c>
      <c r="L11" s="3">
        <v>-167000</v>
      </c>
    </row>
    <row r="12" spans="1:12" ht="18.75" x14ac:dyDescent="0.3">
      <c r="A12" s="3" t="s">
        <v>30</v>
      </c>
      <c r="B12" s="3">
        <v>2000</v>
      </c>
      <c r="C12" s="3">
        <v>24377</v>
      </c>
      <c r="D12" s="3">
        <v>24592</v>
      </c>
      <c r="E12" s="3">
        <v>21410</v>
      </c>
      <c r="F12" s="3">
        <v>21810</v>
      </c>
      <c r="G12" s="3">
        <v>48753060</v>
      </c>
      <c r="H12" s="3">
        <v>43236144</v>
      </c>
      <c r="I12" s="3">
        <v>-11.32</v>
      </c>
      <c r="J12" s="3">
        <v>-5516916</v>
      </c>
      <c r="K12" s="3">
        <v>15159361</v>
      </c>
      <c r="L12" s="3">
        <v>10692445</v>
      </c>
    </row>
    <row r="13" spans="1:12" ht="18.75" x14ac:dyDescent="0.3">
      <c r="A13" s="3" t="s">
        <v>31</v>
      </c>
      <c r="B13" s="3">
        <v>7000</v>
      </c>
      <c r="C13" s="3">
        <v>2103</v>
      </c>
      <c r="D13" s="3">
        <v>2122</v>
      </c>
      <c r="E13" s="3">
        <v>5366</v>
      </c>
      <c r="F13" s="3">
        <v>5473</v>
      </c>
      <c r="G13" s="3">
        <v>14720662</v>
      </c>
      <c r="H13" s="3">
        <v>37973863</v>
      </c>
      <c r="I13" s="3">
        <v>157.96</v>
      </c>
      <c r="J13" s="3">
        <v>23253201</v>
      </c>
      <c r="K13" s="3">
        <v>94924224</v>
      </c>
      <c r="L13" s="3">
        <v>118177425</v>
      </c>
    </row>
    <row r="14" spans="1:12" ht="18.75" x14ac:dyDescent="0.3">
      <c r="A14" s="3" t="s">
        <v>32</v>
      </c>
      <c r="B14" s="3">
        <v>4000</v>
      </c>
      <c r="C14" s="3">
        <v>2118</v>
      </c>
      <c r="D14" s="3">
        <v>2137</v>
      </c>
      <c r="E14" s="3">
        <v>8370</v>
      </c>
      <c r="F14" s="3">
        <v>8230</v>
      </c>
      <c r="G14" s="3">
        <v>8470021</v>
      </c>
      <c r="H14" s="3">
        <v>32630304</v>
      </c>
      <c r="I14" s="3">
        <v>285.24</v>
      </c>
      <c r="J14" s="3">
        <v>24160283</v>
      </c>
      <c r="K14" s="3">
        <v>90905312</v>
      </c>
      <c r="L14" s="3">
        <v>115065595</v>
      </c>
    </row>
    <row r="15" spans="1:12" ht="18.75" x14ac:dyDescent="0.3">
      <c r="A15" s="3" t="s">
        <v>33</v>
      </c>
      <c r="B15" s="3">
        <v>1000</v>
      </c>
      <c r="C15" s="3">
        <v>10199</v>
      </c>
      <c r="D15" s="3">
        <v>10289</v>
      </c>
      <c r="E15" s="3">
        <v>14430</v>
      </c>
      <c r="F15" s="3">
        <v>14486</v>
      </c>
      <c r="G15" s="3">
        <v>10199421</v>
      </c>
      <c r="H15" s="3">
        <v>14358523</v>
      </c>
      <c r="I15" s="3">
        <v>40.78</v>
      </c>
      <c r="J15" s="3">
        <v>4159102</v>
      </c>
      <c r="K15" s="3">
        <v>24581076</v>
      </c>
      <c r="L15" s="3">
        <v>30240178</v>
      </c>
    </row>
    <row r="16" spans="1:12" ht="18.75" x14ac:dyDescent="0.3">
      <c r="A16" s="3" t="s">
        <v>34</v>
      </c>
      <c r="B16" s="3">
        <v>400</v>
      </c>
      <c r="C16" s="3">
        <v>2300</v>
      </c>
      <c r="D16" s="3">
        <v>2321</v>
      </c>
      <c r="E16" s="3">
        <v>8500</v>
      </c>
      <c r="F16" s="3">
        <v>8529</v>
      </c>
      <c r="G16" s="3">
        <v>920033</v>
      </c>
      <c r="H16" s="3">
        <v>3381578</v>
      </c>
      <c r="I16" s="3">
        <v>267.55</v>
      </c>
      <c r="J16" s="3">
        <v>2461545</v>
      </c>
      <c r="K16" s="3">
        <v>30419074</v>
      </c>
      <c r="L16" s="3">
        <v>32880619</v>
      </c>
    </row>
    <row r="17" spans="1:12" ht="18.75" x14ac:dyDescent="0.3">
      <c r="A17" s="3" t="s">
        <v>35</v>
      </c>
      <c r="B17" s="3">
        <v>15</v>
      </c>
      <c r="C17" s="3" t="s">
        <v>36</v>
      </c>
      <c r="D17" s="3" t="s">
        <v>37</v>
      </c>
      <c r="E17" s="3" t="s">
        <v>38</v>
      </c>
      <c r="F17" s="3" t="s">
        <v>39</v>
      </c>
      <c r="G17" s="3" t="s">
        <v>40</v>
      </c>
      <c r="H17" s="3">
        <f>SUM(H2:H16)</f>
        <v>2539205102</v>
      </c>
      <c r="I17" s="3" t="s">
        <v>41</v>
      </c>
      <c r="J17" s="3" t="s">
        <v>42</v>
      </c>
      <c r="K17" s="3"/>
      <c r="L17" s="3"/>
    </row>
    <row r="18" spans="1:12" hidden="1" x14ac:dyDescent="0.25"/>
    <row r="19" spans="1:12" hidden="1" x14ac:dyDescent="0.25"/>
    <row r="20" spans="1:12" hidden="1" x14ac:dyDescent="0.25"/>
    <row r="21" spans="1:12" hidden="1" x14ac:dyDescent="0.25"/>
    <row r="22" spans="1:12" hidden="1" x14ac:dyDescent="0.25"/>
    <row r="23" spans="1:12" hidden="1" x14ac:dyDescent="0.25"/>
    <row r="24" spans="1:12" hidden="1" x14ac:dyDescent="0.25"/>
    <row r="25" spans="1:12" hidden="1" x14ac:dyDescent="0.25"/>
    <row r="26" spans="1:12" hidden="1" x14ac:dyDescent="0.25"/>
    <row r="27" spans="1:12" hidden="1" x14ac:dyDescent="0.25"/>
    <row r="28" spans="1:12" hidden="1" x14ac:dyDescent="0.25"/>
    <row r="29" spans="1:12" hidden="1" x14ac:dyDescent="0.25"/>
    <row r="30" spans="1:12" hidden="1" x14ac:dyDescent="0.25"/>
    <row r="31" spans="1:12" hidden="1" x14ac:dyDescent="0.25"/>
    <row r="32" spans="1:12" hidden="1" x14ac:dyDescent="0.25"/>
    <row r="33" spans="1:12" hidden="1" x14ac:dyDescent="0.25"/>
    <row r="34" spans="1:12" hidden="1" x14ac:dyDescent="0.25"/>
    <row r="35" spans="1:12" hidden="1" x14ac:dyDescent="0.25"/>
    <row r="36" spans="1:12" hidden="1" x14ac:dyDescent="0.25"/>
    <row r="37" spans="1:12" hidden="1" x14ac:dyDescent="0.25"/>
    <row r="38" spans="1:12" hidden="1" x14ac:dyDescent="0.25"/>
    <row r="39" spans="1:12" hidden="1" x14ac:dyDescent="0.25"/>
    <row r="40" spans="1:12" ht="19.5" thickBot="1" x14ac:dyDescent="0.35">
      <c r="A40" s="5">
        <v>0</v>
      </c>
      <c r="B40" s="5"/>
      <c r="C40" s="5"/>
      <c r="D40" s="5"/>
      <c r="E40" s="5"/>
      <c r="F40" s="2">
        <f>H17+B41</f>
        <v>2564254450</v>
      </c>
      <c r="G40" s="5" t="s">
        <v>43</v>
      </c>
      <c r="H40" s="6" t="s">
        <v>44</v>
      </c>
      <c r="I40" s="6"/>
      <c r="J40" s="5"/>
      <c r="K40" s="6" t="s">
        <v>45</v>
      </c>
      <c r="L40" s="6"/>
    </row>
    <row r="41" spans="1:12" ht="18.75" x14ac:dyDescent="0.3">
      <c r="A41" s="5" t="s">
        <v>46</v>
      </c>
      <c r="B41" s="2">
        <v>25049348</v>
      </c>
      <c r="C41" s="5" t="s">
        <v>47</v>
      </c>
      <c r="D41" s="5">
        <v>0</v>
      </c>
      <c r="E41" s="5" t="s">
        <v>48</v>
      </c>
      <c r="F41" s="2">
        <f>32951060+39600000</f>
        <v>72551060</v>
      </c>
      <c r="G41" s="7">
        <f>F40+D41+F41</f>
        <v>2636805510</v>
      </c>
      <c r="H41" s="8">
        <f>G41-B43</f>
        <v>-1108145</v>
      </c>
      <c r="I41" s="9">
        <f>H41/B43</f>
        <v>-4.2008387875000405E-4</v>
      </c>
      <c r="J41" s="10">
        <f>G41+J40</f>
        <v>2636805510</v>
      </c>
      <c r="K41" s="8">
        <f>H41+J40</f>
        <v>-1108145</v>
      </c>
      <c r="L41" s="9">
        <f>K41/B43</f>
        <v>-4.2008387875000405E-4</v>
      </c>
    </row>
    <row r="42" spans="1:12" ht="19.5" thickBot="1" x14ac:dyDescent="0.35">
      <c r="A42" s="5" t="s">
        <v>49</v>
      </c>
      <c r="B42" s="2">
        <v>0</v>
      </c>
      <c r="C42" s="5"/>
      <c r="D42" s="5"/>
      <c r="E42" s="5"/>
      <c r="F42" s="5"/>
      <c r="G42" s="7">
        <f>G41+B42</f>
        <v>2636805510</v>
      </c>
      <c r="H42" s="11">
        <f>G42-B43</f>
        <v>-1108145</v>
      </c>
      <c r="I42" s="12">
        <f>H42/B43</f>
        <v>-4.2008387875000405E-4</v>
      </c>
      <c r="J42" s="10">
        <f>G42+J40</f>
        <v>2636805510</v>
      </c>
      <c r="K42" s="11">
        <f>H42+J40</f>
        <v>-1108145</v>
      </c>
      <c r="L42" s="12">
        <f>K42/B43</f>
        <v>-4.2008387875000405E-4</v>
      </c>
    </row>
    <row r="43" spans="1:12" ht="19.5" thickBot="1" x14ac:dyDescent="0.35">
      <c r="A43" s="5" t="s">
        <v>50</v>
      </c>
      <c r="B43" s="7">
        <v>2637913655</v>
      </c>
      <c r="C43" s="5"/>
      <c r="D43" s="5"/>
      <c r="E43" s="5"/>
      <c r="F43" s="5"/>
      <c r="G43" s="13"/>
      <c r="H43" s="14" t="s">
        <v>51</v>
      </c>
      <c r="I43" s="9">
        <f ca="1">H41/VLOOKUP(MID(CELL("filename",A$1),FIND("]",CELL("filename",A$1))+1,255),Base!A:H,8,FALSE)*30</f>
        <v>-1.2602516362500121E-3</v>
      </c>
      <c r="J43" s="15"/>
      <c r="K43" s="14" t="s">
        <v>51</v>
      </c>
      <c r="L43" s="9">
        <f ca="1">K41/VLOOKUP(MID(CELL("filename",A$1),FIND("]",CELL("filename",A$1))+1,255),Base!A:H,8,FALSE)*30</f>
        <v>-1.2602516362500121E-3</v>
      </c>
    </row>
    <row r="44" spans="1:12" ht="19.5" thickBot="1" x14ac:dyDescent="0.35">
      <c r="A44" s="5"/>
      <c r="B44" s="5"/>
      <c r="C44" s="5"/>
      <c r="D44" s="5"/>
      <c r="E44" s="5"/>
      <c r="F44" s="5"/>
      <c r="G44" s="13"/>
      <c r="H44" s="16"/>
      <c r="I44" s="9">
        <f ca="1">H42/VLOOKUP(MID(CELL("filename",A$1),FIND("]",CELL("filename",A$1))+1,255),Base!A:H,8,FALSE)*30</f>
        <v>-1.2602516362500121E-3</v>
      </c>
      <c r="J44" s="15"/>
      <c r="K44" s="16"/>
      <c r="L44" s="12">
        <f ca="1">K42/VLOOKUP(MID(CELL("filename",A$1),FIND("]",CELL("filename",A$1))+1,255),Base!A:H,8,FALSE)*30</f>
        <v>-1.2602516362500121E-3</v>
      </c>
    </row>
  </sheetData>
  <pageMargins left="0.7" right="0.7" top="0.75" bottom="0.75" header="0.3" footer="0.3"/>
  <pageSetup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44"/>
  <sheetViews>
    <sheetView rightToLeft="1" workbookViewId="0">
      <selection activeCell="A40" sqref="A40:L44"/>
    </sheetView>
  </sheetViews>
  <sheetFormatPr defaultRowHeight="15" x14ac:dyDescent="0.25"/>
  <cols>
    <col min="1" max="1" width="13.85546875" bestFit="1" customWidth="1"/>
    <col min="2" max="2" width="19.7109375" bestFit="1" customWidth="1"/>
    <col min="3" max="3" width="13.5703125" bestFit="1" customWidth="1"/>
    <col min="4" max="4" width="22.140625" bestFit="1" customWidth="1"/>
    <col min="5" max="5" width="14.7109375" bestFit="1" customWidth="1"/>
    <col min="6" max="6" width="19.85546875" bestFit="1" customWidth="1"/>
    <col min="7" max="7" width="19.7109375" bestFit="1" customWidth="1"/>
    <col min="8" max="8" width="16.85546875" bestFit="1" customWidth="1"/>
    <col min="9" max="9" width="21.85546875" bestFit="1" customWidth="1"/>
    <col min="10" max="10" width="22.140625" bestFit="1" customWidth="1"/>
    <col min="11" max="11" width="18.140625" bestFit="1" customWidth="1"/>
    <col min="12" max="12" width="15.7109375" bestFit="1" customWidth="1"/>
  </cols>
  <sheetData>
    <row r="1" spans="1:12" ht="18.75" x14ac:dyDescent="0.3">
      <c r="A1" s="65" t="s">
        <v>8</v>
      </c>
      <c r="B1" s="65" t="s">
        <v>9</v>
      </c>
      <c r="C1" s="65" t="s">
        <v>10</v>
      </c>
      <c r="D1" s="65" t="s">
        <v>11</v>
      </c>
      <c r="E1" s="65" t="s">
        <v>12</v>
      </c>
      <c r="F1" s="65" t="s">
        <v>13</v>
      </c>
      <c r="G1" s="65" t="s">
        <v>14</v>
      </c>
      <c r="H1" s="65" t="s">
        <v>15</v>
      </c>
      <c r="I1" s="65" t="s">
        <v>16</v>
      </c>
      <c r="J1" s="65" t="s">
        <v>17</v>
      </c>
      <c r="K1" s="65" t="s">
        <v>18</v>
      </c>
      <c r="L1" s="65" t="s">
        <v>19</v>
      </c>
    </row>
    <row r="2" spans="1:12" ht="18.75" x14ac:dyDescent="0.3">
      <c r="A2" s="64" t="s">
        <v>20</v>
      </c>
      <c r="B2" s="64">
        <v>64000</v>
      </c>
      <c r="C2" s="64">
        <v>2799</v>
      </c>
      <c r="D2" s="64">
        <v>2824</v>
      </c>
      <c r="E2" s="64">
        <v>8550</v>
      </c>
      <c r="F2" s="64">
        <v>8724</v>
      </c>
      <c r="G2" s="64">
        <v>179163136</v>
      </c>
      <c r="H2" s="64">
        <v>553422643</v>
      </c>
      <c r="I2" s="64">
        <v>208.89</v>
      </c>
      <c r="J2" s="64">
        <v>374259507</v>
      </c>
      <c r="K2" s="64">
        <v>926148736</v>
      </c>
      <c r="L2" s="64">
        <v>1364928243</v>
      </c>
    </row>
    <row r="3" spans="1:12" ht="18.75" x14ac:dyDescent="0.3">
      <c r="A3" s="64" t="s">
        <v>21</v>
      </c>
      <c r="B3" s="64">
        <v>10000</v>
      </c>
      <c r="C3" s="64">
        <v>19535</v>
      </c>
      <c r="D3" s="64">
        <v>19707</v>
      </c>
      <c r="E3" s="64">
        <v>53995</v>
      </c>
      <c r="F3" s="64">
        <v>55072</v>
      </c>
      <c r="G3" s="64">
        <v>195353872</v>
      </c>
      <c r="H3" s="64">
        <v>545873664</v>
      </c>
      <c r="I3" s="64">
        <v>179.43</v>
      </c>
      <c r="J3" s="64">
        <v>350519792</v>
      </c>
      <c r="K3" s="64">
        <v>0</v>
      </c>
      <c r="L3" s="64">
        <v>350519792</v>
      </c>
    </row>
    <row r="4" spans="1:12" ht="18.75" x14ac:dyDescent="0.3">
      <c r="A4" s="64" t="s">
        <v>23</v>
      </c>
      <c r="B4" s="64">
        <v>20000</v>
      </c>
      <c r="C4" s="64">
        <v>5854</v>
      </c>
      <c r="D4" s="64">
        <v>5906</v>
      </c>
      <c r="E4" s="64">
        <v>13310</v>
      </c>
      <c r="F4" s="64">
        <v>13300</v>
      </c>
      <c r="G4" s="64">
        <v>117082552</v>
      </c>
      <c r="H4" s="64">
        <v>263659200</v>
      </c>
      <c r="I4" s="64">
        <v>125.19</v>
      </c>
      <c r="J4" s="64">
        <v>146576648</v>
      </c>
      <c r="K4" s="64">
        <v>304298560</v>
      </c>
      <c r="L4" s="64">
        <v>451825208</v>
      </c>
    </row>
    <row r="5" spans="1:12" ht="18.75" x14ac:dyDescent="0.3">
      <c r="A5" s="64" t="s">
        <v>22</v>
      </c>
      <c r="B5" s="64">
        <v>1800</v>
      </c>
      <c r="C5" s="64">
        <v>186004</v>
      </c>
      <c r="D5" s="64">
        <v>186225</v>
      </c>
      <c r="E5" s="64">
        <v>124400</v>
      </c>
      <c r="F5" s="64">
        <v>124870</v>
      </c>
      <c r="G5" s="64">
        <v>334807680</v>
      </c>
      <c r="H5" s="64">
        <v>224498978</v>
      </c>
      <c r="I5" s="64">
        <v>-32.950000000000003</v>
      </c>
      <c r="J5" s="64">
        <v>-110308702</v>
      </c>
      <c r="K5" s="64">
        <v>-65813952</v>
      </c>
      <c r="L5" s="64">
        <v>-176122654</v>
      </c>
    </row>
    <row r="6" spans="1:12" ht="18.75" x14ac:dyDescent="0.3">
      <c r="A6" s="64" t="s">
        <v>25</v>
      </c>
      <c r="B6" s="64">
        <v>50000</v>
      </c>
      <c r="C6" s="64">
        <v>1999</v>
      </c>
      <c r="D6" s="64">
        <v>2017</v>
      </c>
      <c r="E6" s="64">
        <v>3862</v>
      </c>
      <c r="F6" s="64">
        <v>3928</v>
      </c>
      <c r="G6" s="64">
        <v>99938792</v>
      </c>
      <c r="H6" s="64">
        <v>194671680</v>
      </c>
      <c r="I6" s="64">
        <v>94.79</v>
      </c>
      <c r="J6" s="64">
        <v>94732888</v>
      </c>
      <c r="K6" s="64">
        <v>440100384</v>
      </c>
      <c r="L6" s="64">
        <v>534833272</v>
      </c>
    </row>
    <row r="7" spans="1:12" ht="18.75" x14ac:dyDescent="0.3">
      <c r="A7" s="64" t="s">
        <v>26</v>
      </c>
      <c r="B7" s="64">
        <v>15000</v>
      </c>
      <c r="C7" s="64">
        <v>11577</v>
      </c>
      <c r="D7" s="64">
        <v>11679</v>
      </c>
      <c r="E7" s="64">
        <v>9540</v>
      </c>
      <c r="F7" s="64">
        <v>9680</v>
      </c>
      <c r="G7" s="64">
        <v>173659568</v>
      </c>
      <c r="H7" s="64">
        <v>143922240</v>
      </c>
      <c r="I7" s="64">
        <v>-17.12</v>
      </c>
      <c r="J7" s="64">
        <v>-29737328</v>
      </c>
      <c r="K7" s="64">
        <v>54390804</v>
      </c>
      <c r="L7" s="64">
        <v>26403476</v>
      </c>
    </row>
    <row r="8" spans="1:12" ht="18.75" x14ac:dyDescent="0.3">
      <c r="A8" s="64" t="s">
        <v>24</v>
      </c>
      <c r="B8" s="64">
        <v>12425</v>
      </c>
      <c r="C8" s="64">
        <v>7316</v>
      </c>
      <c r="D8" s="64">
        <v>7381</v>
      </c>
      <c r="E8" s="64">
        <v>10830</v>
      </c>
      <c r="F8" s="64">
        <v>10830</v>
      </c>
      <c r="G8" s="64">
        <v>90907328</v>
      </c>
      <c r="H8" s="64">
        <v>133378598</v>
      </c>
      <c r="I8" s="64">
        <v>46.72</v>
      </c>
      <c r="J8" s="64">
        <v>42471270</v>
      </c>
      <c r="K8" s="64">
        <v>28708712</v>
      </c>
      <c r="L8" s="64">
        <v>79579982</v>
      </c>
    </row>
    <row r="9" spans="1:12" ht="18.75" x14ac:dyDescent="0.3">
      <c r="A9" s="64" t="s">
        <v>27</v>
      </c>
      <c r="B9" s="64">
        <v>15000</v>
      </c>
      <c r="C9" s="64">
        <v>8379</v>
      </c>
      <c r="D9" s="64">
        <v>8453</v>
      </c>
      <c r="E9" s="64">
        <v>7601</v>
      </c>
      <c r="F9" s="64">
        <v>7670</v>
      </c>
      <c r="G9" s="64">
        <v>125683168</v>
      </c>
      <c r="H9" s="64">
        <v>114037560</v>
      </c>
      <c r="I9" s="64">
        <v>-9.27</v>
      </c>
      <c r="J9" s="64">
        <v>-11645608</v>
      </c>
      <c r="K9" s="64">
        <v>1144847</v>
      </c>
      <c r="L9" s="64">
        <v>17459239</v>
      </c>
    </row>
    <row r="10" spans="1:12" ht="18.75" x14ac:dyDescent="0.3">
      <c r="A10" s="64" t="s">
        <v>28</v>
      </c>
      <c r="B10" s="64">
        <v>1600</v>
      </c>
      <c r="C10" s="64">
        <v>70009</v>
      </c>
      <c r="D10" s="64">
        <v>70093</v>
      </c>
      <c r="E10" s="64">
        <v>64000</v>
      </c>
      <c r="F10" s="64">
        <v>64385</v>
      </c>
      <c r="G10" s="64">
        <v>112014400</v>
      </c>
      <c r="H10" s="64">
        <v>102893617</v>
      </c>
      <c r="I10" s="64">
        <v>-8.14</v>
      </c>
      <c r="J10" s="64">
        <v>-9120783</v>
      </c>
      <c r="K10" s="64">
        <v>9227040</v>
      </c>
      <c r="L10" s="64">
        <v>106257</v>
      </c>
    </row>
    <row r="11" spans="1:12" ht="18.75" x14ac:dyDescent="0.3">
      <c r="A11" s="64" t="s">
        <v>29</v>
      </c>
      <c r="B11" s="64">
        <v>100000</v>
      </c>
      <c r="C11" s="64">
        <v>502</v>
      </c>
      <c r="D11" s="64">
        <v>507</v>
      </c>
      <c r="E11" s="64">
        <v>500</v>
      </c>
      <c r="F11" s="64">
        <v>500</v>
      </c>
      <c r="G11" s="64">
        <v>50227000</v>
      </c>
      <c r="H11" s="64">
        <v>49560000</v>
      </c>
      <c r="I11" s="64">
        <v>-1.33</v>
      </c>
      <c r="J11" s="64">
        <v>-667000</v>
      </c>
      <c r="K11" s="64">
        <v>0</v>
      </c>
      <c r="L11" s="64">
        <v>-167000</v>
      </c>
    </row>
    <row r="12" spans="1:12" ht="18.75" x14ac:dyDescent="0.3">
      <c r="A12" s="64" t="s">
        <v>31</v>
      </c>
      <c r="B12" s="64">
        <v>7000</v>
      </c>
      <c r="C12" s="64">
        <v>2103</v>
      </c>
      <c r="D12" s="64">
        <v>2122</v>
      </c>
      <c r="E12" s="64">
        <v>5360</v>
      </c>
      <c r="F12" s="64">
        <v>5465</v>
      </c>
      <c r="G12" s="64">
        <v>14720662</v>
      </c>
      <c r="H12" s="64">
        <v>37918356</v>
      </c>
      <c r="I12" s="64">
        <v>157.59</v>
      </c>
      <c r="J12" s="64">
        <v>23197694</v>
      </c>
      <c r="K12" s="64">
        <v>94924224</v>
      </c>
      <c r="L12" s="64">
        <v>118121918</v>
      </c>
    </row>
    <row r="13" spans="1:12" ht="18.75" x14ac:dyDescent="0.3">
      <c r="A13" s="64" t="s">
        <v>30</v>
      </c>
      <c r="B13" s="64">
        <v>1500</v>
      </c>
      <c r="C13" s="64">
        <v>24377</v>
      </c>
      <c r="D13" s="64">
        <v>24592</v>
      </c>
      <c r="E13" s="64">
        <v>21250</v>
      </c>
      <c r="F13" s="64">
        <v>21680</v>
      </c>
      <c r="G13" s="64">
        <v>36564796</v>
      </c>
      <c r="H13" s="64">
        <v>32233824</v>
      </c>
      <c r="I13" s="64">
        <v>-11.84</v>
      </c>
      <c r="J13" s="64">
        <v>-4330972</v>
      </c>
      <c r="K13" s="64">
        <v>13889167</v>
      </c>
      <c r="L13" s="64">
        <v>10608195</v>
      </c>
    </row>
    <row r="14" spans="1:12" ht="18.75" x14ac:dyDescent="0.3">
      <c r="A14" s="64" t="s">
        <v>32</v>
      </c>
      <c r="B14" s="64">
        <v>3000</v>
      </c>
      <c r="C14" s="64">
        <v>2118</v>
      </c>
      <c r="D14" s="64">
        <v>2137</v>
      </c>
      <c r="E14" s="64">
        <v>8690</v>
      </c>
      <c r="F14" s="64">
        <v>8710</v>
      </c>
      <c r="G14" s="64">
        <v>6352516</v>
      </c>
      <c r="H14" s="64">
        <v>25900056</v>
      </c>
      <c r="I14" s="64">
        <v>307.70999999999998</v>
      </c>
      <c r="J14" s="64">
        <v>19547540</v>
      </c>
      <c r="K14" s="64">
        <v>97530192</v>
      </c>
      <c r="L14" s="64">
        <v>117077732</v>
      </c>
    </row>
    <row r="15" spans="1:12" ht="18.75" x14ac:dyDescent="0.3">
      <c r="A15" s="64" t="s">
        <v>33</v>
      </c>
      <c r="B15" s="64">
        <v>1000</v>
      </c>
      <c r="C15" s="64">
        <v>10199</v>
      </c>
      <c r="D15" s="64">
        <v>10289</v>
      </c>
      <c r="E15" s="64">
        <v>12774</v>
      </c>
      <c r="F15" s="64">
        <v>12788</v>
      </c>
      <c r="G15" s="64">
        <v>10199421</v>
      </c>
      <c r="H15" s="64">
        <v>12675466</v>
      </c>
      <c r="I15" s="64">
        <v>24.28</v>
      </c>
      <c r="J15" s="64">
        <v>2476045</v>
      </c>
      <c r="K15" s="64">
        <v>24581076</v>
      </c>
      <c r="L15" s="64">
        <v>28557121</v>
      </c>
    </row>
    <row r="16" spans="1:12" ht="18.75" x14ac:dyDescent="0.3">
      <c r="A16" s="64" t="s">
        <v>92</v>
      </c>
      <c r="B16" s="64">
        <v>300</v>
      </c>
      <c r="C16" s="64">
        <v>19141</v>
      </c>
      <c r="D16" s="64">
        <v>19310</v>
      </c>
      <c r="E16" s="64">
        <v>18730</v>
      </c>
      <c r="F16" s="64">
        <v>18830</v>
      </c>
      <c r="G16" s="64">
        <v>5742234</v>
      </c>
      <c r="H16" s="64">
        <v>5599289</v>
      </c>
      <c r="I16" s="64">
        <v>-2.4900000000000002</v>
      </c>
      <c r="J16" s="64">
        <v>-142945</v>
      </c>
      <c r="K16" s="64">
        <v>0</v>
      </c>
      <c r="L16" s="64">
        <v>-142945</v>
      </c>
    </row>
    <row r="17" spans="1:12" ht="18.75" x14ac:dyDescent="0.3">
      <c r="A17" s="64" t="s">
        <v>34</v>
      </c>
      <c r="B17" s="64">
        <v>400</v>
      </c>
      <c r="C17" s="64">
        <v>2300</v>
      </c>
      <c r="D17" s="64">
        <v>2321</v>
      </c>
      <c r="E17" s="64">
        <v>8181</v>
      </c>
      <c r="F17" s="64">
        <v>8521</v>
      </c>
      <c r="G17" s="64">
        <v>920033</v>
      </c>
      <c r="H17" s="64">
        <v>3378406</v>
      </c>
      <c r="I17" s="64">
        <v>267.2</v>
      </c>
      <c r="J17" s="64">
        <v>2458373</v>
      </c>
      <c r="K17" s="64">
        <v>30419074</v>
      </c>
      <c r="L17" s="64">
        <v>32877447</v>
      </c>
    </row>
    <row r="18" spans="1:12" ht="18.75" x14ac:dyDescent="0.3">
      <c r="A18" s="64" t="s">
        <v>35</v>
      </c>
      <c r="B18" s="64">
        <v>16</v>
      </c>
      <c r="C18" s="64" t="s">
        <v>36</v>
      </c>
      <c r="D18" s="64" t="s">
        <v>96</v>
      </c>
      <c r="E18" s="64" t="s">
        <v>38</v>
      </c>
      <c r="F18" s="64" t="s">
        <v>97</v>
      </c>
      <c r="G18" s="64" t="s">
        <v>40</v>
      </c>
      <c r="H18" s="64">
        <f>SUM(H2:H17)</f>
        <v>2443623577</v>
      </c>
      <c r="I18" s="64" t="s">
        <v>41</v>
      </c>
      <c r="J18" s="64" t="s">
        <v>98</v>
      </c>
      <c r="K18" s="64"/>
      <c r="L18" s="64"/>
    </row>
    <row r="19" spans="1:12" hidden="1" x14ac:dyDescent="0.25"/>
    <row r="20" spans="1:12" hidden="1" x14ac:dyDescent="0.25"/>
    <row r="21" spans="1:12" hidden="1" x14ac:dyDescent="0.25"/>
    <row r="22" spans="1:12" hidden="1" x14ac:dyDescent="0.25"/>
    <row r="23" spans="1:12" hidden="1" x14ac:dyDescent="0.25"/>
    <row r="24" spans="1:12" hidden="1" x14ac:dyDescent="0.25"/>
    <row r="25" spans="1:12" hidden="1" x14ac:dyDescent="0.25"/>
    <row r="26" spans="1:12" hidden="1" x14ac:dyDescent="0.25"/>
    <row r="27" spans="1:12" hidden="1" x14ac:dyDescent="0.25"/>
    <row r="28" spans="1:12" hidden="1" x14ac:dyDescent="0.25"/>
    <row r="29" spans="1:12" hidden="1" x14ac:dyDescent="0.25"/>
    <row r="30" spans="1:12" hidden="1" x14ac:dyDescent="0.25"/>
    <row r="31" spans="1:12" hidden="1" x14ac:dyDescent="0.25"/>
    <row r="32" spans="1:12" hidden="1" x14ac:dyDescent="0.25"/>
    <row r="33" spans="1:12" hidden="1" x14ac:dyDescent="0.25"/>
    <row r="34" spans="1:12" hidden="1" x14ac:dyDescent="0.25"/>
    <row r="35" spans="1:12" hidden="1" x14ac:dyDescent="0.25"/>
    <row r="36" spans="1:12" hidden="1" x14ac:dyDescent="0.25"/>
    <row r="37" spans="1:12" hidden="1" x14ac:dyDescent="0.25"/>
    <row r="38" spans="1:12" hidden="1" x14ac:dyDescent="0.25"/>
    <row r="39" spans="1:12" hidden="1" x14ac:dyDescent="0.25"/>
    <row r="40" spans="1:12" ht="19.5" thickBot="1" x14ac:dyDescent="0.35">
      <c r="A40" s="5">
        <v>0</v>
      </c>
      <c r="B40" s="5"/>
      <c r="C40" s="5"/>
      <c r="D40" s="5"/>
      <c r="E40" s="5"/>
      <c r="F40" s="2">
        <f>H18+B41</f>
        <v>2482591151</v>
      </c>
      <c r="G40" s="5" t="s">
        <v>43</v>
      </c>
      <c r="H40" s="6" t="s">
        <v>44</v>
      </c>
      <c r="I40" s="6"/>
      <c r="J40" s="5"/>
      <c r="K40" s="6" t="s">
        <v>45</v>
      </c>
      <c r="L40" s="6"/>
    </row>
    <row r="41" spans="1:12" ht="18.75" x14ac:dyDescent="0.3">
      <c r="A41" s="5" t="s">
        <v>46</v>
      </c>
      <c r="B41" s="2">
        <v>38967574</v>
      </c>
      <c r="C41" s="5" t="s">
        <v>47</v>
      </c>
      <c r="D41" s="5">
        <v>0</v>
      </c>
      <c r="E41" s="5" t="s">
        <v>48</v>
      </c>
      <c r="F41" s="2">
        <f>32951060+39600000</f>
        <v>72551060</v>
      </c>
      <c r="G41" s="7">
        <f>F40+D41+F41</f>
        <v>2555142211</v>
      </c>
      <c r="H41" s="8">
        <f>G41-B43</f>
        <v>-82771444</v>
      </c>
      <c r="I41" s="9">
        <f>H41/B43</f>
        <v>-3.1377616868964578E-2</v>
      </c>
      <c r="J41" s="10">
        <f>G41+J40</f>
        <v>2555142211</v>
      </c>
      <c r="K41" s="8">
        <f>H41+J40</f>
        <v>-82771444</v>
      </c>
      <c r="L41" s="9">
        <f>K41/B43</f>
        <v>-3.1377616868964578E-2</v>
      </c>
    </row>
    <row r="42" spans="1:12" ht="19.5" thickBot="1" x14ac:dyDescent="0.35">
      <c r="A42" s="5" t="s">
        <v>49</v>
      </c>
      <c r="B42" s="2">
        <v>0</v>
      </c>
      <c r="C42" s="5"/>
      <c r="D42" s="5"/>
      <c r="E42" s="5"/>
      <c r="F42" s="5"/>
      <c r="G42" s="7">
        <f>G41+B42</f>
        <v>2555142211</v>
      </c>
      <c r="H42" s="11">
        <f>G42-B43</f>
        <v>-82771444</v>
      </c>
      <c r="I42" s="12">
        <f>H42/B43</f>
        <v>-3.1377616868964578E-2</v>
      </c>
      <c r="J42" s="10">
        <f>G42+J40</f>
        <v>2555142211</v>
      </c>
      <c r="K42" s="11">
        <f>H42+J40</f>
        <v>-82771444</v>
      </c>
      <c r="L42" s="12">
        <f>K42/B43</f>
        <v>-3.1377616868964578E-2</v>
      </c>
    </row>
    <row r="43" spans="1:12" ht="19.5" thickBot="1" x14ac:dyDescent="0.35">
      <c r="A43" s="5" t="s">
        <v>50</v>
      </c>
      <c r="B43" s="7">
        <v>2637913655</v>
      </c>
      <c r="C43" s="5"/>
      <c r="D43" s="5"/>
      <c r="E43" s="5"/>
      <c r="F43" s="5"/>
      <c r="G43" s="13"/>
      <c r="H43" s="14" t="s">
        <v>51</v>
      </c>
      <c r="I43" s="9">
        <f ca="1">H41/VLOOKUP(MID(CELL("filename",A$1),FIND("]",CELL("filename",A$1))+1,255),Base!A:H,8,FALSE)*30</f>
        <v>-4.0927326350823363E-2</v>
      </c>
      <c r="J43" s="15"/>
      <c r="K43" s="14" t="s">
        <v>51</v>
      </c>
      <c r="L43" s="9">
        <f ca="1">K41/VLOOKUP(MID(CELL("filename",A$1),FIND("]",CELL("filename",A$1))+1,255),Base!A:H,8,FALSE)*30</f>
        <v>-4.0927326350823363E-2</v>
      </c>
    </row>
    <row r="44" spans="1:12" ht="19.5" thickBot="1" x14ac:dyDescent="0.35">
      <c r="A44" s="5"/>
      <c r="B44" s="5"/>
      <c r="C44" s="5"/>
      <c r="D44" s="5"/>
      <c r="E44" s="5"/>
      <c r="F44" s="5"/>
      <c r="G44" s="13"/>
      <c r="H44" s="16"/>
      <c r="I44" s="9">
        <f ca="1">H42/VLOOKUP(MID(CELL("filename",A$1),FIND("]",CELL("filename",A$1))+1,255),Base!A:H,8,FALSE)*30</f>
        <v>-4.0927326350823363E-2</v>
      </c>
      <c r="J44" s="15"/>
      <c r="K44" s="16"/>
      <c r="L44" s="12">
        <f ca="1">K42/VLOOKUP(MID(CELL("filename",A$1),FIND("]",CELL("filename",A$1))+1,255),Base!A:H,8,FALSE)*30</f>
        <v>-4.0927326350823363E-2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44"/>
  <sheetViews>
    <sheetView rightToLeft="1" workbookViewId="0">
      <selection activeCell="A40" sqref="A40:L44"/>
    </sheetView>
  </sheetViews>
  <sheetFormatPr defaultRowHeight="15" x14ac:dyDescent="0.25"/>
  <cols>
    <col min="1" max="1" width="13.85546875" bestFit="1" customWidth="1"/>
    <col min="2" max="2" width="19.7109375" bestFit="1" customWidth="1"/>
    <col min="3" max="3" width="13.5703125" bestFit="1" customWidth="1"/>
    <col min="4" max="4" width="22.140625" bestFit="1" customWidth="1"/>
    <col min="5" max="5" width="14.7109375" bestFit="1" customWidth="1"/>
    <col min="6" max="6" width="19.85546875" bestFit="1" customWidth="1"/>
    <col min="7" max="7" width="19.7109375" bestFit="1" customWidth="1"/>
    <col min="8" max="8" width="16.85546875" bestFit="1" customWidth="1"/>
    <col min="9" max="9" width="21.85546875" bestFit="1" customWidth="1"/>
    <col min="10" max="10" width="22.140625" bestFit="1" customWidth="1"/>
    <col min="11" max="11" width="18.140625" bestFit="1" customWidth="1"/>
    <col min="12" max="12" width="15.7109375" bestFit="1" customWidth="1"/>
  </cols>
  <sheetData>
    <row r="1" spans="1:12" ht="18.75" x14ac:dyDescent="0.3">
      <c r="A1" s="68" t="s">
        <v>8</v>
      </c>
      <c r="B1" s="68" t="s">
        <v>9</v>
      </c>
      <c r="C1" s="68" t="s">
        <v>10</v>
      </c>
      <c r="D1" s="68" t="s">
        <v>11</v>
      </c>
      <c r="E1" s="68" t="s">
        <v>12</v>
      </c>
      <c r="F1" s="68" t="s">
        <v>13</v>
      </c>
      <c r="G1" s="68" t="s">
        <v>14</v>
      </c>
      <c r="H1" s="68" t="s">
        <v>15</v>
      </c>
      <c r="I1" s="68" t="s">
        <v>16</v>
      </c>
      <c r="J1" s="68" t="s">
        <v>17</v>
      </c>
      <c r="K1" s="68" t="s">
        <v>18</v>
      </c>
      <c r="L1" s="68" t="s">
        <v>19</v>
      </c>
    </row>
    <row r="2" spans="1:12" ht="18.75" x14ac:dyDescent="0.3">
      <c r="A2" s="67" t="s">
        <v>20</v>
      </c>
      <c r="B2" s="67">
        <v>64000</v>
      </c>
      <c r="C2" s="67">
        <v>2799</v>
      </c>
      <c r="D2" s="67">
        <v>2824</v>
      </c>
      <c r="E2" s="67">
        <v>8550</v>
      </c>
      <c r="F2" s="67">
        <v>8724</v>
      </c>
      <c r="G2" s="67">
        <v>179163136</v>
      </c>
      <c r="H2" s="67">
        <v>553422643</v>
      </c>
      <c r="I2" s="67">
        <v>208.89</v>
      </c>
      <c r="J2" s="67">
        <v>374259507</v>
      </c>
      <c r="K2" s="67">
        <v>926148736</v>
      </c>
      <c r="L2" s="67">
        <v>1364928243</v>
      </c>
    </row>
    <row r="3" spans="1:12" ht="18.75" x14ac:dyDescent="0.3">
      <c r="A3" s="67" t="s">
        <v>21</v>
      </c>
      <c r="B3" s="67">
        <v>10000</v>
      </c>
      <c r="C3" s="67">
        <v>19535</v>
      </c>
      <c r="D3" s="67">
        <v>19707</v>
      </c>
      <c r="E3" s="67">
        <v>53971</v>
      </c>
      <c r="F3" s="67">
        <v>55041</v>
      </c>
      <c r="G3" s="67">
        <v>195353872</v>
      </c>
      <c r="H3" s="67">
        <v>545566392</v>
      </c>
      <c r="I3" s="67">
        <v>179.27</v>
      </c>
      <c r="J3" s="67">
        <v>350212520</v>
      </c>
      <c r="K3" s="67">
        <v>0</v>
      </c>
      <c r="L3" s="67">
        <v>350212520</v>
      </c>
    </row>
    <row r="4" spans="1:12" ht="18.75" x14ac:dyDescent="0.3">
      <c r="A4" s="67" t="s">
        <v>23</v>
      </c>
      <c r="B4" s="67">
        <v>20000</v>
      </c>
      <c r="C4" s="67">
        <v>5854</v>
      </c>
      <c r="D4" s="67">
        <v>5906</v>
      </c>
      <c r="E4" s="67">
        <v>13320</v>
      </c>
      <c r="F4" s="67">
        <v>13310</v>
      </c>
      <c r="G4" s="67">
        <v>117082552</v>
      </c>
      <c r="H4" s="67">
        <v>263857440</v>
      </c>
      <c r="I4" s="67">
        <v>125.36</v>
      </c>
      <c r="J4" s="67">
        <v>146774888</v>
      </c>
      <c r="K4" s="67">
        <v>304298560</v>
      </c>
      <c r="L4" s="67">
        <v>452023448</v>
      </c>
    </row>
    <row r="5" spans="1:12" ht="18.75" x14ac:dyDescent="0.3">
      <c r="A5" s="67" t="s">
        <v>22</v>
      </c>
      <c r="B5" s="67">
        <v>1800</v>
      </c>
      <c r="C5" s="67">
        <v>186004</v>
      </c>
      <c r="D5" s="67">
        <v>186225</v>
      </c>
      <c r="E5" s="67">
        <v>125810</v>
      </c>
      <c r="F5" s="67">
        <v>124680</v>
      </c>
      <c r="G5" s="67">
        <v>334807680</v>
      </c>
      <c r="H5" s="67">
        <v>224157384</v>
      </c>
      <c r="I5" s="67">
        <v>-33.049999999999997</v>
      </c>
      <c r="J5" s="67">
        <v>-110650296</v>
      </c>
      <c r="K5" s="67">
        <v>-65813952</v>
      </c>
      <c r="L5" s="67">
        <v>-176464248</v>
      </c>
    </row>
    <row r="6" spans="1:12" ht="18.75" x14ac:dyDescent="0.3">
      <c r="A6" s="67" t="s">
        <v>25</v>
      </c>
      <c r="B6" s="67">
        <v>50000</v>
      </c>
      <c r="C6" s="67">
        <v>1999</v>
      </c>
      <c r="D6" s="67">
        <v>2017</v>
      </c>
      <c r="E6" s="67">
        <v>3850</v>
      </c>
      <c r="F6" s="67">
        <v>3925</v>
      </c>
      <c r="G6" s="67">
        <v>99938792</v>
      </c>
      <c r="H6" s="67">
        <v>194523000</v>
      </c>
      <c r="I6" s="67">
        <v>94.64</v>
      </c>
      <c r="J6" s="67">
        <v>94584208</v>
      </c>
      <c r="K6" s="67">
        <v>440100384</v>
      </c>
      <c r="L6" s="67">
        <v>534684592</v>
      </c>
    </row>
    <row r="7" spans="1:12" ht="18.75" x14ac:dyDescent="0.3">
      <c r="A7" s="67" t="s">
        <v>26</v>
      </c>
      <c r="B7" s="67">
        <v>15000</v>
      </c>
      <c r="C7" s="67">
        <v>11577</v>
      </c>
      <c r="D7" s="67">
        <v>11679</v>
      </c>
      <c r="E7" s="67">
        <v>9490</v>
      </c>
      <c r="F7" s="67">
        <v>9650</v>
      </c>
      <c r="G7" s="67">
        <v>173659568</v>
      </c>
      <c r="H7" s="67">
        <v>143476200</v>
      </c>
      <c r="I7" s="67">
        <v>-17.38</v>
      </c>
      <c r="J7" s="67">
        <v>-30183368</v>
      </c>
      <c r="K7" s="67">
        <v>54390804</v>
      </c>
      <c r="L7" s="67">
        <v>25957436</v>
      </c>
    </row>
    <row r="8" spans="1:12" ht="18.75" x14ac:dyDescent="0.3">
      <c r="A8" s="67" t="s">
        <v>24</v>
      </c>
      <c r="B8" s="67">
        <v>12425</v>
      </c>
      <c r="C8" s="67">
        <v>7316</v>
      </c>
      <c r="D8" s="67">
        <v>7381</v>
      </c>
      <c r="E8" s="67">
        <v>10730</v>
      </c>
      <c r="F8" s="67">
        <v>10680</v>
      </c>
      <c r="G8" s="67">
        <v>90907328</v>
      </c>
      <c r="H8" s="67">
        <v>131531249</v>
      </c>
      <c r="I8" s="67">
        <v>44.69</v>
      </c>
      <c r="J8" s="67">
        <v>40623921</v>
      </c>
      <c r="K8" s="67">
        <v>28708712</v>
      </c>
      <c r="L8" s="67">
        <v>77732633</v>
      </c>
    </row>
    <row r="9" spans="1:12" ht="18.75" x14ac:dyDescent="0.3">
      <c r="A9" s="67" t="s">
        <v>27</v>
      </c>
      <c r="B9" s="67">
        <v>15000</v>
      </c>
      <c r="C9" s="67">
        <v>8379</v>
      </c>
      <c r="D9" s="67">
        <v>8453</v>
      </c>
      <c r="E9" s="67">
        <v>7517</v>
      </c>
      <c r="F9" s="67">
        <v>7575</v>
      </c>
      <c r="G9" s="67">
        <v>125683168</v>
      </c>
      <c r="H9" s="67">
        <v>112625100</v>
      </c>
      <c r="I9" s="67">
        <v>-10.39</v>
      </c>
      <c r="J9" s="67">
        <v>-13058068</v>
      </c>
      <c r="K9" s="67">
        <v>1144847</v>
      </c>
      <c r="L9" s="67">
        <v>16046779</v>
      </c>
    </row>
    <row r="10" spans="1:12" ht="18.75" x14ac:dyDescent="0.3">
      <c r="A10" s="67" t="s">
        <v>28</v>
      </c>
      <c r="B10" s="67">
        <v>1600</v>
      </c>
      <c r="C10" s="67">
        <v>70009</v>
      </c>
      <c r="D10" s="67">
        <v>70093</v>
      </c>
      <c r="E10" s="67">
        <v>64320</v>
      </c>
      <c r="F10" s="67">
        <v>64124</v>
      </c>
      <c r="G10" s="67">
        <v>112014400</v>
      </c>
      <c r="H10" s="67">
        <v>102476513</v>
      </c>
      <c r="I10" s="67">
        <v>-8.51</v>
      </c>
      <c r="J10" s="67">
        <v>-9537887</v>
      </c>
      <c r="K10" s="67">
        <v>9227040</v>
      </c>
      <c r="L10" s="67">
        <v>-310847</v>
      </c>
    </row>
    <row r="11" spans="1:12" ht="18.75" x14ac:dyDescent="0.3">
      <c r="A11" s="67" t="s">
        <v>29</v>
      </c>
      <c r="B11" s="67">
        <v>100000</v>
      </c>
      <c r="C11" s="67">
        <v>502</v>
      </c>
      <c r="D11" s="67">
        <v>507</v>
      </c>
      <c r="E11" s="67">
        <v>500</v>
      </c>
      <c r="F11" s="67">
        <v>500</v>
      </c>
      <c r="G11" s="67">
        <v>50227000</v>
      </c>
      <c r="H11" s="67">
        <v>49560000</v>
      </c>
      <c r="I11" s="67">
        <v>-1.33</v>
      </c>
      <c r="J11" s="67">
        <v>-667000</v>
      </c>
      <c r="K11" s="67">
        <v>0</v>
      </c>
      <c r="L11" s="67">
        <v>-167000</v>
      </c>
    </row>
    <row r="12" spans="1:12" ht="18.75" x14ac:dyDescent="0.3">
      <c r="A12" s="67" t="s">
        <v>31</v>
      </c>
      <c r="B12" s="67">
        <v>7000</v>
      </c>
      <c r="C12" s="67">
        <v>2103</v>
      </c>
      <c r="D12" s="67">
        <v>2122</v>
      </c>
      <c r="E12" s="67">
        <v>5356</v>
      </c>
      <c r="F12" s="67">
        <v>5460</v>
      </c>
      <c r="G12" s="67">
        <v>14720662</v>
      </c>
      <c r="H12" s="67">
        <v>37883664</v>
      </c>
      <c r="I12" s="67">
        <v>157.35</v>
      </c>
      <c r="J12" s="67">
        <v>23163002</v>
      </c>
      <c r="K12" s="67">
        <v>94924224</v>
      </c>
      <c r="L12" s="67">
        <v>118087226</v>
      </c>
    </row>
    <row r="13" spans="1:12" ht="18.75" x14ac:dyDescent="0.3">
      <c r="A13" s="67" t="s">
        <v>30</v>
      </c>
      <c r="B13" s="67">
        <v>1500</v>
      </c>
      <c r="C13" s="67">
        <v>24377</v>
      </c>
      <c r="D13" s="67">
        <v>24592</v>
      </c>
      <c r="E13" s="67">
        <v>21250</v>
      </c>
      <c r="F13" s="67">
        <v>21680</v>
      </c>
      <c r="G13" s="67">
        <v>36564796</v>
      </c>
      <c r="H13" s="67">
        <v>32233824</v>
      </c>
      <c r="I13" s="67">
        <v>-11.84</v>
      </c>
      <c r="J13" s="67">
        <v>-4330972</v>
      </c>
      <c r="K13" s="67">
        <v>13889167</v>
      </c>
      <c r="L13" s="67">
        <v>10608195</v>
      </c>
    </row>
    <row r="14" spans="1:12" ht="18.75" x14ac:dyDescent="0.3">
      <c r="A14" s="67" t="s">
        <v>32</v>
      </c>
      <c r="B14" s="67">
        <v>3000</v>
      </c>
      <c r="C14" s="67">
        <v>2118</v>
      </c>
      <c r="D14" s="67">
        <v>2137</v>
      </c>
      <c r="E14" s="67">
        <v>9020</v>
      </c>
      <c r="F14" s="67">
        <v>8830</v>
      </c>
      <c r="G14" s="67">
        <v>6352516</v>
      </c>
      <c r="H14" s="67">
        <v>26256888</v>
      </c>
      <c r="I14" s="67">
        <v>313.33</v>
      </c>
      <c r="J14" s="67">
        <v>19904372</v>
      </c>
      <c r="K14" s="67">
        <v>97530192</v>
      </c>
      <c r="L14" s="67">
        <v>117434564</v>
      </c>
    </row>
    <row r="15" spans="1:12" ht="18.75" x14ac:dyDescent="0.3">
      <c r="A15" s="67" t="s">
        <v>33</v>
      </c>
      <c r="B15" s="67">
        <v>1000</v>
      </c>
      <c r="C15" s="67">
        <v>10199</v>
      </c>
      <c r="D15" s="67">
        <v>10289</v>
      </c>
      <c r="E15" s="67">
        <v>12541</v>
      </c>
      <c r="F15" s="67">
        <v>12632</v>
      </c>
      <c r="G15" s="67">
        <v>10199421</v>
      </c>
      <c r="H15" s="67">
        <v>12520838</v>
      </c>
      <c r="I15" s="67">
        <v>22.76</v>
      </c>
      <c r="J15" s="67">
        <v>2321417</v>
      </c>
      <c r="K15" s="67">
        <v>24581076</v>
      </c>
      <c r="L15" s="67">
        <v>28402493</v>
      </c>
    </row>
    <row r="16" spans="1:12" ht="18.75" x14ac:dyDescent="0.3">
      <c r="A16" s="67" t="s">
        <v>92</v>
      </c>
      <c r="B16" s="67">
        <v>300</v>
      </c>
      <c r="C16" s="67">
        <v>19141</v>
      </c>
      <c r="D16" s="67">
        <v>19310</v>
      </c>
      <c r="E16" s="67">
        <v>18460</v>
      </c>
      <c r="F16" s="67">
        <v>18730</v>
      </c>
      <c r="G16" s="67">
        <v>5742234</v>
      </c>
      <c r="H16" s="67">
        <v>5569553</v>
      </c>
      <c r="I16" s="67">
        <v>-3.01</v>
      </c>
      <c r="J16" s="67">
        <v>-172681</v>
      </c>
      <c r="K16" s="67">
        <v>0</v>
      </c>
      <c r="L16" s="67">
        <v>-172681</v>
      </c>
    </row>
    <row r="17" spans="1:12" ht="18.75" x14ac:dyDescent="0.3">
      <c r="A17" s="67" t="s">
        <v>34</v>
      </c>
      <c r="B17" s="67">
        <v>400</v>
      </c>
      <c r="C17" s="67">
        <v>2300</v>
      </c>
      <c r="D17" s="67">
        <v>2321</v>
      </c>
      <c r="E17" s="67">
        <v>8181</v>
      </c>
      <c r="F17" s="67">
        <v>8521</v>
      </c>
      <c r="G17" s="67">
        <v>920033</v>
      </c>
      <c r="H17" s="67">
        <v>3378406</v>
      </c>
      <c r="I17" s="67">
        <v>267.2</v>
      </c>
      <c r="J17" s="67">
        <v>2458373</v>
      </c>
      <c r="K17" s="67">
        <v>30419074</v>
      </c>
      <c r="L17" s="67">
        <v>32877447</v>
      </c>
    </row>
    <row r="18" spans="1:12" ht="18.75" x14ac:dyDescent="0.3">
      <c r="A18" s="67" t="s">
        <v>35</v>
      </c>
      <c r="B18" s="67">
        <v>16</v>
      </c>
      <c r="C18" s="67" t="s">
        <v>36</v>
      </c>
      <c r="D18" s="67" t="s">
        <v>100</v>
      </c>
      <c r="E18" s="67" t="s">
        <v>38</v>
      </c>
      <c r="F18" s="67" t="s">
        <v>101</v>
      </c>
      <c r="G18" s="67" t="s">
        <v>40</v>
      </c>
      <c r="H18" s="67">
        <f>SUM(H2:H17)</f>
        <v>2439039094</v>
      </c>
      <c r="I18" s="67" t="s">
        <v>41</v>
      </c>
      <c r="J18" s="67" t="s">
        <v>102</v>
      </c>
      <c r="K18" s="67"/>
      <c r="L18" s="67"/>
    </row>
    <row r="19" spans="1:12" hidden="1" x14ac:dyDescent="0.25"/>
    <row r="20" spans="1:12" hidden="1" x14ac:dyDescent="0.25"/>
    <row r="21" spans="1:12" hidden="1" x14ac:dyDescent="0.25"/>
    <row r="22" spans="1:12" hidden="1" x14ac:dyDescent="0.25"/>
    <row r="23" spans="1:12" hidden="1" x14ac:dyDescent="0.25"/>
    <row r="24" spans="1:12" hidden="1" x14ac:dyDescent="0.25"/>
    <row r="25" spans="1:12" hidden="1" x14ac:dyDescent="0.25"/>
    <row r="26" spans="1:12" hidden="1" x14ac:dyDescent="0.25"/>
    <row r="27" spans="1:12" hidden="1" x14ac:dyDescent="0.25"/>
    <row r="28" spans="1:12" hidden="1" x14ac:dyDescent="0.25"/>
    <row r="29" spans="1:12" hidden="1" x14ac:dyDescent="0.25"/>
    <row r="30" spans="1:12" hidden="1" x14ac:dyDescent="0.25"/>
    <row r="31" spans="1:12" hidden="1" x14ac:dyDescent="0.25"/>
    <row r="32" spans="1:12" hidden="1" x14ac:dyDescent="0.25"/>
    <row r="33" spans="1:12" hidden="1" x14ac:dyDescent="0.25"/>
    <row r="34" spans="1:12" hidden="1" x14ac:dyDescent="0.25"/>
    <row r="35" spans="1:12" hidden="1" x14ac:dyDescent="0.25"/>
    <row r="36" spans="1:12" hidden="1" x14ac:dyDescent="0.25"/>
    <row r="37" spans="1:12" hidden="1" x14ac:dyDescent="0.25"/>
    <row r="38" spans="1:12" hidden="1" x14ac:dyDescent="0.25"/>
    <row r="39" spans="1:12" hidden="1" x14ac:dyDescent="0.25"/>
    <row r="40" spans="1:12" ht="19.5" thickBot="1" x14ac:dyDescent="0.35">
      <c r="A40" s="5">
        <v>0</v>
      </c>
      <c r="B40" s="5"/>
      <c r="C40" s="5"/>
      <c r="D40" s="5"/>
      <c r="E40" s="5"/>
      <c r="F40" s="2">
        <f>H18+B41</f>
        <v>2478006668</v>
      </c>
      <c r="G40" s="5" t="s">
        <v>43</v>
      </c>
      <c r="H40" s="6" t="s">
        <v>44</v>
      </c>
      <c r="I40" s="6"/>
      <c r="J40" s="5"/>
      <c r="K40" s="6" t="s">
        <v>45</v>
      </c>
      <c r="L40" s="6"/>
    </row>
    <row r="41" spans="1:12" ht="18.75" x14ac:dyDescent="0.3">
      <c r="A41" s="5" t="s">
        <v>46</v>
      </c>
      <c r="B41" s="2">
        <v>38967574</v>
      </c>
      <c r="C41" s="5" t="s">
        <v>47</v>
      </c>
      <c r="D41" s="5">
        <v>0</v>
      </c>
      <c r="E41" s="5" t="s">
        <v>48</v>
      </c>
      <c r="F41" s="2">
        <f>32951060+39600000</f>
        <v>72551060</v>
      </c>
      <c r="G41" s="7">
        <f>F40+D41+F41</f>
        <v>2550557728</v>
      </c>
      <c r="H41" s="8">
        <f>G41-B43</f>
        <v>-87355927</v>
      </c>
      <c r="I41" s="9">
        <f>H41/B43</f>
        <v>-3.3115536907139594E-2</v>
      </c>
      <c r="J41" s="10">
        <f>G41+J40</f>
        <v>2550557728</v>
      </c>
      <c r="K41" s="8">
        <f>H41+J40</f>
        <v>-87355927</v>
      </c>
      <c r="L41" s="9">
        <f>K41/B43</f>
        <v>-3.3115536907139594E-2</v>
      </c>
    </row>
    <row r="42" spans="1:12" ht="19.5" thickBot="1" x14ac:dyDescent="0.35">
      <c r="A42" s="5" t="s">
        <v>49</v>
      </c>
      <c r="B42" s="2">
        <v>0</v>
      </c>
      <c r="C42" s="5"/>
      <c r="D42" s="5"/>
      <c r="E42" s="5"/>
      <c r="F42" s="5"/>
      <c r="G42" s="7">
        <f>G41+B42</f>
        <v>2550557728</v>
      </c>
      <c r="H42" s="11">
        <f>G42-B43</f>
        <v>-87355927</v>
      </c>
      <c r="I42" s="12">
        <f>H42/B43</f>
        <v>-3.3115536907139594E-2</v>
      </c>
      <c r="J42" s="10">
        <f>G42+J40</f>
        <v>2550557728</v>
      </c>
      <c r="K42" s="11">
        <f>H42+J40</f>
        <v>-87355927</v>
      </c>
      <c r="L42" s="12">
        <f>K42/B43</f>
        <v>-3.3115536907139594E-2</v>
      </c>
    </row>
    <row r="43" spans="1:12" ht="19.5" thickBot="1" x14ac:dyDescent="0.35">
      <c r="A43" s="5" t="s">
        <v>50</v>
      </c>
      <c r="B43" s="7">
        <v>2637913655</v>
      </c>
      <c r="C43" s="5"/>
      <c r="D43" s="5"/>
      <c r="E43" s="5"/>
      <c r="F43" s="5"/>
      <c r="G43" s="13"/>
      <c r="H43" s="14" t="s">
        <v>51</v>
      </c>
      <c r="I43" s="9">
        <f ca="1">H41/VLOOKUP(MID(CELL("filename",A$1),FIND("]",CELL("filename",A$1))+1,255),Base!A:H,8,FALSE)*30</f>
        <v>-4.139442113392449E-2</v>
      </c>
      <c r="J43" s="15"/>
      <c r="K43" s="14" t="s">
        <v>51</v>
      </c>
      <c r="L43" s="9">
        <f ca="1">K41/VLOOKUP(MID(CELL("filename",A$1),FIND("]",CELL("filename",A$1))+1,255),Base!A:H,8,FALSE)*30</f>
        <v>-4.139442113392449E-2</v>
      </c>
    </row>
    <row r="44" spans="1:12" ht="19.5" thickBot="1" x14ac:dyDescent="0.35">
      <c r="A44" s="5"/>
      <c r="B44" s="5"/>
      <c r="C44" s="5"/>
      <c r="D44" s="5"/>
      <c r="E44" s="5"/>
      <c r="F44" s="5"/>
      <c r="G44" s="13"/>
      <c r="H44" s="16"/>
      <c r="I44" s="9">
        <f ca="1">H42/VLOOKUP(MID(CELL("filename",A$1),FIND("]",CELL("filename",A$1))+1,255),Base!A:H,8,FALSE)*30</f>
        <v>-4.139442113392449E-2</v>
      </c>
      <c r="J44" s="15"/>
      <c r="K44" s="16"/>
      <c r="L44" s="12">
        <f ca="1">K42/VLOOKUP(MID(CELL("filename",A$1),FIND("]",CELL("filename",A$1))+1,255),Base!A:H,8,FALSE)*30</f>
        <v>-4.139442113392449E-2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44"/>
  <sheetViews>
    <sheetView rightToLeft="1" workbookViewId="0">
      <selection activeCell="A40" sqref="A40:L44"/>
    </sheetView>
  </sheetViews>
  <sheetFormatPr defaultRowHeight="15" x14ac:dyDescent="0.25"/>
  <cols>
    <col min="1" max="1" width="13.85546875" bestFit="1" customWidth="1"/>
    <col min="2" max="2" width="19.7109375" bestFit="1" customWidth="1"/>
    <col min="3" max="3" width="13.5703125" bestFit="1" customWidth="1"/>
    <col min="4" max="4" width="22.140625" bestFit="1" customWidth="1"/>
    <col min="5" max="5" width="14.7109375" bestFit="1" customWidth="1"/>
    <col min="6" max="6" width="19.85546875" bestFit="1" customWidth="1"/>
    <col min="7" max="7" width="19.7109375" bestFit="1" customWidth="1"/>
    <col min="8" max="8" width="16.85546875" bestFit="1" customWidth="1"/>
    <col min="9" max="9" width="21.85546875" bestFit="1" customWidth="1"/>
    <col min="10" max="10" width="22.140625" bestFit="1" customWidth="1"/>
    <col min="11" max="11" width="18.140625" bestFit="1" customWidth="1"/>
    <col min="12" max="12" width="15.7109375" bestFit="1" customWidth="1"/>
  </cols>
  <sheetData>
    <row r="1" spans="1:12" ht="18.75" x14ac:dyDescent="0.3">
      <c r="A1" s="71" t="s">
        <v>8</v>
      </c>
      <c r="B1" s="71" t="s">
        <v>9</v>
      </c>
      <c r="C1" s="71" t="s">
        <v>10</v>
      </c>
      <c r="D1" s="71" t="s">
        <v>11</v>
      </c>
      <c r="E1" s="71" t="s">
        <v>12</v>
      </c>
      <c r="F1" s="71" t="s">
        <v>13</v>
      </c>
      <c r="G1" s="71" t="s">
        <v>14</v>
      </c>
      <c r="H1" s="71" t="s">
        <v>15</v>
      </c>
      <c r="I1" s="71" t="s">
        <v>16</v>
      </c>
      <c r="J1" s="71" t="s">
        <v>17</v>
      </c>
      <c r="K1" s="71" t="s">
        <v>18</v>
      </c>
      <c r="L1" s="71" t="s">
        <v>19</v>
      </c>
    </row>
    <row r="2" spans="1:12" ht="18.75" x14ac:dyDescent="0.3">
      <c r="A2" s="70" t="s">
        <v>20</v>
      </c>
      <c r="B2" s="70">
        <v>64000</v>
      </c>
      <c r="C2" s="70">
        <v>2799</v>
      </c>
      <c r="D2" s="70">
        <v>2824</v>
      </c>
      <c r="E2" s="70">
        <v>8550</v>
      </c>
      <c r="F2" s="70">
        <v>8724</v>
      </c>
      <c r="G2" s="70">
        <v>179163136</v>
      </c>
      <c r="H2" s="70">
        <v>553422643</v>
      </c>
      <c r="I2" s="70">
        <v>208.89</v>
      </c>
      <c r="J2" s="70">
        <v>374259507</v>
      </c>
      <c r="K2" s="70">
        <v>926148736</v>
      </c>
      <c r="L2" s="70">
        <v>1364928243</v>
      </c>
    </row>
    <row r="3" spans="1:12" ht="18.75" x14ac:dyDescent="0.3">
      <c r="A3" s="70" t="s">
        <v>21</v>
      </c>
      <c r="B3" s="70">
        <v>10000</v>
      </c>
      <c r="C3" s="70">
        <v>19535</v>
      </c>
      <c r="D3" s="70">
        <v>19707</v>
      </c>
      <c r="E3" s="70">
        <v>53941</v>
      </c>
      <c r="F3" s="70">
        <v>55036</v>
      </c>
      <c r="G3" s="70">
        <v>195353872</v>
      </c>
      <c r="H3" s="70">
        <v>545516832</v>
      </c>
      <c r="I3" s="70">
        <v>179.25</v>
      </c>
      <c r="J3" s="70">
        <v>350162960</v>
      </c>
      <c r="K3" s="70">
        <v>0</v>
      </c>
      <c r="L3" s="70">
        <v>350162960</v>
      </c>
    </row>
    <row r="4" spans="1:12" ht="18.75" x14ac:dyDescent="0.3">
      <c r="A4" s="70" t="s">
        <v>23</v>
      </c>
      <c r="B4" s="70">
        <v>20000</v>
      </c>
      <c r="C4" s="70">
        <v>5854</v>
      </c>
      <c r="D4" s="70">
        <v>5906</v>
      </c>
      <c r="E4" s="70">
        <v>13330</v>
      </c>
      <c r="F4" s="70">
        <v>13320</v>
      </c>
      <c r="G4" s="70">
        <v>117082552</v>
      </c>
      <c r="H4" s="70">
        <v>264055680</v>
      </c>
      <c r="I4" s="70">
        <v>125.53</v>
      </c>
      <c r="J4" s="70">
        <v>146973128</v>
      </c>
      <c r="K4" s="70">
        <v>304298560</v>
      </c>
      <c r="L4" s="70">
        <v>452221688</v>
      </c>
    </row>
    <row r="5" spans="1:12" ht="18.75" x14ac:dyDescent="0.3">
      <c r="A5" s="70" t="s">
        <v>22</v>
      </c>
      <c r="B5" s="70">
        <v>1800</v>
      </c>
      <c r="C5" s="70">
        <v>186004</v>
      </c>
      <c r="D5" s="70">
        <v>186225</v>
      </c>
      <c r="E5" s="70">
        <v>129900</v>
      </c>
      <c r="F5" s="70">
        <v>127730</v>
      </c>
      <c r="G5" s="70">
        <v>334807680</v>
      </c>
      <c r="H5" s="70">
        <v>229640862</v>
      </c>
      <c r="I5" s="70">
        <v>-31.41</v>
      </c>
      <c r="J5" s="70">
        <v>-105166818</v>
      </c>
      <c r="K5" s="70">
        <v>-65813952</v>
      </c>
      <c r="L5" s="70">
        <v>-170980770</v>
      </c>
    </row>
    <row r="6" spans="1:12" ht="18.75" x14ac:dyDescent="0.3">
      <c r="A6" s="70" t="s">
        <v>25</v>
      </c>
      <c r="B6" s="70">
        <v>50000</v>
      </c>
      <c r="C6" s="70">
        <v>1999</v>
      </c>
      <c r="D6" s="70">
        <v>2017</v>
      </c>
      <c r="E6" s="70">
        <v>3847</v>
      </c>
      <c r="F6" s="70">
        <v>3847</v>
      </c>
      <c r="G6" s="70">
        <v>99938792</v>
      </c>
      <c r="H6" s="70">
        <v>190657320</v>
      </c>
      <c r="I6" s="70">
        <v>90.77</v>
      </c>
      <c r="J6" s="70">
        <v>90718528</v>
      </c>
      <c r="K6" s="70">
        <v>440100384</v>
      </c>
      <c r="L6" s="70">
        <v>530818912</v>
      </c>
    </row>
    <row r="7" spans="1:12" ht="18.75" x14ac:dyDescent="0.3">
      <c r="A7" s="70" t="s">
        <v>26</v>
      </c>
      <c r="B7" s="70">
        <v>15000</v>
      </c>
      <c r="C7" s="70">
        <v>11577</v>
      </c>
      <c r="D7" s="70">
        <v>11679</v>
      </c>
      <c r="E7" s="70">
        <v>9460</v>
      </c>
      <c r="F7" s="70">
        <v>9560</v>
      </c>
      <c r="G7" s="70">
        <v>173659568</v>
      </c>
      <c r="H7" s="70">
        <v>142138080</v>
      </c>
      <c r="I7" s="70">
        <v>-18.149999999999999</v>
      </c>
      <c r="J7" s="70">
        <v>-31521488</v>
      </c>
      <c r="K7" s="70">
        <v>54390804</v>
      </c>
      <c r="L7" s="70">
        <v>24619316</v>
      </c>
    </row>
    <row r="8" spans="1:12" ht="18.75" x14ac:dyDescent="0.3">
      <c r="A8" s="70" t="s">
        <v>24</v>
      </c>
      <c r="B8" s="70">
        <v>12425</v>
      </c>
      <c r="C8" s="70">
        <v>7316</v>
      </c>
      <c r="D8" s="70">
        <v>7381</v>
      </c>
      <c r="E8" s="70">
        <v>11070</v>
      </c>
      <c r="F8" s="70">
        <v>10890</v>
      </c>
      <c r="G8" s="70">
        <v>90907328</v>
      </c>
      <c r="H8" s="70">
        <v>134117537</v>
      </c>
      <c r="I8" s="70">
        <v>47.53</v>
      </c>
      <c r="J8" s="70">
        <v>43210209</v>
      </c>
      <c r="K8" s="70">
        <v>28708712</v>
      </c>
      <c r="L8" s="70">
        <v>80318921</v>
      </c>
    </row>
    <row r="9" spans="1:12" ht="18.75" x14ac:dyDescent="0.3">
      <c r="A9" s="70" t="s">
        <v>27</v>
      </c>
      <c r="B9" s="70">
        <v>15000</v>
      </c>
      <c r="C9" s="70">
        <v>8379</v>
      </c>
      <c r="D9" s="70">
        <v>8453</v>
      </c>
      <c r="E9" s="70">
        <v>7590</v>
      </c>
      <c r="F9" s="70">
        <v>7526</v>
      </c>
      <c r="G9" s="70">
        <v>125683168</v>
      </c>
      <c r="H9" s="70">
        <v>111896568</v>
      </c>
      <c r="I9" s="70">
        <v>-10.97</v>
      </c>
      <c r="J9" s="70">
        <v>-13786600</v>
      </c>
      <c r="K9" s="70">
        <v>1144847</v>
      </c>
      <c r="L9" s="70">
        <v>15318247</v>
      </c>
    </row>
    <row r="10" spans="1:12" ht="18.75" x14ac:dyDescent="0.3">
      <c r="A10" s="70" t="s">
        <v>28</v>
      </c>
      <c r="B10" s="70">
        <v>1600</v>
      </c>
      <c r="C10" s="70">
        <v>70009</v>
      </c>
      <c r="D10" s="70">
        <v>70093</v>
      </c>
      <c r="E10" s="70">
        <v>66200</v>
      </c>
      <c r="F10" s="70">
        <v>65128</v>
      </c>
      <c r="G10" s="70">
        <v>112014400</v>
      </c>
      <c r="H10" s="70">
        <v>104081005</v>
      </c>
      <c r="I10" s="70">
        <v>-7.08</v>
      </c>
      <c r="J10" s="70">
        <v>-7933395</v>
      </c>
      <c r="K10" s="70">
        <v>9227040</v>
      </c>
      <c r="L10" s="70">
        <v>1293645</v>
      </c>
    </row>
    <row r="11" spans="1:12" ht="18.75" x14ac:dyDescent="0.3">
      <c r="A11" s="70" t="s">
        <v>29</v>
      </c>
      <c r="B11" s="70">
        <v>100000</v>
      </c>
      <c r="C11" s="70">
        <v>502</v>
      </c>
      <c r="D11" s="70">
        <v>507</v>
      </c>
      <c r="E11" s="70">
        <v>500</v>
      </c>
      <c r="F11" s="70">
        <v>500</v>
      </c>
      <c r="G11" s="70">
        <v>50227000</v>
      </c>
      <c r="H11" s="70">
        <v>49560000</v>
      </c>
      <c r="I11" s="70">
        <v>-1.33</v>
      </c>
      <c r="J11" s="70">
        <v>-667000</v>
      </c>
      <c r="K11" s="70">
        <v>0</v>
      </c>
      <c r="L11" s="70">
        <v>-167000</v>
      </c>
    </row>
    <row r="12" spans="1:12" ht="18.75" x14ac:dyDescent="0.3">
      <c r="A12" s="70" t="s">
        <v>31</v>
      </c>
      <c r="B12" s="70">
        <v>7000</v>
      </c>
      <c r="C12" s="70">
        <v>2103</v>
      </c>
      <c r="D12" s="70">
        <v>2122</v>
      </c>
      <c r="E12" s="70">
        <v>5351</v>
      </c>
      <c r="F12" s="70">
        <v>5459</v>
      </c>
      <c r="G12" s="70">
        <v>14720662</v>
      </c>
      <c r="H12" s="70">
        <v>37876726</v>
      </c>
      <c r="I12" s="70">
        <v>157.30000000000001</v>
      </c>
      <c r="J12" s="70">
        <v>23156064</v>
      </c>
      <c r="K12" s="70">
        <v>94924224</v>
      </c>
      <c r="L12" s="70">
        <v>118080288</v>
      </c>
    </row>
    <row r="13" spans="1:12" ht="18.75" x14ac:dyDescent="0.3">
      <c r="A13" s="70" t="s">
        <v>30</v>
      </c>
      <c r="B13" s="70">
        <v>1500</v>
      </c>
      <c r="C13" s="70">
        <v>24377</v>
      </c>
      <c r="D13" s="70">
        <v>24592</v>
      </c>
      <c r="E13" s="70">
        <v>21250</v>
      </c>
      <c r="F13" s="70">
        <v>21680</v>
      </c>
      <c r="G13" s="70">
        <v>36564796</v>
      </c>
      <c r="H13" s="70">
        <v>32233824</v>
      </c>
      <c r="I13" s="70">
        <v>-11.84</v>
      </c>
      <c r="J13" s="70">
        <v>-4330972</v>
      </c>
      <c r="K13" s="70">
        <v>13889167</v>
      </c>
      <c r="L13" s="70">
        <v>10608195</v>
      </c>
    </row>
    <row r="14" spans="1:12" ht="18.75" x14ac:dyDescent="0.3">
      <c r="A14" s="70" t="s">
        <v>32</v>
      </c>
      <c r="B14" s="70">
        <v>3000</v>
      </c>
      <c r="C14" s="70">
        <v>2118</v>
      </c>
      <c r="D14" s="70">
        <v>2137</v>
      </c>
      <c r="E14" s="70">
        <v>9350</v>
      </c>
      <c r="F14" s="70">
        <v>9250</v>
      </c>
      <c r="G14" s="70">
        <v>6352516</v>
      </c>
      <c r="H14" s="70">
        <v>27505800</v>
      </c>
      <c r="I14" s="70">
        <v>332.99</v>
      </c>
      <c r="J14" s="70">
        <v>21153284</v>
      </c>
      <c r="K14" s="70">
        <v>97530192</v>
      </c>
      <c r="L14" s="70">
        <v>118683476</v>
      </c>
    </row>
    <row r="15" spans="1:12" ht="18.75" x14ac:dyDescent="0.3">
      <c r="A15" s="70" t="s">
        <v>33</v>
      </c>
      <c r="B15" s="70">
        <v>1000</v>
      </c>
      <c r="C15" s="70">
        <v>10199</v>
      </c>
      <c r="D15" s="70">
        <v>10289</v>
      </c>
      <c r="E15" s="70">
        <v>12685</v>
      </c>
      <c r="F15" s="70">
        <v>12572</v>
      </c>
      <c r="G15" s="70">
        <v>10199421</v>
      </c>
      <c r="H15" s="70">
        <v>12461366</v>
      </c>
      <c r="I15" s="70">
        <v>22.18</v>
      </c>
      <c r="J15" s="70">
        <v>2261945</v>
      </c>
      <c r="K15" s="70">
        <v>24581076</v>
      </c>
      <c r="L15" s="70">
        <v>28343021</v>
      </c>
    </row>
    <row r="16" spans="1:12" ht="18.75" x14ac:dyDescent="0.3">
      <c r="A16" s="70" t="s">
        <v>92</v>
      </c>
      <c r="B16" s="70">
        <v>300</v>
      </c>
      <c r="C16" s="70">
        <v>19141</v>
      </c>
      <c r="D16" s="70">
        <v>19310</v>
      </c>
      <c r="E16" s="70">
        <v>18360</v>
      </c>
      <c r="F16" s="70">
        <v>18370</v>
      </c>
      <c r="G16" s="70">
        <v>5742234</v>
      </c>
      <c r="H16" s="70">
        <v>5462503</v>
      </c>
      <c r="I16" s="70">
        <v>-4.87</v>
      </c>
      <c r="J16" s="70">
        <v>-279731</v>
      </c>
      <c r="K16" s="70">
        <v>0</v>
      </c>
      <c r="L16" s="70">
        <v>-279731</v>
      </c>
    </row>
    <row r="17" spans="1:12" ht="18.75" x14ac:dyDescent="0.3">
      <c r="A17" s="70" t="s">
        <v>34</v>
      </c>
      <c r="B17" s="70">
        <v>400</v>
      </c>
      <c r="C17" s="70">
        <v>2300</v>
      </c>
      <c r="D17" s="70">
        <v>2321</v>
      </c>
      <c r="E17" s="70">
        <v>8181</v>
      </c>
      <c r="F17" s="70">
        <v>8521</v>
      </c>
      <c r="G17" s="70">
        <v>920033</v>
      </c>
      <c r="H17" s="70">
        <v>3378406</v>
      </c>
      <c r="I17" s="70">
        <v>267.2</v>
      </c>
      <c r="J17" s="70">
        <v>2458373</v>
      </c>
      <c r="K17" s="70">
        <v>30419074</v>
      </c>
      <c r="L17" s="70">
        <v>32877447</v>
      </c>
    </row>
    <row r="18" spans="1:12" ht="18.75" x14ac:dyDescent="0.3">
      <c r="A18" s="70" t="s">
        <v>35</v>
      </c>
      <c r="B18" s="70">
        <v>16</v>
      </c>
      <c r="C18" s="70" t="s">
        <v>36</v>
      </c>
      <c r="D18" s="70" t="s">
        <v>104</v>
      </c>
      <c r="E18" s="70" t="s">
        <v>38</v>
      </c>
      <c r="F18" s="70" t="s">
        <v>105</v>
      </c>
      <c r="G18" s="70" t="s">
        <v>40</v>
      </c>
      <c r="H18" s="70">
        <f>SUM(H2:H17)</f>
        <v>2444005152</v>
      </c>
      <c r="I18" s="70" t="s">
        <v>41</v>
      </c>
      <c r="J18" s="70" t="s">
        <v>106</v>
      </c>
      <c r="K18" s="70"/>
      <c r="L18" s="70"/>
    </row>
    <row r="19" spans="1:12" hidden="1" x14ac:dyDescent="0.25"/>
    <row r="20" spans="1:12" hidden="1" x14ac:dyDescent="0.25"/>
    <row r="21" spans="1:12" hidden="1" x14ac:dyDescent="0.25"/>
    <row r="22" spans="1:12" hidden="1" x14ac:dyDescent="0.25"/>
    <row r="23" spans="1:12" hidden="1" x14ac:dyDescent="0.25"/>
    <row r="24" spans="1:12" hidden="1" x14ac:dyDescent="0.25"/>
    <row r="25" spans="1:12" hidden="1" x14ac:dyDescent="0.25"/>
    <row r="26" spans="1:12" hidden="1" x14ac:dyDescent="0.25"/>
    <row r="27" spans="1:12" hidden="1" x14ac:dyDescent="0.25"/>
    <row r="28" spans="1:12" hidden="1" x14ac:dyDescent="0.25"/>
    <row r="29" spans="1:12" hidden="1" x14ac:dyDescent="0.25"/>
    <row r="30" spans="1:12" hidden="1" x14ac:dyDescent="0.25"/>
    <row r="31" spans="1:12" hidden="1" x14ac:dyDescent="0.25"/>
    <row r="32" spans="1:12" hidden="1" x14ac:dyDescent="0.25"/>
    <row r="33" spans="1:12" hidden="1" x14ac:dyDescent="0.25"/>
    <row r="34" spans="1:12" hidden="1" x14ac:dyDescent="0.25"/>
    <row r="35" spans="1:12" hidden="1" x14ac:dyDescent="0.25"/>
    <row r="36" spans="1:12" hidden="1" x14ac:dyDescent="0.25"/>
    <row r="37" spans="1:12" hidden="1" x14ac:dyDescent="0.25"/>
    <row r="38" spans="1:12" hidden="1" x14ac:dyDescent="0.25"/>
    <row r="39" spans="1:12" hidden="1" x14ac:dyDescent="0.25"/>
    <row r="40" spans="1:12" ht="19.5" thickBot="1" x14ac:dyDescent="0.35">
      <c r="A40" s="5">
        <v>0</v>
      </c>
      <c r="B40" s="5"/>
      <c r="C40" s="5"/>
      <c r="D40" s="5"/>
      <c r="E40" s="5"/>
      <c r="F40" s="2">
        <f>H18+B41</f>
        <v>2482972726</v>
      </c>
      <c r="G40" s="5" t="s">
        <v>43</v>
      </c>
      <c r="H40" s="6" t="s">
        <v>44</v>
      </c>
      <c r="I40" s="6"/>
      <c r="J40" s="5"/>
      <c r="K40" s="6" t="s">
        <v>45</v>
      </c>
      <c r="L40" s="6"/>
    </row>
    <row r="41" spans="1:12" ht="18.75" x14ac:dyDescent="0.3">
      <c r="A41" s="5" t="s">
        <v>46</v>
      </c>
      <c r="B41" s="2">
        <v>38967574</v>
      </c>
      <c r="C41" s="5" t="s">
        <v>47</v>
      </c>
      <c r="D41" s="5">
        <v>0</v>
      </c>
      <c r="E41" s="5" t="s">
        <v>48</v>
      </c>
      <c r="F41" s="2">
        <f>32951060+39600000</f>
        <v>72551060</v>
      </c>
      <c r="G41" s="7">
        <f>F40+D41+F41</f>
        <v>2555523786</v>
      </c>
      <c r="H41" s="8">
        <f>G41-B43</f>
        <v>-82389869</v>
      </c>
      <c r="I41" s="9">
        <f>H41/B43</f>
        <v>-3.1232966569559685E-2</v>
      </c>
      <c r="J41" s="10">
        <f>G41+J40</f>
        <v>2555523786</v>
      </c>
      <c r="K41" s="8">
        <f>H41+J40</f>
        <v>-82389869</v>
      </c>
      <c r="L41" s="9">
        <f>K41/B43</f>
        <v>-3.1232966569559685E-2</v>
      </c>
    </row>
    <row r="42" spans="1:12" ht="19.5" thickBot="1" x14ac:dyDescent="0.35">
      <c r="A42" s="5" t="s">
        <v>49</v>
      </c>
      <c r="B42" s="2">
        <v>0</v>
      </c>
      <c r="C42" s="5"/>
      <c r="D42" s="5"/>
      <c r="E42" s="5"/>
      <c r="F42" s="5"/>
      <c r="G42" s="7">
        <f>G41+B42</f>
        <v>2555523786</v>
      </c>
      <c r="H42" s="11">
        <f>G42-B43</f>
        <v>-82389869</v>
      </c>
      <c r="I42" s="12">
        <f>H42/B43</f>
        <v>-3.1232966569559685E-2</v>
      </c>
      <c r="J42" s="10">
        <f>G42+J40</f>
        <v>2555523786</v>
      </c>
      <c r="K42" s="11">
        <f>H42+J40</f>
        <v>-82389869</v>
      </c>
      <c r="L42" s="12">
        <f>K42/B43</f>
        <v>-3.1232966569559685E-2</v>
      </c>
    </row>
    <row r="43" spans="1:12" ht="19.5" thickBot="1" x14ac:dyDescent="0.35">
      <c r="A43" s="5" t="s">
        <v>50</v>
      </c>
      <c r="B43" s="7">
        <v>2637913655</v>
      </c>
      <c r="C43" s="5"/>
      <c r="D43" s="5"/>
      <c r="E43" s="5"/>
      <c r="F43" s="5"/>
      <c r="G43" s="13"/>
      <c r="H43" s="14" t="s">
        <v>51</v>
      </c>
      <c r="I43" s="9">
        <f ca="1">H41/VLOOKUP(MID(CELL("filename",A$1),FIND("]",CELL("filename",A$1))+1,255),Base!A:H,8,FALSE)*30</f>
        <v>-3.7479559883471625E-2</v>
      </c>
      <c r="J43" s="15"/>
      <c r="K43" s="14" t="s">
        <v>51</v>
      </c>
      <c r="L43" s="9">
        <f ca="1">K41/VLOOKUP(MID(CELL("filename",A$1),FIND("]",CELL("filename",A$1))+1,255),Base!A:H,8,FALSE)*30</f>
        <v>-3.7479559883471625E-2</v>
      </c>
    </row>
    <row r="44" spans="1:12" ht="19.5" thickBot="1" x14ac:dyDescent="0.35">
      <c r="A44" s="5"/>
      <c r="B44" s="5"/>
      <c r="C44" s="5"/>
      <c r="D44" s="5"/>
      <c r="E44" s="5"/>
      <c r="F44" s="5"/>
      <c r="G44" s="13"/>
      <c r="H44" s="16"/>
      <c r="I44" s="9">
        <f ca="1">H42/VLOOKUP(MID(CELL("filename",A$1),FIND("]",CELL("filename",A$1))+1,255),Base!A:H,8,FALSE)*30</f>
        <v>-3.7479559883471625E-2</v>
      </c>
      <c r="J44" s="15"/>
      <c r="K44" s="16"/>
      <c r="L44" s="12">
        <f ca="1">K42/VLOOKUP(MID(CELL("filename",A$1),FIND("]",CELL("filename",A$1))+1,255),Base!A:H,8,FALSE)*30</f>
        <v>-3.7479559883471625E-2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L44"/>
  <sheetViews>
    <sheetView rightToLeft="1" workbookViewId="0">
      <selection activeCell="A40" sqref="A40:L44"/>
    </sheetView>
  </sheetViews>
  <sheetFormatPr defaultRowHeight="15" x14ac:dyDescent="0.25"/>
  <cols>
    <col min="1" max="1" width="13.85546875" bestFit="1" customWidth="1"/>
    <col min="2" max="2" width="19.7109375" bestFit="1" customWidth="1"/>
    <col min="3" max="3" width="13.5703125" bestFit="1" customWidth="1"/>
    <col min="4" max="4" width="22.140625" bestFit="1" customWidth="1"/>
    <col min="5" max="5" width="14.7109375" bestFit="1" customWidth="1"/>
    <col min="6" max="6" width="19.85546875" bestFit="1" customWidth="1"/>
    <col min="7" max="7" width="19.7109375" bestFit="1" customWidth="1"/>
    <col min="8" max="8" width="16.85546875" bestFit="1" customWidth="1"/>
    <col min="9" max="9" width="21.85546875" bestFit="1" customWidth="1"/>
    <col min="10" max="10" width="22.140625" bestFit="1" customWidth="1"/>
    <col min="11" max="11" width="18.140625" bestFit="1" customWidth="1"/>
    <col min="12" max="12" width="15.7109375" bestFit="1" customWidth="1"/>
  </cols>
  <sheetData>
    <row r="1" spans="1:12" ht="18.75" x14ac:dyDescent="0.3">
      <c r="A1" s="74" t="s">
        <v>8</v>
      </c>
      <c r="B1" s="74" t="s">
        <v>9</v>
      </c>
      <c r="C1" s="74" t="s">
        <v>10</v>
      </c>
      <c r="D1" s="74" t="s">
        <v>11</v>
      </c>
      <c r="E1" s="74" t="s">
        <v>12</v>
      </c>
      <c r="F1" s="74" t="s">
        <v>13</v>
      </c>
      <c r="G1" s="74" t="s">
        <v>14</v>
      </c>
      <c r="H1" s="74" t="s">
        <v>15</v>
      </c>
      <c r="I1" s="74" t="s">
        <v>16</v>
      </c>
      <c r="J1" s="74" t="s">
        <v>17</v>
      </c>
      <c r="K1" s="74" t="s">
        <v>18</v>
      </c>
      <c r="L1" s="74" t="s">
        <v>19</v>
      </c>
    </row>
    <row r="2" spans="1:12" ht="18.75" x14ac:dyDescent="0.3">
      <c r="A2" s="73" t="s">
        <v>20</v>
      </c>
      <c r="B2" s="73">
        <v>64000</v>
      </c>
      <c r="C2" s="73">
        <v>2799</v>
      </c>
      <c r="D2" s="73">
        <v>2824</v>
      </c>
      <c r="E2" s="73">
        <v>8550</v>
      </c>
      <c r="F2" s="73">
        <v>8723</v>
      </c>
      <c r="G2" s="73">
        <v>179163136</v>
      </c>
      <c r="H2" s="73">
        <v>553359206</v>
      </c>
      <c r="I2" s="73">
        <v>208.86</v>
      </c>
      <c r="J2" s="73">
        <v>374196070</v>
      </c>
      <c r="K2" s="73">
        <v>926148736</v>
      </c>
      <c r="L2" s="73">
        <v>1364864806</v>
      </c>
    </row>
    <row r="3" spans="1:12" ht="18.75" x14ac:dyDescent="0.3">
      <c r="A3" s="73" t="s">
        <v>21</v>
      </c>
      <c r="B3" s="73">
        <v>10000</v>
      </c>
      <c r="C3" s="73">
        <v>19535</v>
      </c>
      <c r="D3" s="73">
        <v>19707</v>
      </c>
      <c r="E3" s="73">
        <v>52835</v>
      </c>
      <c r="F3" s="73">
        <v>54965</v>
      </c>
      <c r="G3" s="73">
        <v>195353872</v>
      </c>
      <c r="H3" s="73">
        <v>544813080</v>
      </c>
      <c r="I3" s="73">
        <v>178.89</v>
      </c>
      <c r="J3" s="73">
        <v>349459208</v>
      </c>
      <c r="K3" s="73">
        <v>0</v>
      </c>
      <c r="L3" s="73">
        <v>349459208</v>
      </c>
    </row>
    <row r="4" spans="1:12" ht="18.75" x14ac:dyDescent="0.3">
      <c r="A4" s="73" t="s">
        <v>23</v>
      </c>
      <c r="B4" s="73">
        <v>20000</v>
      </c>
      <c r="C4" s="73">
        <v>5854</v>
      </c>
      <c r="D4" s="73">
        <v>5906</v>
      </c>
      <c r="E4" s="73">
        <v>13440</v>
      </c>
      <c r="F4" s="73">
        <v>13420</v>
      </c>
      <c r="G4" s="73">
        <v>117082552</v>
      </c>
      <c r="H4" s="73">
        <v>266038080</v>
      </c>
      <c r="I4" s="73">
        <v>127.22</v>
      </c>
      <c r="J4" s="73">
        <v>148955528</v>
      </c>
      <c r="K4" s="73">
        <v>304298560</v>
      </c>
      <c r="L4" s="73">
        <v>454204088</v>
      </c>
    </row>
    <row r="5" spans="1:12" ht="18.75" x14ac:dyDescent="0.3">
      <c r="A5" s="73" t="s">
        <v>22</v>
      </c>
      <c r="B5" s="73">
        <v>1800</v>
      </c>
      <c r="C5" s="73">
        <v>186004</v>
      </c>
      <c r="D5" s="73">
        <v>186225</v>
      </c>
      <c r="E5" s="73">
        <v>135190</v>
      </c>
      <c r="F5" s="73">
        <v>134020</v>
      </c>
      <c r="G5" s="73">
        <v>334807680</v>
      </c>
      <c r="H5" s="73">
        <v>240949412</v>
      </c>
      <c r="I5" s="73">
        <v>-28.03</v>
      </c>
      <c r="J5" s="73">
        <v>-93858268</v>
      </c>
      <c r="K5" s="73">
        <v>-65813952</v>
      </c>
      <c r="L5" s="73">
        <v>-159672220</v>
      </c>
    </row>
    <row r="6" spans="1:12" ht="18.75" x14ac:dyDescent="0.3">
      <c r="A6" s="73" t="s">
        <v>25</v>
      </c>
      <c r="B6" s="73">
        <v>50000</v>
      </c>
      <c r="C6" s="73">
        <v>1999</v>
      </c>
      <c r="D6" s="73">
        <v>2017</v>
      </c>
      <c r="E6" s="73">
        <v>3841</v>
      </c>
      <c r="F6" s="73">
        <v>3836</v>
      </c>
      <c r="G6" s="73">
        <v>99938792</v>
      </c>
      <c r="H6" s="73">
        <v>190112160</v>
      </c>
      <c r="I6" s="73">
        <v>90.23</v>
      </c>
      <c r="J6" s="73">
        <v>90173368</v>
      </c>
      <c r="K6" s="73">
        <v>440100384</v>
      </c>
      <c r="L6" s="73">
        <v>530273752</v>
      </c>
    </row>
    <row r="7" spans="1:12" ht="18.75" x14ac:dyDescent="0.3">
      <c r="A7" s="73" t="s">
        <v>26</v>
      </c>
      <c r="B7" s="73">
        <v>15000</v>
      </c>
      <c r="C7" s="73">
        <v>11577</v>
      </c>
      <c r="D7" s="73">
        <v>11679</v>
      </c>
      <c r="E7" s="73">
        <v>9550</v>
      </c>
      <c r="F7" s="73">
        <v>9610</v>
      </c>
      <c r="G7" s="73">
        <v>173659568</v>
      </c>
      <c r="H7" s="73">
        <v>142881480</v>
      </c>
      <c r="I7" s="73">
        <v>-17.72</v>
      </c>
      <c r="J7" s="73">
        <v>-30778088</v>
      </c>
      <c r="K7" s="73">
        <v>54390804</v>
      </c>
      <c r="L7" s="73">
        <v>25362716</v>
      </c>
    </row>
    <row r="8" spans="1:12" ht="18.75" x14ac:dyDescent="0.3">
      <c r="A8" s="73" t="s">
        <v>24</v>
      </c>
      <c r="B8" s="73">
        <v>12425</v>
      </c>
      <c r="C8" s="73">
        <v>7316</v>
      </c>
      <c r="D8" s="73">
        <v>7381</v>
      </c>
      <c r="E8" s="73">
        <v>11540</v>
      </c>
      <c r="F8" s="73">
        <v>11540</v>
      </c>
      <c r="G8" s="73">
        <v>90907328</v>
      </c>
      <c r="H8" s="73">
        <v>142122716</v>
      </c>
      <c r="I8" s="73">
        <v>56.34</v>
      </c>
      <c r="J8" s="73">
        <v>51215388</v>
      </c>
      <c r="K8" s="73">
        <v>28708712</v>
      </c>
      <c r="L8" s="73">
        <v>88324100</v>
      </c>
    </row>
    <row r="9" spans="1:12" ht="18.75" x14ac:dyDescent="0.3">
      <c r="A9" s="73" t="s">
        <v>27</v>
      </c>
      <c r="B9" s="73">
        <v>15000</v>
      </c>
      <c r="C9" s="73">
        <v>8379</v>
      </c>
      <c r="D9" s="73">
        <v>8453</v>
      </c>
      <c r="E9" s="73">
        <v>7660</v>
      </c>
      <c r="F9" s="73">
        <v>7715</v>
      </c>
      <c r="G9" s="73">
        <v>125683168</v>
      </c>
      <c r="H9" s="73">
        <v>114706620</v>
      </c>
      <c r="I9" s="73">
        <v>-8.73</v>
      </c>
      <c r="J9" s="73">
        <v>-10976548</v>
      </c>
      <c r="K9" s="73">
        <v>1144847</v>
      </c>
      <c r="L9" s="73">
        <v>18128299</v>
      </c>
    </row>
    <row r="10" spans="1:12" ht="18.75" x14ac:dyDescent="0.3">
      <c r="A10" s="73" t="s">
        <v>28</v>
      </c>
      <c r="B10" s="73">
        <v>1600</v>
      </c>
      <c r="C10" s="73">
        <v>70009</v>
      </c>
      <c r="D10" s="73">
        <v>70093</v>
      </c>
      <c r="E10" s="73">
        <v>67550</v>
      </c>
      <c r="F10" s="73">
        <v>67341</v>
      </c>
      <c r="G10" s="73">
        <v>112014400</v>
      </c>
      <c r="H10" s="73">
        <v>107617598</v>
      </c>
      <c r="I10" s="73">
        <v>-3.93</v>
      </c>
      <c r="J10" s="73">
        <v>-4396802</v>
      </c>
      <c r="K10" s="73">
        <v>9227040</v>
      </c>
      <c r="L10" s="73">
        <v>4830238</v>
      </c>
    </row>
    <row r="11" spans="1:12" ht="18.75" x14ac:dyDescent="0.3">
      <c r="A11" s="73" t="s">
        <v>29</v>
      </c>
      <c r="B11" s="73">
        <v>100000</v>
      </c>
      <c r="C11" s="73">
        <v>502</v>
      </c>
      <c r="D11" s="73">
        <v>507</v>
      </c>
      <c r="E11" s="73">
        <v>500</v>
      </c>
      <c r="F11" s="73">
        <v>500</v>
      </c>
      <c r="G11" s="73">
        <v>50227000</v>
      </c>
      <c r="H11" s="73">
        <v>49560000</v>
      </c>
      <c r="I11" s="73">
        <v>-1.33</v>
      </c>
      <c r="J11" s="73">
        <v>-667000</v>
      </c>
      <c r="K11" s="73">
        <v>0</v>
      </c>
      <c r="L11" s="73">
        <v>-167000</v>
      </c>
    </row>
    <row r="12" spans="1:12" ht="18.75" x14ac:dyDescent="0.3">
      <c r="A12" s="73" t="s">
        <v>31</v>
      </c>
      <c r="B12" s="73">
        <v>7000</v>
      </c>
      <c r="C12" s="73">
        <v>2103</v>
      </c>
      <c r="D12" s="73">
        <v>2122</v>
      </c>
      <c r="E12" s="73">
        <v>5350</v>
      </c>
      <c r="F12" s="73">
        <v>5458</v>
      </c>
      <c r="G12" s="73">
        <v>14720662</v>
      </c>
      <c r="H12" s="73">
        <v>37869787</v>
      </c>
      <c r="I12" s="73">
        <v>157.26</v>
      </c>
      <c r="J12" s="73">
        <v>23149125</v>
      </c>
      <c r="K12" s="73">
        <v>94924224</v>
      </c>
      <c r="L12" s="73">
        <v>118073349</v>
      </c>
    </row>
    <row r="13" spans="1:12" ht="18.75" x14ac:dyDescent="0.3">
      <c r="A13" s="73" t="s">
        <v>30</v>
      </c>
      <c r="B13" s="73">
        <v>1500</v>
      </c>
      <c r="C13" s="73">
        <v>24377</v>
      </c>
      <c r="D13" s="73">
        <v>24592</v>
      </c>
      <c r="E13" s="73">
        <v>21250</v>
      </c>
      <c r="F13" s="73">
        <v>21650</v>
      </c>
      <c r="G13" s="73">
        <v>36564796</v>
      </c>
      <c r="H13" s="73">
        <v>32189220</v>
      </c>
      <c r="I13" s="73">
        <v>-11.97</v>
      </c>
      <c r="J13" s="73">
        <v>-4375576</v>
      </c>
      <c r="K13" s="73">
        <v>13889167</v>
      </c>
      <c r="L13" s="73">
        <v>10563591</v>
      </c>
    </row>
    <row r="14" spans="1:12" ht="18.75" x14ac:dyDescent="0.3">
      <c r="A14" s="73" t="s">
        <v>32</v>
      </c>
      <c r="B14" s="73">
        <v>3000</v>
      </c>
      <c r="C14" s="73">
        <v>2118</v>
      </c>
      <c r="D14" s="73">
        <v>2137</v>
      </c>
      <c r="E14" s="73">
        <v>9530</v>
      </c>
      <c r="F14" s="73">
        <v>9690</v>
      </c>
      <c r="G14" s="73">
        <v>6352516</v>
      </c>
      <c r="H14" s="73">
        <v>28814184</v>
      </c>
      <c r="I14" s="73">
        <v>353.59</v>
      </c>
      <c r="J14" s="73">
        <v>22461668</v>
      </c>
      <c r="K14" s="73">
        <v>97530192</v>
      </c>
      <c r="L14" s="73">
        <v>119991860</v>
      </c>
    </row>
    <row r="15" spans="1:12" ht="18.75" x14ac:dyDescent="0.3">
      <c r="A15" s="73" t="s">
        <v>33</v>
      </c>
      <c r="B15" s="73">
        <v>1000</v>
      </c>
      <c r="C15" s="73">
        <v>10199</v>
      </c>
      <c r="D15" s="73">
        <v>10289</v>
      </c>
      <c r="E15" s="73">
        <v>12721</v>
      </c>
      <c r="F15" s="73">
        <v>12810</v>
      </c>
      <c r="G15" s="73">
        <v>10199421</v>
      </c>
      <c r="H15" s="73">
        <v>12697272</v>
      </c>
      <c r="I15" s="73">
        <v>24.49</v>
      </c>
      <c r="J15" s="73">
        <v>2497851</v>
      </c>
      <c r="K15" s="73">
        <v>24581076</v>
      </c>
      <c r="L15" s="73">
        <v>28578927</v>
      </c>
    </row>
    <row r="16" spans="1:12" ht="18.75" x14ac:dyDescent="0.3">
      <c r="A16" s="73" t="s">
        <v>92</v>
      </c>
      <c r="B16" s="73">
        <v>300</v>
      </c>
      <c r="C16" s="73">
        <v>19141</v>
      </c>
      <c r="D16" s="73">
        <v>19310</v>
      </c>
      <c r="E16" s="73">
        <v>18020</v>
      </c>
      <c r="F16" s="73">
        <v>18360</v>
      </c>
      <c r="G16" s="73">
        <v>5742234</v>
      </c>
      <c r="H16" s="73">
        <v>5459530</v>
      </c>
      <c r="I16" s="73">
        <v>-4.92</v>
      </c>
      <c r="J16" s="73">
        <v>-282704</v>
      </c>
      <c r="K16" s="73">
        <v>0</v>
      </c>
      <c r="L16" s="73">
        <v>-282704</v>
      </c>
    </row>
    <row r="17" spans="1:12" ht="18.75" x14ac:dyDescent="0.3">
      <c r="A17" s="73" t="s">
        <v>34</v>
      </c>
      <c r="B17" s="73">
        <v>400</v>
      </c>
      <c r="C17" s="73">
        <v>2300</v>
      </c>
      <c r="D17" s="73">
        <v>2321</v>
      </c>
      <c r="E17" s="73">
        <v>8181</v>
      </c>
      <c r="F17" s="73">
        <v>8521</v>
      </c>
      <c r="G17" s="73">
        <v>920033</v>
      </c>
      <c r="H17" s="73">
        <v>3378406</v>
      </c>
      <c r="I17" s="73">
        <v>267.2</v>
      </c>
      <c r="J17" s="73">
        <v>2458373</v>
      </c>
      <c r="K17" s="73">
        <v>30419074</v>
      </c>
      <c r="L17" s="73">
        <v>32877447</v>
      </c>
    </row>
    <row r="18" spans="1:12" ht="18.75" x14ac:dyDescent="0.3">
      <c r="A18" s="73" t="s">
        <v>35</v>
      </c>
      <c r="B18" s="73">
        <v>16</v>
      </c>
      <c r="C18" s="73" t="s">
        <v>36</v>
      </c>
      <c r="D18" s="73" t="s">
        <v>110</v>
      </c>
      <c r="E18" s="73" t="s">
        <v>38</v>
      </c>
      <c r="F18" s="73" t="s">
        <v>111</v>
      </c>
      <c r="G18" s="73" t="s">
        <v>40</v>
      </c>
      <c r="H18" s="73">
        <f>SUM(H2:H17)</f>
        <v>2472568751</v>
      </c>
      <c r="I18" s="73" t="s">
        <v>41</v>
      </c>
      <c r="J18" s="73" t="s">
        <v>112</v>
      </c>
      <c r="K18" s="73"/>
      <c r="L18" s="73"/>
    </row>
    <row r="19" spans="1:12" hidden="1" x14ac:dyDescent="0.25"/>
    <row r="20" spans="1:12" hidden="1" x14ac:dyDescent="0.25"/>
    <row r="21" spans="1:12" hidden="1" x14ac:dyDescent="0.25"/>
    <row r="22" spans="1:12" hidden="1" x14ac:dyDescent="0.25"/>
    <row r="23" spans="1:12" hidden="1" x14ac:dyDescent="0.25"/>
    <row r="24" spans="1:12" hidden="1" x14ac:dyDescent="0.25"/>
    <row r="25" spans="1:12" hidden="1" x14ac:dyDescent="0.25"/>
    <row r="26" spans="1:12" hidden="1" x14ac:dyDescent="0.25"/>
    <row r="27" spans="1:12" hidden="1" x14ac:dyDescent="0.25"/>
    <row r="28" spans="1:12" hidden="1" x14ac:dyDescent="0.25"/>
    <row r="29" spans="1:12" hidden="1" x14ac:dyDescent="0.25"/>
    <row r="30" spans="1:12" hidden="1" x14ac:dyDescent="0.25"/>
    <row r="31" spans="1:12" hidden="1" x14ac:dyDescent="0.25"/>
    <row r="32" spans="1:12" hidden="1" x14ac:dyDescent="0.25"/>
    <row r="33" spans="1:12" hidden="1" x14ac:dyDescent="0.25"/>
    <row r="34" spans="1:12" hidden="1" x14ac:dyDescent="0.25"/>
    <row r="35" spans="1:12" hidden="1" x14ac:dyDescent="0.25"/>
    <row r="36" spans="1:12" hidden="1" x14ac:dyDescent="0.25"/>
    <row r="37" spans="1:12" hidden="1" x14ac:dyDescent="0.25"/>
    <row r="38" spans="1:12" hidden="1" x14ac:dyDescent="0.25"/>
    <row r="39" spans="1:12" hidden="1" x14ac:dyDescent="0.25"/>
    <row r="40" spans="1:12" ht="19.5" thickBot="1" x14ac:dyDescent="0.35">
      <c r="A40" s="5">
        <v>0</v>
      </c>
      <c r="B40" s="5"/>
      <c r="C40" s="5"/>
      <c r="D40" s="5"/>
      <c r="E40" s="5"/>
      <c r="F40" s="2">
        <f>H18+B41</f>
        <v>2511536325</v>
      </c>
      <c r="G40" s="5" t="s">
        <v>43</v>
      </c>
      <c r="H40" s="6" t="s">
        <v>44</v>
      </c>
      <c r="I40" s="6"/>
      <c r="J40" s="5"/>
      <c r="K40" s="6" t="s">
        <v>45</v>
      </c>
      <c r="L40" s="6"/>
    </row>
    <row r="41" spans="1:12" ht="18.75" x14ac:dyDescent="0.3">
      <c r="A41" s="5" t="s">
        <v>46</v>
      </c>
      <c r="B41" s="2">
        <v>38967574</v>
      </c>
      <c r="C41" s="5" t="s">
        <v>47</v>
      </c>
      <c r="D41" s="5">
        <v>0</v>
      </c>
      <c r="E41" s="5" t="s">
        <v>48</v>
      </c>
      <c r="F41" s="2">
        <f>32951060+39600000</f>
        <v>72551060</v>
      </c>
      <c r="G41" s="7">
        <f>F40+D41+F41</f>
        <v>2584087385</v>
      </c>
      <c r="H41" s="8">
        <f>G41-B43</f>
        <v>-53826270</v>
      </c>
      <c r="I41" s="9">
        <f>H41/B43</f>
        <v>-2.0404864237301961E-2</v>
      </c>
      <c r="J41" s="10">
        <f>G41+J40</f>
        <v>2584087385</v>
      </c>
      <c r="K41" s="8">
        <f>H41+J40</f>
        <v>-53826270</v>
      </c>
      <c r="L41" s="9">
        <f>K41/B43</f>
        <v>-2.0404864237301961E-2</v>
      </c>
    </row>
    <row r="42" spans="1:12" ht="19.5" thickBot="1" x14ac:dyDescent="0.35">
      <c r="A42" s="5" t="s">
        <v>49</v>
      </c>
      <c r="B42" s="2">
        <v>0</v>
      </c>
      <c r="C42" s="5"/>
      <c r="D42" s="5"/>
      <c r="E42" s="5"/>
      <c r="F42" s="5"/>
      <c r="G42" s="7">
        <f>G41+B42</f>
        <v>2584087385</v>
      </c>
      <c r="H42" s="11">
        <f>G42-B43</f>
        <v>-53826270</v>
      </c>
      <c r="I42" s="12">
        <f>H42/B43</f>
        <v>-2.0404864237301961E-2</v>
      </c>
      <c r="J42" s="10">
        <f>G42+J40</f>
        <v>2584087385</v>
      </c>
      <c r="K42" s="11">
        <f>H42+J40</f>
        <v>-53826270</v>
      </c>
      <c r="L42" s="12">
        <f>K42/B43</f>
        <v>-2.0404864237301961E-2</v>
      </c>
    </row>
    <row r="43" spans="1:12" ht="19.5" thickBot="1" x14ac:dyDescent="0.35">
      <c r="A43" s="5" t="s">
        <v>50</v>
      </c>
      <c r="B43" s="7">
        <v>2637913655</v>
      </c>
      <c r="C43" s="5"/>
      <c r="D43" s="5"/>
      <c r="E43" s="5"/>
      <c r="F43" s="5"/>
      <c r="G43" s="13"/>
      <c r="H43" s="14" t="s">
        <v>51</v>
      </c>
      <c r="I43" s="9">
        <f ca="1">H41/VLOOKUP(MID(CELL("filename",A$1),FIND("]",CELL("filename",A$1))+1,255),Base!A:H,8,FALSE)*30</f>
        <v>-2.3544074119963801E-2</v>
      </c>
      <c r="J43" s="15"/>
      <c r="K43" s="14" t="s">
        <v>51</v>
      </c>
      <c r="L43" s="9">
        <f ca="1">K41/VLOOKUP(MID(CELL("filename",A$1),FIND("]",CELL("filename",A$1))+1,255),Base!A:H,8,FALSE)*30</f>
        <v>-2.3544074119963801E-2</v>
      </c>
    </row>
    <row r="44" spans="1:12" ht="19.5" thickBot="1" x14ac:dyDescent="0.35">
      <c r="A44" s="5"/>
      <c r="B44" s="5"/>
      <c r="C44" s="5"/>
      <c r="D44" s="5"/>
      <c r="E44" s="5"/>
      <c r="F44" s="5"/>
      <c r="G44" s="13"/>
      <c r="H44" s="16"/>
      <c r="I44" s="9">
        <f ca="1">H42/VLOOKUP(MID(CELL("filename",A$1),FIND("]",CELL("filename",A$1))+1,255),Base!A:H,8,FALSE)*30</f>
        <v>-2.3544074119963801E-2</v>
      </c>
      <c r="J44" s="15"/>
      <c r="K44" s="16"/>
      <c r="L44" s="12">
        <f ca="1">K42/VLOOKUP(MID(CELL("filename",A$1),FIND("]",CELL("filename",A$1))+1,255),Base!A:H,8,FALSE)*30</f>
        <v>-2.3544074119963801E-2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L44"/>
  <sheetViews>
    <sheetView rightToLeft="1" workbookViewId="0">
      <selection activeCell="A40" sqref="A40:L44"/>
    </sheetView>
  </sheetViews>
  <sheetFormatPr defaultRowHeight="15" x14ac:dyDescent="0.25"/>
  <cols>
    <col min="1" max="1" width="13.85546875" bestFit="1" customWidth="1"/>
    <col min="2" max="2" width="19.7109375" bestFit="1" customWidth="1"/>
    <col min="3" max="3" width="13.5703125" bestFit="1" customWidth="1"/>
    <col min="4" max="4" width="22.140625" bestFit="1" customWidth="1"/>
    <col min="5" max="5" width="14.7109375" bestFit="1" customWidth="1"/>
    <col min="6" max="6" width="19.85546875" bestFit="1" customWidth="1"/>
    <col min="7" max="7" width="19.7109375" bestFit="1" customWidth="1"/>
    <col min="8" max="8" width="16.85546875" bestFit="1" customWidth="1"/>
    <col min="9" max="9" width="21.85546875" bestFit="1" customWidth="1"/>
    <col min="10" max="10" width="22.140625" bestFit="1" customWidth="1"/>
    <col min="11" max="11" width="18.140625" bestFit="1" customWidth="1"/>
    <col min="12" max="12" width="15.7109375" bestFit="1" customWidth="1"/>
  </cols>
  <sheetData>
    <row r="1" spans="1:12" ht="18.75" x14ac:dyDescent="0.3">
      <c r="A1" s="77" t="s">
        <v>8</v>
      </c>
      <c r="B1" s="77" t="s">
        <v>9</v>
      </c>
      <c r="C1" s="77" t="s">
        <v>10</v>
      </c>
      <c r="D1" s="77" t="s">
        <v>11</v>
      </c>
      <c r="E1" s="77" t="s">
        <v>12</v>
      </c>
      <c r="F1" s="77" t="s">
        <v>13</v>
      </c>
      <c r="G1" s="77" t="s">
        <v>14</v>
      </c>
      <c r="H1" s="77" t="s">
        <v>15</v>
      </c>
      <c r="I1" s="77" t="s">
        <v>16</v>
      </c>
      <c r="J1" s="77" t="s">
        <v>17</v>
      </c>
      <c r="K1" s="77" t="s">
        <v>18</v>
      </c>
      <c r="L1" s="77" t="s">
        <v>19</v>
      </c>
    </row>
    <row r="2" spans="1:12" ht="18.75" x14ac:dyDescent="0.3">
      <c r="A2" s="76" t="s">
        <v>20</v>
      </c>
      <c r="B2" s="76">
        <v>64000</v>
      </c>
      <c r="C2" s="76">
        <v>2799</v>
      </c>
      <c r="D2" s="76">
        <v>2824</v>
      </c>
      <c r="E2" s="76">
        <v>8549</v>
      </c>
      <c r="F2" s="76">
        <v>8723</v>
      </c>
      <c r="G2" s="76">
        <v>179163136</v>
      </c>
      <c r="H2" s="76">
        <v>553359206</v>
      </c>
      <c r="I2" s="76">
        <v>208.86</v>
      </c>
      <c r="J2" s="76">
        <v>374196070</v>
      </c>
      <c r="K2" s="76">
        <v>926148736</v>
      </c>
      <c r="L2" s="76">
        <v>1364864806</v>
      </c>
    </row>
    <row r="3" spans="1:12" ht="18.75" x14ac:dyDescent="0.3">
      <c r="A3" s="76" t="s">
        <v>21</v>
      </c>
      <c r="B3" s="76">
        <v>10000</v>
      </c>
      <c r="C3" s="76">
        <v>19535</v>
      </c>
      <c r="D3" s="76">
        <v>19707</v>
      </c>
      <c r="E3" s="76">
        <v>52835</v>
      </c>
      <c r="F3" s="76">
        <v>54965</v>
      </c>
      <c r="G3" s="76">
        <v>195353872</v>
      </c>
      <c r="H3" s="76">
        <v>544813080</v>
      </c>
      <c r="I3" s="76">
        <v>178.89</v>
      </c>
      <c r="J3" s="76">
        <v>349459208</v>
      </c>
      <c r="K3" s="76">
        <v>0</v>
      </c>
      <c r="L3" s="76">
        <v>349459208</v>
      </c>
    </row>
    <row r="4" spans="1:12" ht="18.75" x14ac:dyDescent="0.3">
      <c r="A4" s="76" t="s">
        <v>23</v>
      </c>
      <c r="B4" s="76">
        <v>20000</v>
      </c>
      <c r="C4" s="76">
        <v>5854</v>
      </c>
      <c r="D4" s="76">
        <v>5906</v>
      </c>
      <c r="E4" s="76">
        <v>13440</v>
      </c>
      <c r="F4" s="76">
        <v>13430</v>
      </c>
      <c r="G4" s="76">
        <v>117082552</v>
      </c>
      <c r="H4" s="76">
        <v>266236320</v>
      </c>
      <c r="I4" s="76">
        <v>127.39</v>
      </c>
      <c r="J4" s="76">
        <v>149153768</v>
      </c>
      <c r="K4" s="76">
        <v>304298560</v>
      </c>
      <c r="L4" s="76">
        <v>454402328</v>
      </c>
    </row>
    <row r="5" spans="1:12" ht="18.75" x14ac:dyDescent="0.3">
      <c r="A5" s="76" t="s">
        <v>22</v>
      </c>
      <c r="B5" s="76">
        <v>1800</v>
      </c>
      <c r="C5" s="76">
        <v>186004</v>
      </c>
      <c r="D5" s="76">
        <v>186225</v>
      </c>
      <c r="E5" s="76">
        <v>129100</v>
      </c>
      <c r="F5" s="76">
        <v>131700</v>
      </c>
      <c r="G5" s="76">
        <v>334807680</v>
      </c>
      <c r="H5" s="76">
        <v>236778373</v>
      </c>
      <c r="I5" s="76">
        <v>-29.28</v>
      </c>
      <c r="J5" s="76">
        <v>-98029307</v>
      </c>
      <c r="K5" s="76">
        <v>-65813952</v>
      </c>
      <c r="L5" s="76">
        <v>-163843259</v>
      </c>
    </row>
    <row r="6" spans="1:12" ht="18.75" x14ac:dyDescent="0.3">
      <c r="A6" s="76" t="s">
        <v>25</v>
      </c>
      <c r="B6" s="76">
        <v>50000</v>
      </c>
      <c r="C6" s="76">
        <v>1999</v>
      </c>
      <c r="D6" s="76">
        <v>2017</v>
      </c>
      <c r="E6" s="76">
        <v>3760</v>
      </c>
      <c r="F6" s="76">
        <v>3775</v>
      </c>
      <c r="G6" s="76">
        <v>99938792</v>
      </c>
      <c r="H6" s="76">
        <v>187089000</v>
      </c>
      <c r="I6" s="76">
        <v>87.2</v>
      </c>
      <c r="J6" s="76">
        <v>87150208</v>
      </c>
      <c r="K6" s="76">
        <v>440100384</v>
      </c>
      <c r="L6" s="76">
        <v>527250592</v>
      </c>
    </row>
    <row r="7" spans="1:12" ht="18.75" x14ac:dyDescent="0.3">
      <c r="A7" s="76" t="s">
        <v>24</v>
      </c>
      <c r="B7" s="76">
        <v>12425</v>
      </c>
      <c r="C7" s="76">
        <v>7316</v>
      </c>
      <c r="D7" s="76">
        <v>7381</v>
      </c>
      <c r="E7" s="76">
        <v>11700</v>
      </c>
      <c r="F7" s="76">
        <v>11870</v>
      </c>
      <c r="G7" s="76">
        <v>90907328</v>
      </c>
      <c r="H7" s="76">
        <v>146186884</v>
      </c>
      <c r="I7" s="76">
        <v>60.81</v>
      </c>
      <c r="J7" s="76">
        <v>55279556</v>
      </c>
      <c r="K7" s="76">
        <v>28708712</v>
      </c>
      <c r="L7" s="76">
        <v>92388268</v>
      </c>
    </row>
    <row r="8" spans="1:12" ht="18.75" x14ac:dyDescent="0.3">
      <c r="A8" s="76" t="s">
        <v>26</v>
      </c>
      <c r="B8" s="76">
        <v>15000</v>
      </c>
      <c r="C8" s="76">
        <v>11577</v>
      </c>
      <c r="D8" s="76">
        <v>11679</v>
      </c>
      <c r="E8" s="76">
        <v>9420</v>
      </c>
      <c r="F8" s="76">
        <v>9430</v>
      </c>
      <c r="G8" s="76">
        <v>173659568</v>
      </c>
      <c r="H8" s="76">
        <v>140205240</v>
      </c>
      <c r="I8" s="76">
        <v>-19.260000000000002</v>
      </c>
      <c r="J8" s="76">
        <v>-33454328</v>
      </c>
      <c r="K8" s="76">
        <v>54390804</v>
      </c>
      <c r="L8" s="76">
        <v>22686476</v>
      </c>
    </row>
    <row r="9" spans="1:12" ht="18.75" x14ac:dyDescent="0.3">
      <c r="A9" s="76" t="s">
        <v>27</v>
      </c>
      <c r="B9" s="76">
        <v>15000</v>
      </c>
      <c r="C9" s="76">
        <v>8379</v>
      </c>
      <c r="D9" s="76">
        <v>8453</v>
      </c>
      <c r="E9" s="76">
        <v>7612</v>
      </c>
      <c r="F9" s="76">
        <v>7702</v>
      </c>
      <c r="G9" s="76">
        <v>125683168</v>
      </c>
      <c r="H9" s="76">
        <v>114513336</v>
      </c>
      <c r="I9" s="76">
        <v>-8.89</v>
      </c>
      <c r="J9" s="76">
        <v>-11169832</v>
      </c>
      <c r="K9" s="76">
        <v>1144847</v>
      </c>
      <c r="L9" s="76">
        <v>17935015</v>
      </c>
    </row>
    <row r="10" spans="1:12" ht="18.75" x14ac:dyDescent="0.3">
      <c r="A10" s="76" t="s">
        <v>28</v>
      </c>
      <c r="B10" s="76">
        <v>1600</v>
      </c>
      <c r="C10" s="76">
        <v>70009</v>
      </c>
      <c r="D10" s="76">
        <v>70093</v>
      </c>
      <c r="E10" s="76">
        <v>65835</v>
      </c>
      <c r="F10" s="76">
        <v>66692</v>
      </c>
      <c r="G10" s="76">
        <v>112014400</v>
      </c>
      <c r="H10" s="76">
        <v>106580432</v>
      </c>
      <c r="I10" s="76">
        <v>-4.8499999999999996</v>
      </c>
      <c r="J10" s="76">
        <v>-5433968</v>
      </c>
      <c r="K10" s="76">
        <v>9227040</v>
      </c>
      <c r="L10" s="76">
        <v>3793072</v>
      </c>
    </row>
    <row r="11" spans="1:12" ht="18.75" x14ac:dyDescent="0.3">
      <c r="A11" s="76" t="s">
        <v>29</v>
      </c>
      <c r="B11" s="76">
        <v>100000</v>
      </c>
      <c r="C11" s="76">
        <v>502</v>
      </c>
      <c r="D11" s="76">
        <v>507</v>
      </c>
      <c r="E11" s="76">
        <v>500</v>
      </c>
      <c r="F11" s="76">
        <v>500</v>
      </c>
      <c r="G11" s="76">
        <v>50227000</v>
      </c>
      <c r="H11" s="76">
        <v>49560000</v>
      </c>
      <c r="I11" s="76">
        <v>-1.33</v>
      </c>
      <c r="J11" s="76">
        <v>-667000</v>
      </c>
      <c r="K11" s="76">
        <v>0</v>
      </c>
      <c r="L11" s="76">
        <v>-167000</v>
      </c>
    </row>
    <row r="12" spans="1:12" ht="18.75" x14ac:dyDescent="0.3">
      <c r="A12" s="76" t="s">
        <v>31</v>
      </c>
      <c r="B12" s="76">
        <v>7000</v>
      </c>
      <c r="C12" s="76">
        <v>2103</v>
      </c>
      <c r="D12" s="76">
        <v>2122</v>
      </c>
      <c r="E12" s="76">
        <v>5349</v>
      </c>
      <c r="F12" s="76">
        <v>5457</v>
      </c>
      <c r="G12" s="76">
        <v>14720662</v>
      </c>
      <c r="H12" s="76">
        <v>37862849</v>
      </c>
      <c r="I12" s="76">
        <v>157.21</v>
      </c>
      <c r="J12" s="76">
        <v>23142187</v>
      </c>
      <c r="K12" s="76">
        <v>94924224</v>
      </c>
      <c r="L12" s="76">
        <v>118066411</v>
      </c>
    </row>
    <row r="13" spans="1:12" ht="18.75" x14ac:dyDescent="0.3">
      <c r="A13" s="76" t="s">
        <v>30</v>
      </c>
      <c r="B13" s="76">
        <v>1500</v>
      </c>
      <c r="C13" s="76">
        <v>24377</v>
      </c>
      <c r="D13" s="76">
        <v>24592</v>
      </c>
      <c r="E13" s="76">
        <v>21220</v>
      </c>
      <c r="F13" s="76">
        <v>21650</v>
      </c>
      <c r="G13" s="76">
        <v>36564796</v>
      </c>
      <c r="H13" s="76">
        <v>32189220</v>
      </c>
      <c r="I13" s="76">
        <v>-11.97</v>
      </c>
      <c r="J13" s="76">
        <v>-4375576</v>
      </c>
      <c r="K13" s="76">
        <v>13889167</v>
      </c>
      <c r="L13" s="76">
        <v>10563591</v>
      </c>
    </row>
    <row r="14" spans="1:12" ht="18.75" x14ac:dyDescent="0.3">
      <c r="A14" s="76" t="s">
        <v>32</v>
      </c>
      <c r="B14" s="76">
        <v>3000</v>
      </c>
      <c r="C14" s="76">
        <v>2118</v>
      </c>
      <c r="D14" s="76">
        <v>2137</v>
      </c>
      <c r="E14" s="76">
        <v>9500</v>
      </c>
      <c r="F14" s="76">
        <v>9500</v>
      </c>
      <c r="G14" s="76">
        <v>6352516</v>
      </c>
      <c r="H14" s="76">
        <v>28249200</v>
      </c>
      <c r="I14" s="76">
        <v>344.69</v>
      </c>
      <c r="J14" s="76">
        <v>21896684</v>
      </c>
      <c r="K14" s="76">
        <v>97530192</v>
      </c>
      <c r="L14" s="76">
        <v>119426876</v>
      </c>
    </row>
    <row r="15" spans="1:12" ht="18.75" x14ac:dyDescent="0.3">
      <c r="A15" s="76" t="s">
        <v>33</v>
      </c>
      <c r="B15" s="76">
        <v>1000</v>
      </c>
      <c r="C15" s="76">
        <v>10199</v>
      </c>
      <c r="D15" s="76">
        <v>10289</v>
      </c>
      <c r="E15" s="76">
        <v>12702</v>
      </c>
      <c r="F15" s="76">
        <v>12777</v>
      </c>
      <c r="G15" s="76">
        <v>10199421</v>
      </c>
      <c r="H15" s="76">
        <v>12664562</v>
      </c>
      <c r="I15" s="76">
        <v>24.17</v>
      </c>
      <c r="J15" s="76">
        <v>2465141</v>
      </c>
      <c r="K15" s="76">
        <v>24581076</v>
      </c>
      <c r="L15" s="76">
        <v>28546217</v>
      </c>
    </row>
    <row r="16" spans="1:12" ht="18.75" x14ac:dyDescent="0.3">
      <c r="A16" s="76" t="s">
        <v>92</v>
      </c>
      <c r="B16" s="76">
        <v>300</v>
      </c>
      <c r="C16" s="76">
        <v>19141</v>
      </c>
      <c r="D16" s="76">
        <v>19310</v>
      </c>
      <c r="E16" s="76">
        <v>18000</v>
      </c>
      <c r="F16" s="76">
        <v>18230</v>
      </c>
      <c r="G16" s="76">
        <v>5742234</v>
      </c>
      <c r="H16" s="76">
        <v>5420873</v>
      </c>
      <c r="I16" s="76">
        <v>-5.6</v>
      </c>
      <c r="J16" s="76">
        <v>-321361</v>
      </c>
      <c r="K16" s="76">
        <v>0</v>
      </c>
      <c r="L16" s="76">
        <v>-321361</v>
      </c>
    </row>
    <row r="17" spans="1:12" ht="18.75" x14ac:dyDescent="0.3">
      <c r="A17" s="76" t="s">
        <v>34</v>
      </c>
      <c r="B17" s="76">
        <v>400</v>
      </c>
      <c r="C17" s="76">
        <v>2300</v>
      </c>
      <c r="D17" s="76">
        <v>2321</v>
      </c>
      <c r="E17" s="76">
        <v>8181</v>
      </c>
      <c r="F17" s="76">
        <v>8520</v>
      </c>
      <c r="G17" s="76">
        <v>920033</v>
      </c>
      <c r="H17" s="76">
        <v>3378010</v>
      </c>
      <c r="I17" s="76">
        <v>267.16000000000003</v>
      </c>
      <c r="J17" s="76">
        <v>2457977</v>
      </c>
      <c r="K17" s="76">
        <v>30419074</v>
      </c>
      <c r="L17" s="76">
        <v>32877051</v>
      </c>
    </row>
    <row r="18" spans="1:12" ht="18.75" x14ac:dyDescent="0.3">
      <c r="A18" s="76" t="s">
        <v>35</v>
      </c>
      <c r="B18" s="76">
        <v>16</v>
      </c>
      <c r="C18" s="76" t="s">
        <v>36</v>
      </c>
      <c r="D18" s="76" t="s">
        <v>113</v>
      </c>
      <c r="E18" s="76" t="s">
        <v>38</v>
      </c>
      <c r="F18" s="76" t="s">
        <v>114</v>
      </c>
      <c r="G18" s="76" t="s">
        <v>40</v>
      </c>
      <c r="H18" s="76">
        <f>SUM(H2:H17)</f>
        <v>2465086585</v>
      </c>
      <c r="I18" s="76" t="s">
        <v>41</v>
      </c>
      <c r="J18" s="76" t="s">
        <v>115</v>
      </c>
      <c r="K18" s="76"/>
      <c r="L18" s="76"/>
    </row>
    <row r="19" spans="1:12" hidden="1" x14ac:dyDescent="0.25"/>
    <row r="20" spans="1:12" hidden="1" x14ac:dyDescent="0.25"/>
    <row r="21" spans="1:12" hidden="1" x14ac:dyDescent="0.25"/>
    <row r="22" spans="1:12" hidden="1" x14ac:dyDescent="0.25"/>
    <row r="23" spans="1:12" hidden="1" x14ac:dyDescent="0.25"/>
    <row r="24" spans="1:12" hidden="1" x14ac:dyDescent="0.25"/>
    <row r="25" spans="1:12" hidden="1" x14ac:dyDescent="0.25"/>
    <row r="26" spans="1:12" hidden="1" x14ac:dyDescent="0.25"/>
    <row r="27" spans="1:12" hidden="1" x14ac:dyDescent="0.25"/>
    <row r="28" spans="1:12" hidden="1" x14ac:dyDescent="0.25"/>
    <row r="29" spans="1:12" hidden="1" x14ac:dyDescent="0.25"/>
    <row r="30" spans="1:12" hidden="1" x14ac:dyDescent="0.25"/>
    <row r="31" spans="1:12" hidden="1" x14ac:dyDescent="0.25"/>
    <row r="32" spans="1:12" hidden="1" x14ac:dyDescent="0.25"/>
    <row r="33" spans="1:12" hidden="1" x14ac:dyDescent="0.25"/>
    <row r="34" spans="1:12" hidden="1" x14ac:dyDescent="0.25"/>
    <row r="35" spans="1:12" hidden="1" x14ac:dyDescent="0.25"/>
    <row r="36" spans="1:12" hidden="1" x14ac:dyDescent="0.25"/>
    <row r="37" spans="1:12" hidden="1" x14ac:dyDescent="0.25"/>
    <row r="38" spans="1:12" hidden="1" x14ac:dyDescent="0.25"/>
    <row r="39" spans="1:12" hidden="1" x14ac:dyDescent="0.25"/>
    <row r="40" spans="1:12" ht="19.5" thickBot="1" x14ac:dyDescent="0.35">
      <c r="A40" s="5">
        <v>0</v>
      </c>
      <c r="B40" s="5"/>
      <c r="C40" s="5"/>
      <c r="D40" s="5"/>
      <c r="E40" s="5"/>
      <c r="F40" s="2">
        <f>H18+B41</f>
        <v>2504054159</v>
      </c>
      <c r="G40" s="5" t="s">
        <v>43</v>
      </c>
      <c r="H40" s="6" t="s">
        <v>44</v>
      </c>
      <c r="I40" s="6"/>
      <c r="J40" s="5"/>
      <c r="K40" s="6" t="s">
        <v>45</v>
      </c>
      <c r="L40" s="6"/>
    </row>
    <row r="41" spans="1:12" ht="18.75" x14ac:dyDescent="0.3">
      <c r="A41" s="5" t="s">
        <v>46</v>
      </c>
      <c r="B41" s="2">
        <v>38967574</v>
      </c>
      <c r="C41" s="5" t="s">
        <v>47</v>
      </c>
      <c r="D41" s="5">
        <v>0</v>
      </c>
      <c r="E41" s="5" t="s">
        <v>48</v>
      </c>
      <c r="F41" s="2">
        <f>32951060+39600000</f>
        <v>72551060</v>
      </c>
      <c r="G41" s="7">
        <f>F40+D41+F41</f>
        <v>2576605219</v>
      </c>
      <c r="H41" s="8">
        <f>G41-B43</f>
        <v>-61308436</v>
      </c>
      <c r="I41" s="9">
        <f>H41/B43</f>
        <v>-2.3241259577922009E-2</v>
      </c>
      <c r="J41" s="10">
        <f>G41+J40</f>
        <v>2576605219</v>
      </c>
      <c r="K41" s="8">
        <f>H41+J40</f>
        <v>-61308436</v>
      </c>
      <c r="L41" s="9">
        <f>K41/B43</f>
        <v>-2.3241259577922009E-2</v>
      </c>
    </row>
    <row r="42" spans="1:12" ht="19.5" thickBot="1" x14ac:dyDescent="0.35">
      <c r="A42" s="5" t="s">
        <v>49</v>
      </c>
      <c r="B42" s="2">
        <v>0</v>
      </c>
      <c r="C42" s="5"/>
      <c r="D42" s="5"/>
      <c r="E42" s="5"/>
      <c r="F42" s="5"/>
      <c r="G42" s="7">
        <f>G41+B42</f>
        <v>2576605219</v>
      </c>
      <c r="H42" s="11">
        <f>G42-B43</f>
        <v>-61308436</v>
      </c>
      <c r="I42" s="12">
        <f>H42/B43</f>
        <v>-2.3241259577922009E-2</v>
      </c>
      <c r="J42" s="10">
        <f>G42+J40</f>
        <v>2576605219</v>
      </c>
      <c r="K42" s="11">
        <f>H42+J40</f>
        <v>-61308436</v>
      </c>
      <c r="L42" s="12">
        <f>K42/B43</f>
        <v>-2.3241259577922009E-2</v>
      </c>
    </row>
    <row r="43" spans="1:12" ht="19.5" thickBot="1" x14ac:dyDescent="0.35">
      <c r="A43" s="5" t="s">
        <v>50</v>
      </c>
      <c r="B43" s="7">
        <v>2637913655</v>
      </c>
      <c r="C43" s="5"/>
      <c r="D43" s="5"/>
      <c r="E43" s="5"/>
      <c r="F43" s="5"/>
      <c r="G43" s="13"/>
      <c r="H43" s="14" t="s">
        <v>51</v>
      </c>
      <c r="I43" s="9">
        <f ca="1">H41/VLOOKUP(MID(CELL("filename",A$1),FIND("]",CELL("filename",A$1))+1,255),Base!A:H,8,FALSE)*30</f>
        <v>-2.5823621753246675E-2</v>
      </c>
      <c r="J43" s="15"/>
      <c r="K43" s="14" t="s">
        <v>51</v>
      </c>
      <c r="L43" s="9">
        <f ca="1">K41/VLOOKUP(MID(CELL("filename",A$1),FIND("]",CELL("filename",A$1))+1,255),Base!A:H,8,FALSE)*30</f>
        <v>-2.5823621753246675E-2</v>
      </c>
    </row>
    <row r="44" spans="1:12" ht="19.5" thickBot="1" x14ac:dyDescent="0.35">
      <c r="A44" s="5"/>
      <c r="B44" s="5"/>
      <c r="C44" s="5"/>
      <c r="D44" s="5"/>
      <c r="E44" s="5"/>
      <c r="F44" s="5"/>
      <c r="G44" s="13"/>
      <c r="H44" s="16"/>
      <c r="I44" s="9">
        <f ca="1">H42/VLOOKUP(MID(CELL("filename",A$1),FIND("]",CELL("filename",A$1))+1,255),Base!A:H,8,FALSE)*30</f>
        <v>-2.5823621753246675E-2</v>
      </c>
      <c r="J44" s="15"/>
      <c r="K44" s="16"/>
      <c r="L44" s="12">
        <f ca="1">K42/VLOOKUP(MID(CELL("filename",A$1),FIND("]",CELL("filename",A$1))+1,255),Base!A:H,8,FALSE)*30</f>
        <v>-2.5823621753246675E-2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L44"/>
  <sheetViews>
    <sheetView rightToLeft="1" workbookViewId="0">
      <selection activeCell="A40" sqref="A40:L44"/>
    </sheetView>
  </sheetViews>
  <sheetFormatPr defaultRowHeight="15" x14ac:dyDescent="0.25"/>
  <cols>
    <col min="1" max="1" width="13.85546875" bestFit="1" customWidth="1"/>
    <col min="2" max="2" width="19.7109375" bestFit="1" customWidth="1"/>
    <col min="3" max="3" width="13.5703125" bestFit="1" customWidth="1"/>
    <col min="4" max="4" width="22.140625" bestFit="1" customWidth="1"/>
    <col min="5" max="5" width="14.7109375" bestFit="1" customWidth="1"/>
    <col min="6" max="6" width="19.85546875" bestFit="1" customWidth="1"/>
    <col min="7" max="7" width="19.7109375" bestFit="1" customWidth="1"/>
    <col min="8" max="8" width="16.85546875" bestFit="1" customWidth="1"/>
    <col min="9" max="9" width="21.85546875" bestFit="1" customWidth="1"/>
    <col min="10" max="10" width="22.140625" bestFit="1" customWidth="1"/>
    <col min="11" max="11" width="18.140625" bestFit="1" customWidth="1"/>
    <col min="12" max="12" width="15.7109375" bestFit="1" customWidth="1"/>
  </cols>
  <sheetData>
    <row r="1" spans="1:12" ht="18.75" x14ac:dyDescent="0.3">
      <c r="A1" s="80" t="s">
        <v>8</v>
      </c>
      <c r="B1" s="80" t="s">
        <v>9</v>
      </c>
      <c r="C1" s="80" t="s">
        <v>10</v>
      </c>
      <c r="D1" s="80" t="s">
        <v>11</v>
      </c>
      <c r="E1" s="80" t="s">
        <v>12</v>
      </c>
      <c r="F1" s="80" t="s">
        <v>13</v>
      </c>
      <c r="G1" s="80" t="s">
        <v>14</v>
      </c>
      <c r="H1" s="80" t="s">
        <v>15</v>
      </c>
      <c r="I1" s="80" t="s">
        <v>16</v>
      </c>
      <c r="J1" s="80" t="s">
        <v>17</v>
      </c>
      <c r="K1" s="80" t="s">
        <v>18</v>
      </c>
      <c r="L1" s="80" t="s">
        <v>19</v>
      </c>
    </row>
    <row r="2" spans="1:12" ht="18.75" x14ac:dyDescent="0.3">
      <c r="A2" s="79" t="s">
        <v>20</v>
      </c>
      <c r="B2" s="79">
        <v>64000</v>
      </c>
      <c r="C2" s="79">
        <v>2799</v>
      </c>
      <c r="D2" s="79">
        <v>2824</v>
      </c>
      <c r="E2" s="79">
        <v>8549</v>
      </c>
      <c r="F2" s="79">
        <v>8723</v>
      </c>
      <c r="G2" s="79">
        <v>179163136</v>
      </c>
      <c r="H2" s="79">
        <v>553359206</v>
      </c>
      <c r="I2" s="79">
        <v>208.86</v>
      </c>
      <c r="J2" s="79">
        <v>374196070</v>
      </c>
      <c r="K2" s="79">
        <v>926148736</v>
      </c>
      <c r="L2" s="79">
        <v>1364864806</v>
      </c>
    </row>
    <row r="3" spans="1:12" ht="18.75" x14ac:dyDescent="0.3">
      <c r="A3" s="79" t="s">
        <v>21</v>
      </c>
      <c r="B3" s="79">
        <v>10000</v>
      </c>
      <c r="C3" s="79">
        <v>19535</v>
      </c>
      <c r="D3" s="79">
        <v>19707</v>
      </c>
      <c r="E3" s="79">
        <v>53866</v>
      </c>
      <c r="F3" s="79">
        <v>54965</v>
      </c>
      <c r="G3" s="79">
        <v>195353872</v>
      </c>
      <c r="H3" s="79">
        <v>544813080</v>
      </c>
      <c r="I3" s="79">
        <v>178.89</v>
      </c>
      <c r="J3" s="79">
        <v>349459208</v>
      </c>
      <c r="K3" s="79">
        <v>0</v>
      </c>
      <c r="L3" s="79">
        <v>349459208</v>
      </c>
    </row>
    <row r="4" spans="1:12" ht="18.75" x14ac:dyDescent="0.3">
      <c r="A4" s="79" t="s">
        <v>23</v>
      </c>
      <c r="B4" s="79">
        <v>20000</v>
      </c>
      <c r="C4" s="79">
        <v>5854</v>
      </c>
      <c r="D4" s="79">
        <v>5906</v>
      </c>
      <c r="E4" s="79">
        <v>13450</v>
      </c>
      <c r="F4" s="79">
        <v>13450</v>
      </c>
      <c r="G4" s="79">
        <v>117082552</v>
      </c>
      <c r="H4" s="79">
        <v>266632800</v>
      </c>
      <c r="I4" s="79">
        <v>127.73</v>
      </c>
      <c r="J4" s="79">
        <v>149550248</v>
      </c>
      <c r="K4" s="79">
        <v>304298560</v>
      </c>
      <c r="L4" s="79">
        <v>454798808</v>
      </c>
    </row>
    <row r="5" spans="1:12" ht="18.75" x14ac:dyDescent="0.3">
      <c r="A5" s="79" t="s">
        <v>22</v>
      </c>
      <c r="B5" s="79">
        <v>1800</v>
      </c>
      <c r="C5" s="79">
        <v>186004</v>
      </c>
      <c r="D5" s="79">
        <v>186225</v>
      </c>
      <c r="E5" s="79">
        <v>126440</v>
      </c>
      <c r="F5" s="79">
        <v>126900</v>
      </c>
      <c r="G5" s="79">
        <v>334807680</v>
      </c>
      <c r="H5" s="79">
        <v>228148637</v>
      </c>
      <c r="I5" s="79">
        <v>-31.86</v>
      </c>
      <c r="J5" s="79">
        <v>-106659043</v>
      </c>
      <c r="K5" s="79">
        <v>-65813952</v>
      </c>
      <c r="L5" s="79">
        <v>-172472995</v>
      </c>
    </row>
    <row r="6" spans="1:12" ht="18.75" x14ac:dyDescent="0.3">
      <c r="A6" s="79" t="s">
        <v>25</v>
      </c>
      <c r="B6" s="79">
        <v>50000</v>
      </c>
      <c r="C6" s="79">
        <v>1999</v>
      </c>
      <c r="D6" s="79">
        <v>2017</v>
      </c>
      <c r="E6" s="79">
        <v>3700</v>
      </c>
      <c r="F6" s="79">
        <v>3735</v>
      </c>
      <c r="G6" s="79">
        <v>99938792</v>
      </c>
      <c r="H6" s="79">
        <v>185106600</v>
      </c>
      <c r="I6" s="79">
        <v>85.22</v>
      </c>
      <c r="J6" s="79">
        <v>85167808</v>
      </c>
      <c r="K6" s="79">
        <v>440100384</v>
      </c>
      <c r="L6" s="79">
        <v>525268192</v>
      </c>
    </row>
    <row r="7" spans="1:12" ht="18.75" x14ac:dyDescent="0.3">
      <c r="A7" s="79" t="s">
        <v>24</v>
      </c>
      <c r="B7" s="79">
        <v>12425</v>
      </c>
      <c r="C7" s="79">
        <v>7316</v>
      </c>
      <c r="D7" s="79">
        <v>7381</v>
      </c>
      <c r="E7" s="79">
        <v>11640</v>
      </c>
      <c r="F7" s="79">
        <v>11650</v>
      </c>
      <c r="G7" s="79">
        <v>90907328</v>
      </c>
      <c r="H7" s="79">
        <v>143477439</v>
      </c>
      <c r="I7" s="79">
        <v>57.83</v>
      </c>
      <c r="J7" s="79">
        <v>52570111</v>
      </c>
      <c r="K7" s="79">
        <v>28708712</v>
      </c>
      <c r="L7" s="79">
        <v>89678823</v>
      </c>
    </row>
    <row r="8" spans="1:12" ht="18.75" x14ac:dyDescent="0.3">
      <c r="A8" s="79" t="s">
        <v>26</v>
      </c>
      <c r="B8" s="79">
        <v>15000</v>
      </c>
      <c r="C8" s="79">
        <v>11577</v>
      </c>
      <c r="D8" s="79">
        <v>11679</v>
      </c>
      <c r="E8" s="79">
        <v>9250</v>
      </c>
      <c r="F8" s="79">
        <v>9400</v>
      </c>
      <c r="G8" s="79">
        <v>173659568</v>
      </c>
      <c r="H8" s="79">
        <v>139759200</v>
      </c>
      <c r="I8" s="79">
        <v>-19.52</v>
      </c>
      <c r="J8" s="79">
        <v>-33900368</v>
      </c>
      <c r="K8" s="79">
        <v>54390804</v>
      </c>
      <c r="L8" s="79">
        <v>22240436</v>
      </c>
    </row>
    <row r="9" spans="1:12" ht="18.75" x14ac:dyDescent="0.3">
      <c r="A9" s="79" t="s">
        <v>27</v>
      </c>
      <c r="B9" s="79">
        <v>15000</v>
      </c>
      <c r="C9" s="79">
        <v>8379</v>
      </c>
      <c r="D9" s="79">
        <v>8453</v>
      </c>
      <c r="E9" s="79">
        <v>7548</v>
      </c>
      <c r="F9" s="79">
        <v>7628</v>
      </c>
      <c r="G9" s="79">
        <v>125683168</v>
      </c>
      <c r="H9" s="79">
        <v>113413104</v>
      </c>
      <c r="I9" s="79">
        <v>-9.76</v>
      </c>
      <c r="J9" s="79">
        <v>-12270064</v>
      </c>
      <c r="K9" s="79">
        <v>1144847</v>
      </c>
      <c r="L9" s="79">
        <v>16834783</v>
      </c>
    </row>
    <row r="10" spans="1:12" ht="18.75" x14ac:dyDescent="0.3">
      <c r="A10" s="79" t="s">
        <v>28</v>
      </c>
      <c r="B10" s="79">
        <v>1600</v>
      </c>
      <c r="C10" s="79">
        <v>70009</v>
      </c>
      <c r="D10" s="79">
        <v>70093</v>
      </c>
      <c r="E10" s="79">
        <v>64100</v>
      </c>
      <c r="F10" s="79">
        <v>64315</v>
      </c>
      <c r="G10" s="79">
        <v>112014400</v>
      </c>
      <c r="H10" s="79">
        <v>102781750</v>
      </c>
      <c r="I10" s="79">
        <v>-8.24</v>
      </c>
      <c r="J10" s="79">
        <v>-9232650</v>
      </c>
      <c r="K10" s="79">
        <v>9227040</v>
      </c>
      <c r="L10" s="79">
        <v>-5610</v>
      </c>
    </row>
    <row r="11" spans="1:12" ht="18.75" x14ac:dyDescent="0.3">
      <c r="A11" s="79" t="s">
        <v>29</v>
      </c>
      <c r="B11" s="79">
        <v>100000</v>
      </c>
      <c r="C11" s="79">
        <v>502</v>
      </c>
      <c r="D11" s="79">
        <v>507</v>
      </c>
      <c r="E11" s="79">
        <v>500</v>
      </c>
      <c r="F11" s="79">
        <v>500</v>
      </c>
      <c r="G11" s="79">
        <v>50227000</v>
      </c>
      <c r="H11" s="79">
        <v>49560000</v>
      </c>
      <c r="I11" s="79">
        <v>-1.33</v>
      </c>
      <c r="J11" s="79">
        <v>-667000</v>
      </c>
      <c r="K11" s="79">
        <v>0</v>
      </c>
      <c r="L11" s="79">
        <v>-167000</v>
      </c>
    </row>
    <row r="12" spans="1:12" ht="18.75" x14ac:dyDescent="0.3">
      <c r="A12" s="79" t="s">
        <v>31</v>
      </c>
      <c r="B12" s="79">
        <v>7000</v>
      </c>
      <c r="C12" s="79">
        <v>2103</v>
      </c>
      <c r="D12" s="79">
        <v>2122</v>
      </c>
      <c r="E12" s="79">
        <v>5239</v>
      </c>
      <c r="F12" s="79">
        <v>5444</v>
      </c>
      <c r="G12" s="79">
        <v>14720662</v>
      </c>
      <c r="H12" s="79">
        <v>37772650</v>
      </c>
      <c r="I12" s="79">
        <v>156.6</v>
      </c>
      <c r="J12" s="79">
        <v>23051988</v>
      </c>
      <c r="K12" s="79">
        <v>94924224</v>
      </c>
      <c r="L12" s="79">
        <v>117976212</v>
      </c>
    </row>
    <row r="13" spans="1:12" ht="18.75" x14ac:dyDescent="0.3">
      <c r="A13" s="79" t="s">
        <v>30</v>
      </c>
      <c r="B13" s="79">
        <v>1500</v>
      </c>
      <c r="C13" s="79">
        <v>24377</v>
      </c>
      <c r="D13" s="79">
        <v>24592</v>
      </c>
      <c r="E13" s="79">
        <v>21220</v>
      </c>
      <c r="F13" s="79">
        <v>21650</v>
      </c>
      <c r="G13" s="79">
        <v>36564796</v>
      </c>
      <c r="H13" s="79">
        <v>32189220</v>
      </c>
      <c r="I13" s="79">
        <v>-11.97</v>
      </c>
      <c r="J13" s="79">
        <v>-4375576</v>
      </c>
      <c r="K13" s="79">
        <v>13889167</v>
      </c>
      <c r="L13" s="79">
        <v>10563591</v>
      </c>
    </row>
    <row r="14" spans="1:12" ht="18.75" x14ac:dyDescent="0.3">
      <c r="A14" s="79" t="s">
        <v>32</v>
      </c>
      <c r="B14" s="79">
        <v>3000</v>
      </c>
      <c r="C14" s="79">
        <v>2118</v>
      </c>
      <c r="D14" s="79">
        <v>2137</v>
      </c>
      <c r="E14" s="79">
        <v>9310</v>
      </c>
      <c r="F14" s="79">
        <v>9480</v>
      </c>
      <c r="G14" s="79">
        <v>6352516</v>
      </c>
      <c r="H14" s="79">
        <v>28189728</v>
      </c>
      <c r="I14" s="79">
        <v>343.76</v>
      </c>
      <c r="J14" s="79">
        <v>21837212</v>
      </c>
      <c r="K14" s="79">
        <v>97530192</v>
      </c>
      <c r="L14" s="79">
        <v>119367404</v>
      </c>
    </row>
    <row r="15" spans="1:12" ht="18.75" x14ac:dyDescent="0.3">
      <c r="A15" s="79" t="s">
        <v>33</v>
      </c>
      <c r="B15" s="79">
        <v>1000</v>
      </c>
      <c r="C15" s="79">
        <v>10199</v>
      </c>
      <c r="D15" s="79">
        <v>10289</v>
      </c>
      <c r="E15" s="79">
        <v>12522</v>
      </c>
      <c r="F15" s="79">
        <v>12551</v>
      </c>
      <c r="G15" s="79">
        <v>10199421</v>
      </c>
      <c r="H15" s="79">
        <v>12440551</v>
      </c>
      <c r="I15" s="79">
        <v>21.97</v>
      </c>
      <c r="J15" s="79">
        <v>2241130</v>
      </c>
      <c r="K15" s="79">
        <v>24581076</v>
      </c>
      <c r="L15" s="79">
        <v>28322206</v>
      </c>
    </row>
    <row r="16" spans="1:12" ht="18.75" x14ac:dyDescent="0.3">
      <c r="A16" s="79" t="s">
        <v>92</v>
      </c>
      <c r="B16" s="79">
        <v>300</v>
      </c>
      <c r="C16" s="79">
        <v>19141</v>
      </c>
      <c r="D16" s="79">
        <v>19310</v>
      </c>
      <c r="E16" s="79">
        <v>17870</v>
      </c>
      <c r="F16" s="79">
        <v>18210</v>
      </c>
      <c r="G16" s="79">
        <v>5742234</v>
      </c>
      <c r="H16" s="79">
        <v>5414926</v>
      </c>
      <c r="I16" s="79">
        <v>-5.7</v>
      </c>
      <c r="J16" s="79">
        <v>-327308</v>
      </c>
      <c r="K16" s="79">
        <v>0</v>
      </c>
      <c r="L16" s="79">
        <v>-327308</v>
      </c>
    </row>
    <row r="17" spans="1:12" ht="18.75" x14ac:dyDescent="0.3">
      <c r="A17" s="79" t="s">
        <v>34</v>
      </c>
      <c r="B17" s="79">
        <v>400</v>
      </c>
      <c r="C17" s="79">
        <v>2300</v>
      </c>
      <c r="D17" s="79">
        <v>2321</v>
      </c>
      <c r="E17" s="79">
        <v>8350</v>
      </c>
      <c r="F17" s="79">
        <v>8409</v>
      </c>
      <c r="G17" s="79">
        <v>920033</v>
      </c>
      <c r="H17" s="79">
        <v>3334000</v>
      </c>
      <c r="I17" s="79">
        <v>262.38</v>
      </c>
      <c r="J17" s="79">
        <v>2413967</v>
      </c>
      <c r="K17" s="79">
        <v>30419074</v>
      </c>
      <c r="L17" s="79">
        <v>32833041</v>
      </c>
    </row>
    <row r="18" spans="1:12" ht="18.75" x14ac:dyDescent="0.3">
      <c r="A18" s="79" t="s">
        <v>35</v>
      </c>
      <c r="B18" s="79">
        <v>16</v>
      </c>
      <c r="C18" s="79" t="s">
        <v>36</v>
      </c>
      <c r="D18" s="79" t="s">
        <v>116</v>
      </c>
      <c r="E18" s="79" t="s">
        <v>38</v>
      </c>
      <c r="F18" s="79" t="s">
        <v>117</v>
      </c>
      <c r="G18" s="79" t="s">
        <v>40</v>
      </c>
      <c r="H18" s="79">
        <f>SUM(H2:H17)</f>
        <v>2446392891</v>
      </c>
      <c r="I18" s="79" t="s">
        <v>41</v>
      </c>
      <c r="J18" s="79" t="s">
        <v>118</v>
      </c>
      <c r="K18" s="79"/>
      <c r="L18" s="79"/>
    </row>
    <row r="19" spans="1:12" hidden="1" x14ac:dyDescent="0.25"/>
    <row r="20" spans="1:12" hidden="1" x14ac:dyDescent="0.25"/>
    <row r="21" spans="1:12" hidden="1" x14ac:dyDescent="0.25"/>
    <row r="22" spans="1:12" hidden="1" x14ac:dyDescent="0.25"/>
    <row r="23" spans="1:12" hidden="1" x14ac:dyDescent="0.25"/>
    <row r="24" spans="1:12" hidden="1" x14ac:dyDescent="0.25"/>
    <row r="25" spans="1:12" hidden="1" x14ac:dyDescent="0.25"/>
    <row r="26" spans="1:12" hidden="1" x14ac:dyDescent="0.25"/>
    <row r="27" spans="1:12" hidden="1" x14ac:dyDescent="0.25"/>
    <row r="28" spans="1:12" hidden="1" x14ac:dyDescent="0.25"/>
    <row r="29" spans="1:12" hidden="1" x14ac:dyDescent="0.25"/>
    <row r="30" spans="1:12" hidden="1" x14ac:dyDescent="0.25"/>
    <row r="31" spans="1:12" hidden="1" x14ac:dyDescent="0.25"/>
    <row r="32" spans="1:12" hidden="1" x14ac:dyDescent="0.25"/>
    <row r="33" spans="1:12" hidden="1" x14ac:dyDescent="0.25"/>
    <row r="34" spans="1:12" hidden="1" x14ac:dyDescent="0.25"/>
    <row r="35" spans="1:12" hidden="1" x14ac:dyDescent="0.25"/>
    <row r="36" spans="1:12" hidden="1" x14ac:dyDescent="0.25"/>
    <row r="37" spans="1:12" hidden="1" x14ac:dyDescent="0.25"/>
    <row r="38" spans="1:12" hidden="1" x14ac:dyDescent="0.25"/>
    <row r="39" spans="1:12" hidden="1" x14ac:dyDescent="0.25"/>
    <row r="40" spans="1:12" ht="19.5" thickBot="1" x14ac:dyDescent="0.35">
      <c r="A40" s="5">
        <v>0</v>
      </c>
      <c r="B40" s="5"/>
      <c r="C40" s="5"/>
      <c r="D40" s="5"/>
      <c r="E40" s="5"/>
      <c r="F40" s="2">
        <f>H18+B41</f>
        <v>2485360465</v>
      </c>
      <c r="G40" s="5" t="s">
        <v>43</v>
      </c>
      <c r="H40" s="6" t="s">
        <v>44</v>
      </c>
      <c r="I40" s="6"/>
      <c r="J40" s="5"/>
      <c r="K40" s="6" t="s">
        <v>45</v>
      </c>
      <c r="L40" s="6"/>
    </row>
    <row r="41" spans="1:12" ht="18.75" x14ac:dyDescent="0.3">
      <c r="A41" s="5" t="s">
        <v>46</v>
      </c>
      <c r="B41" s="2">
        <v>38967574</v>
      </c>
      <c r="C41" s="5" t="s">
        <v>47</v>
      </c>
      <c r="D41" s="5">
        <v>0</v>
      </c>
      <c r="E41" s="5" t="s">
        <v>48</v>
      </c>
      <c r="F41" s="2">
        <f>32951060+39600000</f>
        <v>72551060</v>
      </c>
      <c r="G41" s="7">
        <f>F40+D41+F41</f>
        <v>2557911525</v>
      </c>
      <c r="H41" s="8">
        <f>G41-B43</f>
        <v>-80002130</v>
      </c>
      <c r="I41" s="9">
        <f>H41/B43</f>
        <v>-3.0327804645296472E-2</v>
      </c>
      <c r="J41" s="10">
        <f>G41+J40</f>
        <v>2557911525</v>
      </c>
      <c r="K41" s="8">
        <f>H41+J40</f>
        <v>-80002130</v>
      </c>
      <c r="L41" s="9">
        <f>K41/B43</f>
        <v>-3.0327804645296472E-2</v>
      </c>
    </row>
    <row r="42" spans="1:12" ht="19.5" thickBot="1" x14ac:dyDescent="0.35">
      <c r="A42" s="5" t="s">
        <v>49</v>
      </c>
      <c r="B42" s="2">
        <v>0</v>
      </c>
      <c r="C42" s="5"/>
      <c r="D42" s="5"/>
      <c r="E42" s="5"/>
      <c r="F42" s="5"/>
      <c r="G42" s="7">
        <f>G41+B42</f>
        <v>2557911525</v>
      </c>
      <c r="H42" s="11">
        <f>G42-B43</f>
        <v>-80002130</v>
      </c>
      <c r="I42" s="12">
        <f>H42/B43</f>
        <v>-3.0327804645296472E-2</v>
      </c>
      <c r="J42" s="10">
        <f>G42+J40</f>
        <v>2557911525</v>
      </c>
      <c r="K42" s="11">
        <f>H42+J40</f>
        <v>-80002130</v>
      </c>
      <c r="L42" s="12">
        <f>K42/B43</f>
        <v>-3.0327804645296472E-2</v>
      </c>
    </row>
    <row r="43" spans="1:12" ht="19.5" thickBot="1" x14ac:dyDescent="0.35">
      <c r="A43" s="5" t="s">
        <v>50</v>
      </c>
      <c r="B43" s="7">
        <v>2637913655</v>
      </c>
      <c r="C43" s="5"/>
      <c r="D43" s="5"/>
      <c r="E43" s="5"/>
      <c r="F43" s="5"/>
      <c r="G43" s="13"/>
      <c r="H43" s="14" t="s">
        <v>51</v>
      </c>
      <c r="I43" s="9">
        <f ca="1">H41/VLOOKUP(MID(CELL("filename",A$1),FIND("]",CELL("filename",A$1))+1,255),Base!A:H,8,FALSE)*30</f>
        <v>-3.0327804645296469E-2</v>
      </c>
      <c r="J43" s="15"/>
      <c r="K43" s="14" t="s">
        <v>51</v>
      </c>
      <c r="L43" s="9">
        <f ca="1">K41/VLOOKUP(MID(CELL("filename",A$1),FIND("]",CELL("filename",A$1))+1,255),Base!A:H,8,FALSE)*30</f>
        <v>-3.0327804645296469E-2</v>
      </c>
    </row>
    <row r="44" spans="1:12" ht="19.5" thickBot="1" x14ac:dyDescent="0.35">
      <c r="A44" s="5"/>
      <c r="B44" s="5"/>
      <c r="C44" s="5"/>
      <c r="D44" s="5"/>
      <c r="E44" s="5"/>
      <c r="F44" s="5"/>
      <c r="G44" s="13"/>
      <c r="H44" s="16"/>
      <c r="I44" s="9">
        <f ca="1">H42/VLOOKUP(MID(CELL("filename",A$1),FIND("]",CELL("filename",A$1))+1,255),Base!A:H,8,FALSE)*30</f>
        <v>-3.0327804645296469E-2</v>
      </c>
      <c r="J44" s="15"/>
      <c r="K44" s="16"/>
      <c r="L44" s="12">
        <f ca="1">K42/VLOOKUP(MID(CELL("filename",A$1),FIND("]",CELL("filename",A$1))+1,255),Base!A:H,8,FALSE)*30</f>
        <v>-3.0327804645296469E-2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O44"/>
  <sheetViews>
    <sheetView rightToLeft="1" workbookViewId="0">
      <selection activeCell="A40" sqref="A40:L44"/>
    </sheetView>
  </sheetViews>
  <sheetFormatPr defaultRowHeight="15" x14ac:dyDescent="0.25"/>
  <cols>
    <col min="1" max="1" width="13.85546875" bestFit="1" customWidth="1"/>
    <col min="2" max="2" width="19.7109375" bestFit="1" customWidth="1"/>
    <col min="3" max="3" width="13.5703125" bestFit="1" customWidth="1"/>
    <col min="4" max="4" width="22.140625" bestFit="1" customWidth="1"/>
    <col min="5" max="5" width="14.7109375" bestFit="1" customWidth="1"/>
    <col min="6" max="6" width="19.85546875" bestFit="1" customWidth="1"/>
    <col min="7" max="7" width="19.7109375" bestFit="1" customWidth="1"/>
    <col min="8" max="8" width="16.85546875" bestFit="1" customWidth="1"/>
    <col min="9" max="9" width="21.85546875" bestFit="1" customWidth="1"/>
    <col min="10" max="10" width="22.140625" bestFit="1" customWidth="1"/>
    <col min="11" max="11" width="18.140625" bestFit="1" customWidth="1"/>
    <col min="12" max="12" width="15.7109375" bestFit="1" customWidth="1"/>
    <col min="15" max="15" width="12" bestFit="1" customWidth="1"/>
  </cols>
  <sheetData>
    <row r="1" spans="1:15" ht="18.75" x14ac:dyDescent="0.3">
      <c r="A1" s="83" t="s">
        <v>8</v>
      </c>
      <c r="B1" s="83" t="s">
        <v>9</v>
      </c>
      <c r="C1" s="83" t="s">
        <v>10</v>
      </c>
      <c r="D1" s="83" t="s">
        <v>11</v>
      </c>
      <c r="E1" s="83" t="s">
        <v>12</v>
      </c>
      <c r="F1" s="83" t="s">
        <v>13</v>
      </c>
      <c r="G1" s="83" t="s">
        <v>14</v>
      </c>
      <c r="H1" s="83" t="s">
        <v>15</v>
      </c>
      <c r="I1" s="83" t="s">
        <v>16</v>
      </c>
      <c r="J1" s="83" t="s">
        <v>17</v>
      </c>
      <c r="K1" s="83" t="s">
        <v>18</v>
      </c>
      <c r="L1" s="83" t="s">
        <v>19</v>
      </c>
    </row>
    <row r="2" spans="1:15" ht="18.75" x14ac:dyDescent="0.3">
      <c r="A2" s="82" t="s">
        <v>20</v>
      </c>
      <c r="B2" s="82">
        <v>64000</v>
      </c>
      <c r="C2" s="82">
        <v>2799</v>
      </c>
      <c r="D2" s="82">
        <v>2824</v>
      </c>
      <c r="E2" s="82">
        <v>8549</v>
      </c>
      <c r="F2" s="82">
        <v>8723</v>
      </c>
      <c r="G2" s="82">
        <v>179163136</v>
      </c>
      <c r="H2" s="82">
        <v>553359206</v>
      </c>
      <c r="I2" s="82">
        <v>208.86</v>
      </c>
      <c r="J2" s="82">
        <v>374196070</v>
      </c>
      <c r="K2" s="82">
        <v>926148736</v>
      </c>
      <c r="L2" s="82">
        <v>1364864806</v>
      </c>
    </row>
    <row r="3" spans="1:15" ht="18.75" x14ac:dyDescent="0.3">
      <c r="A3" s="82" t="s">
        <v>21</v>
      </c>
      <c r="B3" s="82">
        <v>10000</v>
      </c>
      <c r="C3" s="82">
        <v>19535</v>
      </c>
      <c r="D3" s="82">
        <v>19707</v>
      </c>
      <c r="E3" s="82">
        <v>53866</v>
      </c>
      <c r="F3" s="82">
        <v>54965</v>
      </c>
      <c r="G3" s="82">
        <v>195353872</v>
      </c>
      <c r="H3" s="82">
        <v>544813080</v>
      </c>
      <c r="I3" s="82">
        <v>178.89</v>
      </c>
      <c r="J3" s="82">
        <v>349459208</v>
      </c>
      <c r="K3" s="82">
        <v>0</v>
      </c>
      <c r="L3" s="82">
        <v>349459208</v>
      </c>
    </row>
    <row r="4" spans="1:15" ht="18.75" x14ac:dyDescent="0.3">
      <c r="A4" s="82" t="s">
        <v>23</v>
      </c>
      <c r="B4" s="82">
        <v>20000</v>
      </c>
      <c r="C4" s="82">
        <v>5854</v>
      </c>
      <c r="D4" s="82">
        <v>5906</v>
      </c>
      <c r="E4" s="82">
        <v>13400</v>
      </c>
      <c r="F4" s="82">
        <v>13400</v>
      </c>
      <c r="G4" s="82">
        <v>117082552</v>
      </c>
      <c r="H4" s="82">
        <v>265641600</v>
      </c>
      <c r="I4" s="82">
        <v>126.88</v>
      </c>
      <c r="J4" s="82">
        <v>148559048</v>
      </c>
      <c r="K4" s="82">
        <v>304298560</v>
      </c>
      <c r="L4" s="82">
        <v>453807608</v>
      </c>
    </row>
    <row r="5" spans="1:15" ht="18.75" x14ac:dyDescent="0.3">
      <c r="A5" s="82" t="s">
        <v>22</v>
      </c>
      <c r="B5" s="82">
        <v>1800</v>
      </c>
      <c r="C5" s="82">
        <v>186004</v>
      </c>
      <c r="D5" s="82">
        <v>186225</v>
      </c>
      <c r="E5" s="82">
        <v>121830</v>
      </c>
      <c r="F5" s="82">
        <v>122360</v>
      </c>
      <c r="G5" s="82">
        <v>334807680</v>
      </c>
      <c r="H5" s="82">
        <v>219986345</v>
      </c>
      <c r="I5" s="82">
        <v>-34.29</v>
      </c>
      <c r="J5" s="82">
        <v>-114821335</v>
      </c>
      <c r="K5" s="82">
        <v>-65813952</v>
      </c>
      <c r="L5" s="82">
        <v>-180635287</v>
      </c>
      <c r="O5">
        <f ca="1">VLOOKUP(MID(CELL("filename",A$1),FIND("]",CELL("filename",A$1))+1,255),Base!A:H,8,FALSE)</f>
        <v>81775323305</v>
      </c>
    </row>
    <row r="6" spans="1:15" ht="18.75" x14ac:dyDescent="0.3">
      <c r="A6" s="82" t="s">
        <v>25</v>
      </c>
      <c r="B6" s="82">
        <v>50000</v>
      </c>
      <c r="C6" s="82">
        <v>1999</v>
      </c>
      <c r="D6" s="82">
        <v>2017</v>
      </c>
      <c r="E6" s="82">
        <v>3661</v>
      </c>
      <c r="F6" s="82">
        <v>3730</v>
      </c>
      <c r="G6" s="82">
        <v>99938792</v>
      </c>
      <c r="H6" s="82">
        <v>184858800</v>
      </c>
      <c r="I6" s="82">
        <v>84.97</v>
      </c>
      <c r="J6" s="82">
        <v>84920008</v>
      </c>
      <c r="K6" s="82">
        <v>440100384</v>
      </c>
      <c r="L6" s="82">
        <v>525020392</v>
      </c>
    </row>
    <row r="7" spans="1:15" ht="18.75" x14ac:dyDescent="0.3">
      <c r="A7" s="82" t="s">
        <v>24</v>
      </c>
      <c r="B7" s="82">
        <v>12425</v>
      </c>
      <c r="C7" s="82">
        <v>7316</v>
      </c>
      <c r="D7" s="82">
        <v>7381</v>
      </c>
      <c r="E7" s="82">
        <v>11420</v>
      </c>
      <c r="F7" s="82">
        <v>11420</v>
      </c>
      <c r="G7" s="82">
        <v>90907328</v>
      </c>
      <c r="H7" s="82">
        <v>140644837</v>
      </c>
      <c r="I7" s="82">
        <v>54.71</v>
      </c>
      <c r="J7" s="82">
        <v>49737509</v>
      </c>
      <c r="K7" s="82">
        <v>28708712</v>
      </c>
      <c r="L7" s="82">
        <v>86846221</v>
      </c>
      <c r="O7">
        <v>81775323305</v>
      </c>
    </row>
    <row r="8" spans="1:15" ht="18.75" x14ac:dyDescent="0.3">
      <c r="A8" s="82" t="s">
        <v>26</v>
      </c>
      <c r="B8" s="82">
        <v>15000</v>
      </c>
      <c r="C8" s="82">
        <v>11577</v>
      </c>
      <c r="D8" s="82">
        <v>11679</v>
      </c>
      <c r="E8" s="82">
        <v>9220</v>
      </c>
      <c r="F8" s="82">
        <v>9220</v>
      </c>
      <c r="G8" s="82">
        <v>173659568</v>
      </c>
      <c r="H8" s="82">
        <v>137082960</v>
      </c>
      <c r="I8" s="82">
        <v>-21.06</v>
      </c>
      <c r="J8" s="82">
        <v>-36576608</v>
      </c>
      <c r="K8" s="82">
        <v>54390804</v>
      </c>
      <c r="L8" s="82">
        <v>19564196</v>
      </c>
    </row>
    <row r="9" spans="1:15" ht="18.75" x14ac:dyDescent="0.3">
      <c r="A9" s="82" t="s">
        <v>27</v>
      </c>
      <c r="B9" s="82">
        <v>15000</v>
      </c>
      <c r="C9" s="82">
        <v>8379</v>
      </c>
      <c r="D9" s="82">
        <v>8453</v>
      </c>
      <c r="E9" s="82">
        <v>7476</v>
      </c>
      <c r="F9" s="82">
        <v>7542</v>
      </c>
      <c r="G9" s="82">
        <v>125683168</v>
      </c>
      <c r="H9" s="82">
        <v>112134456</v>
      </c>
      <c r="I9" s="82">
        <v>-10.78</v>
      </c>
      <c r="J9" s="82">
        <v>-13548712</v>
      </c>
      <c r="K9" s="82">
        <v>1144847</v>
      </c>
      <c r="L9" s="82">
        <v>15556135</v>
      </c>
    </row>
    <row r="10" spans="1:15" ht="18.75" x14ac:dyDescent="0.3">
      <c r="A10" s="82" t="s">
        <v>28</v>
      </c>
      <c r="B10" s="82">
        <v>1600</v>
      </c>
      <c r="C10" s="82">
        <v>70009</v>
      </c>
      <c r="D10" s="82">
        <v>70093</v>
      </c>
      <c r="E10" s="82">
        <v>62350</v>
      </c>
      <c r="F10" s="82">
        <v>62574</v>
      </c>
      <c r="G10" s="82">
        <v>112014400</v>
      </c>
      <c r="H10" s="82">
        <v>99999459</v>
      </c>
      <c r="I10" s="82">
        <v>-10.73</v>
      </c>
      <c r="J10" s="82">
        <v>-12014941</v>
      </c>
      <c r="K10" s="82">
        <v>9227040</v>
      </c>
      <c r="L10" s="82">
        <v>-2787901</v>
      </c>
    </row>
    <row r="11" spans="1:15" ht="18.75" x14ac:dyDescent="0.3">
      <c r="A11" s="82" t="s">
        <v>29</v>
      </c>
      <c r="B11" s="82">
        <v>100000</v>
      </c>
      <c r="C11" s="82">
        <v>502</v>
      </c>
      <c r="D11" s="82">
        <v>507</v>
      </c>
      <c r="E11" s="82">
        <v>500</v>
      </c>
      <c r="F11" s="82">
        <v>500</v>
      </c>
      <c r="G11" s="82">
        <v>50227000</v>
      </c>
      <c r="H11" s="82">
        <v>49560000</v>
      </c>
      <c r="I11" s="82">
        <v>-1.33</v>
      </c>
      <c r="J11" s="82">
        <v>-667000</v>
      </c>
      <c r="K11" s="82">
        <v>0</v>
      </c>
      <c r="L11" s="82">
        <v>-167000</v>
      </c>
    </row>
    <row r="12" spans="1:15" ht="18.75" x14ac:dyDescent="0.3">
      <c r="A12" s="82" t="s">
        <v>31</v>
      </c>
      <c r="B12" s="82">
        <v>7000</v>
      </c>
      <c r="C12" s="82">
        <v>2103</v>
      </c>
      <c r="D12" s="82">
        <v>2122</v>
      </c>
      <c r="E12" s="82">
        <v>5336</v>
      </c>
      <c r="F12" s="82">
        <v>5443</v>
      </c>
      <c r="G12" s="82">
        <v>14720662</v>
      </c>
      <c r="H12" s="82">
        <v>37765711</v>
      </c>
      <c r="I12" s="82">
        <v>156.55000000000001</v>
      </c>
      <c r="J12" s="82">
        <v>23045049</v>
      </c>
      <c r="K12" s="82">
        <v>94924224</v>
      </c>
      <c r="L12" s="82">
        <v>117969273</v>
      </c>
    </row>
    <row r="13" spans="1:15" ht="18.75" x14ac:dyDescent="0.3">
      <c r="A13" s="82" t="s">
        <v>30</v>
      </c>
      <c r="B13" s="82">
        <v>1500</v>
      </c>
      <c r="C13" s="82">
        <v>24377</v>
      </c>
      <c r="D13" s="82">
        <v>24592</v>
      </c>
      <c r="E13" s="82">
        <v>20790</v>
      </c>
      <c r="F13" s="82">
        <v>21650</v>
      </c>
      <c r="G13" s="82">
        <v>36564796</v>
      </c>
      <c r="H13" s="82">
        <v>32189220</v>
      </c>
      <c r="I13" s="82">
        <v>-11.97</v>
      </c>
      <c r="J13" s="82">
        <v>-4375576</v>
      </c>
      <c r="K13" s="82">
        <v>13889167</v>
      </c>
      <c r="L13" s="82">
        <v>10563591</v>
      </c>
    </row>
    <row r="14" spans="1:15" ht="18.75" x14ac:dyDescent="0.3">
      <c r="A14" s="82" t="s">
        <v>32</v>
      </c>
      <c r="B14" s="82">
        <v>3000</v>
      </c>
      <c r="C14" s="82">
        <v>2118</v>
      </c>
      <c r="D14" s="82">
        <v>2137</v>
      </c>
      <c r="E14" s="82">
        <v>9300</v>
      </c>
      <c r="F14" s="82">
        <v>9480</v>
      </c>
      <c r="G14" s="82">
        <v>6352516</v>
      </c>
      <c r="H14" s="82">
        <v>28189728</v>
      </c>
      <c r="I14" s="82">
        <v>343.76</v>
      </c>
      <c r="J14" s="82">
        <v>21837212</v>
      </c>
      <c r="K14" s="82">
        <v>97530192</v>
      </c>
      <c r="L14" s="82">
        <v>119367404</v>
      </c>
    </row>
    <row r="15" spans="1:15" ht="18.75" x14ac:dyDescent="0.3">
      <c r="A15" s="82" t="s">
        <v>33</v>
      </c>
      <c r="B15" s="82">
        <v>1000</v>
      </c>
      <c r="C15" s="82">
        <v>10199</v>
      </c>
      <c r="D15" s="82">
        <v>10289</v>
      </c>
      <c r="E15" s="82">
        <v>12300</v>
      </c>
      <c r="F15" s="82">
        <v>12309</v>
      </c>
      <c r="G15" s="82">
        <v>10199421</v>
      </c>
      <c r="H15" s="82">
        <v>12200681</v>
      </c>
      <c r="I15" s="82">
        <v>19.62</v>
      </c>
      <c r="J15" s="82">
        <v>2001260</v>
      </c>
      <c r="K15" s="82">
        <v>24581076</v>
      </c>
      <c r="L15" s="82">
        <v>28082336</v>
      </c>
    </row>
    <row r="16" spans="1:15" ht="18.75" x14ac:dyDescent="0.3">
      <c r="A16" s="82" t="s">
        <v>92</v>
      </c>
      <c r="B16" s="82">
        <v>300</v>
      </c>
      <c r="C16" s="82">
        <v>19141</v>
      </c>
      <c r="D16" s="82">
        <v>19310</v>
      </c>
      <c r="E16" s="82">
        <v>17850</v>
      </c>
      <c r="F16" s="82">
        <v>18200</v>
      </c>
      <c r="G16" s="82">
        <v>5742234</v>
      </c>
      <c r="H16" s="82">
        <v>5411952</v>
      </c>
      <c r="I16" s="82">
        <v>-5.75</v>
      </c>
      <c r="J16" s="82">
        <v>-330282</v>
      </c>
      <c r="K16" s="82">
        <v>0</v>
      </c>
      <c r="L16" s="82">
        <v>-330282</v>
      </c>
    </row>
    <row r="17" spans="1:12" ht="18.75" x14ac:dyDescent="0.3">
      <c r="A17" s="82" t="s">
        <v>34</v>
      </c>
      <c r="B17" s="82">
        <v>400</v>
      </c>
      <c r="C17" s="82">
        <v>2300</v>
      </c>
      <c r="D17" s="82">
        <v>2321</v>
      </c>
      <c r="E17" s="82">
        <v>8241</v>
      </c>
      <c r="F17" s="82">
        <v>8407</v>
      </c>
      <c r="G17" s="82">
        <v>920033</v>
      </c>
      <c r="H17" s="82">
        <v>3333207</v>
      </c>
      <c r="I17" s="82">
        <v>262.29000000000002</v>
      </c>
      <c r="J17" s="82">
        <v>2413174</v>
      </c>
      <c r="K17" s="82">
        <v>30419074</v>
      </c>
      <c r="L17" s="82">
        <v>32832248</v>
      </c>
    </row>
    <row r="18" spans="1:12" ht="18.75" x14ac:dyDescent="0.3">
      <c r="A18" s="82" t="s">
        <v>35</v>
      </c>
      <c r="B18" s="82">
        <v>16</v>
      </c>
      <c r="C18" s="82" t="s">
        <v>36</v>
      </c>
      <c r="D18" s="82" t="s">
        <v>120</v>
      </c>
      <c r="E18" s="82" t="s">
        <v>38</v>
      </c>
      <c r="F18" s="82" t="s">
        <v>121</v>
      </c>
      <c r="G18" s="82" t="s">
        <v>40</v>
      </c>
      <c r="H18" s="82">
        <f>SUM(H2:H17)</f>
        <v>2427171242</v>
      </c>
      <c r="I18" s="82" t="s">
        <v>41</v>
      </c>
      <c r="J18" s="82" t="s">
        <v>122</v>
      </c>
      <c r="K18" s="82"/>
      <c r="L18" s="82"/>
    </row>
    <row r="19" spans="1:12" hidden="1" x14ac:dyDescent="0.25"/>
    <row r="20" spans="1:12" hidden="1" x14ac:dyDescent="0.25"/>
    <row r="21" spans="1:12" hidden="1" x14ac:dyDescent="0.25"/>
    <row r="22" spans="1:12" hidden="1" x14ac:dyDescent="0.25"/>
    <row r="23" spans="1:12" hidden="1" x14ac:dyDescent="0.25"/>
    <row r="24" spans="1:12" hidden="1" x14ac:dyDescent="0.25"/>
    <row r="25" spans="1:12" hidden="1" x14ac:dyDescent="0.25"/>
    <row r="26" spans="1:12" hidden="1" x14ac:dyDescent="0.25"/>
    <row r="27" spans="1:12" hidden="1" x14ac:dyDescent="0.25"/>
    <row r="28" spans="1:12" hidden="1" x14ac:dyDescent="0.25"/>
    <row r="29" spans="1:12" hidden="1" x14ac:dyDescent="0.25"/>
    <row r="30" spans="1:12" hidden="1" x14ac:dyDescent="0.25"/>
    <row r="31" spans="1:12" hidden="1" x14ac:dyDescent="0.25"/>
    <row r="32" spans="1:12" hidden="1" x14ac:dyDescent="0.25"/>
    <row r="33" spans="1:12" hidden="1" x14ac:dyDescent="0.25"/>
    <row r="34" spans="1:12" hidden="1" x14ac:dyDescent="0.25"/>
    <row r="35" spans="1:12" hidden="1" x14ac:dyDescent="0.25"/>
    <row r="36" spans="1:12" hidden="1" x14ac:dyDescent="0.25"/>
    <row r="37" spans="1:12" hidden="1" x14ac:dyDescent="0.25"/>
    <row r="38" spans="1:12" hidden="1" x14ac:dyDescent="0.25"/>
    <row r="39" spans="1:12" hidden="1" x14ac:dyDescent="0.25"/>
    <row r="40" spans="1:12" ht="19.5" thickBot="1" x14ac:dyDescent="0.35">
      <c r="A40" s="5">
        <v>0</v>
      </c>
      <c r="B40" s="5"/>
      <c r="C40" s="5"/>
      <c r="D40" s="5"/>
      <c r="E40" s="5"/>
      <c r="F40" s="2">
        <f>H18+B41</f>
        <v>2466138816</v>
      </c>
      <c r="G40" s="5" t="s">
        <v>43</v>
      </c>
      <c r="H40" s="6" t="s">
        <v>44</v>
      </c>
      <c r="I40" s="6"/>
      <c r="J40" s="5"/>
      <c r="K40" s="6" t="s">
        <v>45</v>
      </c>
      <c r="L40" s="6"/>
    </row>
    <row r="41" spans="1:12" ht="18.75" x14ac:dyDescent="0.3">
      <c r="A41" s="5" t="s">
        <v>46</v>
      </c>
      <c r="B41" s="2">
        <v>38967574</v>
      </c>
      <c r="C41" s="5" t="s">
        <v>47</v>
      </c>
      <c r="D41" s="5">
        <v>0</v>
      </c>
      <c r="E41" s="5" t="s">
        <v>48</v>
      </c>
      <c r="F41" s="2">
        <f>32951060+39600000</f>
        <v>72551060</v>
      </c>
      <c r="G41" s="7">
        <f>F40+D41+F41</f>
        <v>2538689876</v>
      </c>
      <c r="H41" s="8">
        <f>G41-B43</f>
        <v>-99223779</v>
      </c>
      <c r="I41" s="9">
        <f>H41/B43</f>
        <v>-3.7614490835182396E-2</v>
      </c>
      <c r="J41" s="10">
        <f>G41+J40</f>
        <v>2538689876</v>
      </c>
      <c r="K41" s="8">
        <f>H41+J40</f>
        <v>-99223779</v>
      </c>
      <c r="L41" s="9">
        <f>K41/B43</f>
        <v>-3.7614490835182396E-2</v>
      </c>
    </row>
    <row r="42" spans="1:12" ht="19.5" thickBot="1" x14ac:dyDescent="0.35">
      <c r="A42" s="5" t="s">
        <v>49</v>
      </c>
      <c r="B42" s="2">
        <v>0</v>
      </c>
      <c r="C42" s="5"/>
      <c r="D42" s="5"/>
      <c r="E42" s="5"/>
      <c r="F42" s="5"/>
      <c r="G42" s="7">
        <f>G41+B42</f>
        <v>2538689876</v>
      </c>
      <c r="H42" s="11">
        <f>G42-B43</f>
        <v>-99223779</v>
      </c>
      <c r="I42" s="12">
        <f>H42/B43</f>
        <v>-3.7614490835182396E-2</v>
      </c>
      <c r="J42" s="10">
        <f>G42+J40</f>
        <v>2538689876</v>
      </c>
      <c r="K42" s="11">
        <f>H42+J40</f>
        <v>-99223779</v>
      </c>
      <c r="L42" s="12">
        <f>K42/B43</f>
        <v>-3.7614490835182396E-2</v>
      </c>
    </row>
    <row r="43" spans="1:12" ht="19.5" thickBot="1" x14ac:dyDescent="0.35">
      <c r="A43" s="5" t="s">
        <v>50</v>
      </c>
      <c r="B43" s="7">
        <v>2637913655</v>
      </c>
      <c r="C43" s="5"/>
      <c r="D43" s="5"/>
      <c r="E43" s="5"/>
      <c r="F43" s="5"/>
      <c r="G43" s="13"/>
      <c r="H43" s="14" t="s">
        <v>51</v>
      </c>
      <c r="I43" s="9">
        <f ca="1">H41/VLOOKUP(MID(CELL("filename",A$1),FIND("]",CELL("filename",A$1))+1,255),Base!A:H,8,FALSE)*30</f>
        <v>-3.6401120163079739E-2</v>
      </c>
      <c r="J43" s="15"/>
      <c r="K43" s="14" t="s">
        <v>51</v>
      </c>
      <c r="L43" s="9">
        <f ca="1">K41/VLOOKUP(MID(CELL("filename",A$1),FIND("]",CELL("filename",A$1))+1,255),Base!A:H,8,FALSE)*30</f>
        <v>-3.6401120163079739E-2</v>
      </c>
    </row>
    <row r="44" spans="1:12" ht="19.5" thickBot="1" x14ac:dyDescent="0.35">
      <c r="A44" s="5"/>
      <c r="B44" s="5"/>
      <c r="C44" s="5"/>
      <c r="D44" s="5"/>
      <c r="E44" s="5"/>
      <c r="F44" s="5"/>
      <c r="G44" s="13"/>
      <c r="H44" s="16"/>
      <c r="I44" s="9">
        <f ca="1">H42/VLOOKUP(MID(CELL("filename",A$1),FIND("]",CELL("filename",A$1))+1,255),Base!A:H,8,FALSE)*30</f>
        <v>-3.6401120163079739E-2</v>
      </c>
      <c r="J44" s="15"/>
      <c r="K44" s="16"/>
      <c r="L44" s="12">
        <f ca="1">K42/VLOOKUP(MID(CELL("filename",A$1),FIND("]",CELL("filename",A$1))+1,255),Base!A:H,8,FALSE)*30</f>
        <v>-3.6401120163079739E-2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CBDF0-62CC-482E-A103-145787E4E388}">
  <dimension ref="A1:L44"/>
  <sheetViews>
    <sheetView rightToLeft="1" workbookViewId="0">
      <selection activeCell="A40" sqref="A40:L44"/>
    </sheetView>
  </sheetViews>
  <sheetFormatPr defaultRowHeight="15" x14ac:dyDescent="0.25"/>
  <cols>
    <col min="1" max="1" width="13.85546875" bestFit="1" customWidth="1"/>
    <col min="2" max="2" width="19.7109375" bestFit="1" customWidth="1"/>
    <col min="3" max="3" width="13.5703125" bestFit="1" customWidth="1"/>
    <col min="4" max="4" width="22.140625" bestFit="1" customWidth="1"/>
    <col min="5" max="5" width="14.7109375" bestFit="1" customWidth="1"/>
    <col min="6" max="6" width="19.85546875" bestFit="1" customWidth="1"/>
    <col min="7" max="7" width="19.7109375" bestFit="1" customWidth="1"/>
    <col min="8" max="8" width="16.85546875" bestFit="1" customWidth="1"/>
    <col min="9" max="9" width="21.85546875" bestFit="1" customWidth="1"/>
    <col min="10" max="10" width="22.140625" bestFit="1" customWidth="1"/>
    <col min="11" max="11" width="18.140625" bestFit="1" customWidth="1"/>
    <col min="12" max="12" width="15.7109375" bestFit="1" customWidth="1"/>
  </cols>
  <sheetData>
    <row r="1" spans="1:12" ht="18.75" x14ac:dyDescent="0.3">
      <c r="A1" s="86" t="s">
        <v>8</v>
      </c>
      <c r="B1" s="86" t="s">
        <v>9</v>
      </c>
      <c r="C1" s="86" t="s">
        <v>10</v>
      </c>
      <c r="D1" s="86" t="s">
        <v>11</v>
      </c>
      <c r="E1" s="86" t="s">
        <v>12</v>
      </c>
      <c r="F1" s="86" t="s">
        <v>13</v>
      </c>
      <c r="G1" s="86" t="s">
        <v>14</v>
      </c>
      <c r="H1" s="86" t="s">
        <v>15</v>
      </c>
      <c r="I1" s="86" t="s">
        <v>16</v>
      </c>
      <c r="J1" s="86" t="s">
        <v>17</v>
      </c>
      <c r="K1" s="86" t="s">
        <v>18</v>
      </c>
      <c r="L1" s="86" t="s">
        <v>19</v>
      </c>
    </row>
    <row r="2" spans="1:12" ht="18.75" x14ac:dyDescent="0.3">
      <c r="A2" s="85" t="s">
        <v>20</v>
      </c>
      <c r="B2" s="85">
        <v>64000</v>
      </c>
      <c r="C2" s="85">
        <v>2799</v>
      </c>
      <c r="D2" s="85">
        <v>2824</v>
      </c>
      <c r="E2" s="85">
        <v>8549</v>
      </c>
      <c r="F2" s="85">
        <v>8723</v>
      </c>
      <c r="G2" s="85">
        <v>179163136</v>
      </c>
      <c r="H2" s="85">
        <v>553359206</v>
      </c>
      <c r="I2" s="85">
        <v>208.86</v>
      </c>
      <c r="J2" s="85">
        <v>374196070</v>
      </c>
      <c r="K2" s="85">
        <v>926148736</v>
      </c>
      <c r="L2" s="85">
        <v>1364864806</v>
      </c>
    </row>
    <row r="3" spans="1:12" ht="18.75" x14ac:dyDescent="0.3">
      <c r="A3" s="85" t="s">
        <v>21</v>
      </c>
      <c r="B3" s="85">
        <v>10000</v>
      </c>
      <c r="C3" s="85">
        <v>19535</v>
      </c>
      <c r="D3" s="85">
        <v>19707</v>
      </c>
      <c r="E3" s="85">
        <v>52767</v>
      </c>
      <c r="F3" s="85">
        <v>54877</v>
      </c>
      <c r="G3" s="85">
        <v>195353872</v>
      </c>
      <c r="H3" s="85">
        <v>543940824</v>
      </c>
      <c r="I3" s="85">
        <v>178.44</v>
      </c>
      <c r="J3" s="85">
        <v>348586952</v>
      </c>
      <c r="K3" s="85">
        <v>0</v>
      </c>
      <c r="L3" s="85">
        <v>348586952</v>
      </c>
    </row>
    <row r="4" spans="1:12" ht="18.75" x14ac:dyDescent="0.3">
      <c r="A4" s="85" t="s">
        <v>23</v>
      </c>
      <c r="B4" s="85">
        <v>20000</v>
      </c>
      <c r="C4" s="85">
        <v>5854</v>
      </c>
      <c r="D4" s="85">
        <v>5906</v>
      </c>
      <c r="E4" s="85">
        <v>13420</v>
      </c>
      <c r="F4" s="85">
        <v>13400</v>
      </c>
      <c r="G4" s="85">
        <v>117082552</v>
      </c>
      <c r="H4" s="85">
        <v>265641600</v>
      </c>
      <c r="I4" s="85">
        <v>126.88</v>
      </c>
      <c r="J4" s="85">
        <v>148559048</v>
      </c>
      <c r="K4" s="85">
        <v>304298560</v>
      </c>
      <c r="L4" s="85">
        <v>453807608</v>
      </c>
    </row>
    <row r="5" spans="1:12" ht="18.75" x14ac:dyDescent="0.3">
      <c r="A5" s="85" t="s">
        <v>22</v>
      </c>
      <c r="B5" s="85">
        <v>1800</v>
      </c>
      <c r="C5" s="85">
        <v>186004</v>
      </c>
      <c r="D5" s="85">
        <v>186225</v>
      </c>
      <c r="E5" s="85">
        <v>128910</v>
      </c>
      <c r="F5" s="85">
        <v>125470</v>
      </c>
      <c r="G5" s="85">
        <v>334807680</v>
      </c>
      <c r="H5" s="85">
        <v>225577695</v>
      </c>
      <c r="I5" s="85">
        <v>-32.619999999999997</v>
      </c>
      <c r="J5" s="85">
        <v>-109229985</v>
      </c>
      <c r="K5" s="85">
        <v>-65813952</v>
      </c>
      <c r="L5" s="85">
        <v>-175043937</v>
      </c>
    </row>
    <row r="6" spans="1:12" ht="18.75" x14ac:dyDescent="0.3">
      <c r="A6" s="85" t="s">
        <v>25</v>
      </c>
      <c r="B6" s="85">
        <v>50000</v>
      </c>
      <c r="C6" s="85">
        <v>1999</v>
      </c>
      <c r="D6" s="85">
        <v>2017</v>
      </c>
      <c r="E6" s="85">
        <v>3656</v>
      </c>
      <c r="F6" s="85">
        <v>3656</v>
      </c>
      <c r="G6" s="85">
        <v>99938792</v>
      </c>
      <c r="H6" s="85">
        <v>181191360</v>
      </c>
      <c r="I6" s="85">
        <v>81.3</v>
      </c>
      <c r="J6" s="85">
        <v>81252568</v>
      </c>
      <c r="K6" s="85">
        <v>440100384</v>
      </c>
      <c r="L6" s="85">
        <v>521352952</v>
      </c>
    </row>
    <row r="7" spans="1:12" ht="18.75" x14ac:dyDescent="0.3">
      <c r="A7" s="85" t="s">
        <v>24</v>
      </c>
      <c r="B7" s="85">
        <v>12425</v>
      </c>
      <c r="C7" s="85">
        <v>7316</v>
      </c>
      <c r="D7" s="85">
        <v>7381</v>
      </c>
      <c r="E7" s="85">
        <v>11630</v>
      </c>
      <c r="F7" s="85">
        <v>11370</v>
      </c>
      <c r="G7" s="85">
        <v>90907328</v>
      </c>
      <c r="H7" s="85">
        <v>140029054</v>
      </c>
      <c r="I7" s="85">
        <v>54.03</v>
      </c>
      <c r="J7" s="85">
        <v>49121726</v>
      </c>
      <c r="K7" s="85">
        <v>28708712</v>
      </c>
      <c r="L7" s="85">
        <v>86230438</v>
      </c>
    </row>
    <row r="8" spans="1:12" ht="18.75" x14ac:dyDescent="0.3">
      <c r="A8" s="85" t="s">
        <v>26</v>
      </c>
      <c r="B8" s="85">
        <v>15000</v>
      </c>
      <c r="C8" s="85">
        <v>11577</v>
      </c>
      <c r="D8" s="85">
        <v>11679</v>
      </c>
      <c r="E8" s="85">
        <v>9040</v>
      </c>
      <c r="F8" s="85">
        <v>9040</v>
      </c>
      <c r="G8" s="85">
        <v>173659568</v>
      </c>
      <c r="H8" s="85">
        <v>134406720</v>
      </c>
      <c r="I8" s="85">
        <v>-22.6</v>
      </c>
      <c r="J8" s="85">
        <v>-39252848</v>
      </c>
      <c r="K8" s="85">
        <v>54390804</v>
      </c>
      <c r="L8" s="85">
        <v>16887956</v>
      </c>
    </row>
    <row r="9" spans="1:12" ht="18.75" x14ac:dyDescent="0.3">
      <c r="A9" s="85" t="s">
        <v>27</v>
      </c>
      <c r="B9" s="85">
        <v>15000</v>
      </c>
      <c r="C9" s="85">
        <v>8379</v>
      </c>
      <c r="D9" s="85">
        <v>8453</v>
      </c>
      <c r="E9" s="85">
        <v>7548</v>
      </c>
      <c r="F9" s="85">
        <v>7500</v>
      </c>
      <c r="G9" s="85">
        <v>125683168</v>
      </c>
      <c r="H9" s="85">
        <v>111510000</v>
      </c>
      <c r="I9" s="85">
        <v>-11.28</v>
      </c>
      <c r="J9" s="85">
        <v>-14173168</v>
      </c>
      <c r="K9" s="85">
        <v>1144847</v>
      </c>
      <c r="L9" s="85">
        <v>14931679</v>
      </c>
    </row>
    <row r="10" spans="1:12" ht="18.75" x14ac:dyDescent="0.3">
      <c r="A10" s="85" t="s">
        <v>28</v>
      </c>
      <c r="B10" s="85">
        <v>1600</v>
      </c>
      <c r="C10" s="85">
        <v>70009</v>
      </c>
      <c r="D10" s="85">
        <v>70093</v>
      </c>
      <c r="E10" s="85">
        <v>65359</v>
      </c>
      <c r="F10" s="85">
        <v>64197</v>
      </c>
      <c r="G10" s="85">
        <v>112014400</v>
      </c>
      <c r="H10" s="85">
        <v>102593174</v>
      </c>
      <c r="I10" s="85">
        <v>-8.41</v>
      </c>
      <c r="J10" s="85">
        <v>-9421226</v>
      </c>
      <c r="K10" s="85">
        <v>9227040</v>
      </c>
      <c r="L10" s="85">
        <v>-194186</v>
      </c>
    </row>
    <row r="11" spans="1:12" ht="18.75" x14ac:dyDescent="0.3">
      <c r="A11" s="85" t="s">
        <v>29</v>
      </c>
      <c r="B11" s="85">
        <v>100000</v>
      </c>
      <c r="C11" s="85">
        <v>502</v>
      </c>
      <c r="D11" s="85">
        <v>507</v>
      </c>
      <c r="E11" s="85">
        <v>500</v>
      </c>
      <c r="F11" s="85">
        <v>500</v>
      </c>
      <c r="G11" s="85">
        <v>50227000</v>
      </c>
      <c r="H11" s="85">
        <v>49560000</v>
      </c>
      <c r="I11" s="85">
        <v>-1.33</v>
      </c>
      <c r="J11" s="85">
        <v>-667000</v>
      </c>
      <c r="K11" s="85">
        <v>0</v>
      </c>
      <c r="L11" s="85">
        <v>-167000</v>
      </c>
    </row>
    <row r="12" spans="1:12" ht="18.75" x14ac:dyDescent="0.3">
      <c r="A12" s="85" t="s">
        <v>31</v>
      </c>
      <c r="B12" s="85">
        <v>7000</v>
      </c>
      <c r="C12" s="85">
        <v>2103</v>
      </c>
      <c r="D12" s="85">
        <v>2122</v>
      </c>
      <c r="E12" s="85">
        <v>5335</v>
      </c>
      <c r="F12" s="85">
        <v>5443</v>
      </c>
      <c r="G12" s="85">
        <v>14720662</v>
      </c>
      <c r="H12" s="85">
        <v>37765711</v>
      </c>
      <c r="I12" s="85">
        <v>156.55000000000001</v>
      </c>
      <c r="J12" s="85">
        <v>23045049</v>
      </c>
      <c r="K12" s="85">
        <v>94924224</v>
      </c>
      <c r="L12" s="85">
        <v>117969273</v>
      </c>
    </row>
    <row r="13" spans="1:12" ht="18.75" x14ac:dyDescent="0.3">
      <c r="A13" s="85" t="s">
        <v>30</v>
      </c>
      <c r="B13" s="85">
        <v>1500</v>
      </c>
      <c r="C13" s="85">
        <v>24377</v>
      </c>
      <c r="D13" s="85">
        <v>24592</v>
      </c>
      <c r="E13" s="85">
        <v>21220</v>
      </c>
      <c r="F13" s="85">
        <v>21650</v>
      </c>
      <c r="G13" s="85">
        <v>36564796</v>
      </c>
      <c r="H13" s="85">
        <v>32189220</v>
      </c>
      <c r="I13" s="85">
        <v>-11.97</v>
      </c>
      <c r="J13" s="85">
        <v>-4375576</v>
      </c>
      <c r="K13" s="85">
        <v>13889167</v>
      </c>
      <c r="L13" s="85">
        <v>10563591</v>
      </c>
    </row>
    <row r="14" spans="1:12" ht="18.75" x14ac:dyDescent="0.3">
      <c r="A14" s="85" t="s">
        <v>32</v>
      </c>
      <c r="B14" s="85">
        <v>3000</v>
      </c>
      <c r="C14" s="85">
        <v>2118</v>
      </c>
      <c r="D14" s="85">
        <v>2137</v>
      </c>
      <c r="E14" s="85">
        <v>9300</v>
      </c>
      <c r="F14" s="85">
        <v>9460</v>
      </c>
      <c r="G14" s="85">
        <v>6352516</v>
      </c>
      <c r="H14" s="85">
        <v>28130256</v>
      </c>
      <c r="I14" s="85">
        <v>342.82</v>
      </c>
      <c r="J14" s="85">
        <v>21777740</v>
      </c>
      <c r="K14" s="85">
        <v>97530192</v>
      </c>
      <c r="L14" s="85">
        <v>119307932</v>
      </c>
    </row>
    <row r="15" spans="1:12" ht="18.75" x14ac:dyDescent="0.3">
      <c r="A15" s="85" t="s">
        <v>33</v>
      </c>
      <c r="B15" s="85">
        <v>1000</v>
      </c>
      <c r="C15" s="85">
        <v>10199</v>
      </c>
      <c r="D15" s="85">
        <v>10289</v>
      </c>
      <c r="E15" s="85">
        <v>12363</v>
      </c>
      <c r="F15" s="85">
        <v>12259</v>
      </c>
      <c r="G15" s="85">
        <v>10199421</v>
      </c>
      <c r="H15" s="85">
        <v>12151121</v>
      </c>
      <c r="I15" s="85">
        <v>19.14</v>
      </c>
      <c r="J15" s="85">
        <v>1951700</v>
      </c>
      <c r="K15" s="85">
        <v>24581076</v>
      </c>
      <c r="L15" s="85">
        <v>28032776</v>
      </c>
    </row>
    <row r="16" spans="1:12" ht="18.75" x14ac:dyDescent="0.3">
      <c r="A16" s="85" t="s">
        <v>92</v>
      </c>
      <c r="B16" s="85">
        <v>300</v>
      </c>
      <c r="C16" s="85">
        <v>19141</v>
      </c>
      <c r="D16" s="85">
        <v>19310</v>
      </c>
      <c r="E16" s="85">
        <v>17840</v>
      </c>
      <c r="F16" s="85">
        <v>18180</v>
      </c>
      <c r="G16" s="85">
        <v>5742234</v>
      </c>
      <c r="H16" s="85">
        <v>5406005</v>
      </c>
      <c r="I16" s="85">
        <v>-5.86</v>
      </c>
      <c r="J16" s="85">
        <v>-336229</v>
      </c>
      <c r="K16" s="85">
        <v>0</v>
      </c>
      <c r="L16" s="85">
        <v>-336229</v>
      </c>
    </row>
    <row r="17" spans="1:12" ht="18.75" x14ac:dyDescent="0.3">
      <c r="A17" s="85" t="s">
        <v>34</v>
      </c>
      <c r="B17" s="85">
        <v>400</v>
      </c>
      <c r="C17" s="85">
        <v>2300</v>
      </c>
      <c r="D17" s="85">
        <v>2321</v>
      </c>
      <c r="E17" s="85">
        <v>8239</v>
      </c>
      <c r="F17" s="85">
        <v>8407</v>
      </c>
      <c r="G17" s="85">
        <v>920033</v>
      </c>
      <c r="H17" s="85">
        <v>3333207</v>
      </c>
      <c r="I17" s="85">
        <v>262.29000000000002</v>
      </c>
      <c r="J17" s="85">
        <v>2413174</v>
      </c>
      <c r="K17" s="85">
        <v>30419074</v>
      </c>
      <c r="L17" s="85">
        <v>32832248</v>
      </c>
    </row>
    <row r="18" spans="1:12" ht="18.75" x14ac:dyDescent="0.3">
      <c r="A18" s="85" t="s">
        <v>35</v>
      </c>
      <c r="B18" s="85">
        <v>16</v>
      </c>
      <c r="C18" s="85" t="s">
        <v>36</v>
      </c>
      <c r="D18" s="85" t="s">
        <v>127</v>
      </c>
      <c r="E18" s="85" t="s">
        <v>38</v>
      </c>
      <c r="F18" s="85" t="s">
        <v>128</v>
      </c>
      <c r="G18" s="85" t="s">
        <v>40</v>
      </c>
      <c r="H18" s="85">
        <f>SUM(H2:H17)</f>
        <v>2426785153</v>
      </c>
      <c r="I18" s="85" t="s">
        <v>41</v>
      </c>
      <c r="J18" s="85" t="s">
        <v>129</v>
      </c>
      <c r="K18" s="85"/>
      <c r="L18" s="85"/>
    </row>
    <row r="19" spans="1:12" hidden="1" x14ac:dyDescent="0.25"/>
    <row r="20" spans="1:12" hidden="1" x14ac:dyDescent="0.25"/>
    <row r="21" spans="1:12" hidden="1" x14ac:dyDescent="0.25"/>
    <row r="22" spans="1:12" hidden="1" x14ac:dyDescent="0.25"/>
    <row r="23" spans="1:12" hidden="1" x14ac:dyDescent="0.25"/>
    <row r="24" spans="1:12" hidden="1" x14ac:dyDescent="0.25"/>
    <row r="25" spans="1:12" hidden="1" x14ac:dyDescent="0.25"/>
    <row r="26" spans="1:12" hidden="1" x14ac:dyDescent="0.25"/>
    <row r="27" spans="1:12" hidden="1" x14ac:dyDescent="0.25"/>
    <row r="28" spans="1:12" hidden="1" x14ac:dyDescent="0.25"/>
    <row r="29" spans="1:12" hidden="1" x14ac:dyDescent="0.25"/>
    <row r="30" spans="1:12" hidden="1" x14ac:dyDescent="0.25"/>
    <row r="31" spans="1:12" hidden="1" x14ac:dyDescent="0.25"/>
    <row r="32" spans="1:12" hidden="1" x14ac:dyDescent="0.25"/>
    <row r="33" spans="1:12" hidden="1" x14ac:dyDescent="0.25"/>
    <row r="34" spans="1:12" hidden="1" x14ac:dyDescent="0.25"/>
    <row r="35" spans="1:12" hidden="1" x14ac:dyDescent="0.25"/>
    <row r="36" spans="1:12" hidden="1" x14ac:dyDescent="0.25"/>
    <row r="37" spans="1:12" hidden="1" x14ac:dyDescent="0.25"/>
    <row r="38" spans="1:12" hidden="1" x14ac:dyDescent="0.25"/>
    <row r="39" spans="1:12" hidden="1" x14ac:dyDescent="0.25"/>
    <row r="40" spans="1:12" ht="19.5" thickBot="1" x14ac:dyDescent="0.35">
      <c r="A40" s="5">
        <v>0</v>
      </c>
      <c r="B40" s="5"/>
      <c r="C40" s="5"/>
      <c r="D40" s="5"/>
      <c r="E40" s="5"/>
      <c r="F40" s="2">
        <f>H18+B41</f>
        <v>2465752727</v>
      </c>
      <c r="G40" s="5" t="s">
        <v>43</v>
      </c>
      <c r="H40" s="6" t="s">
        <v>44</v>
      </c>
      <c r="I40" s="6"/>
      <c r="J40" s="5"/>
      <c r="K40" s="6" t="s">
        <v>45</v>
      </c>
      <c r="L40" s="6"/>
    </row>
    <row r="41" spans="1:12" ht="18.75" x14ac:dyDescent="0.3">
      <c r="A41" s="5" t="s">
        <v>46</v>
      </c>
      <c r="B41" s="2">
        <v>38967574</v>
      </c>
      <c r="C41" s="5" t="s">
        <v>47</v>
      </c>
      <c r="D41" s="5">
        <v>0</v>
      </c>
      <c r="E41" s="5" t="s">
        <v>48</v>
      </c>
      <c r="F41" s="2">
        <f>32951060+39600000</f>
        <v>72551060</v>
      </c>
      <c r="G41" s="7">
        <f>F40+D41+F41</f>
        <v>2538303787</v>
      </c>
      <c r="H41" s="8">
        <f>G41-B43</f>
        <v>-99609868</v>
      </c>
      <c r="I41" s="9">
        <f>H41/B43</f>
        <v>-3.7760852335403675E-2</v>
      </c>
      <c r="J41" s="10">
        <f>G41+J40</f>
        <v>2538303787</v>
      </c>
      <c r="K41" s="8">
        <f>H41+J40</f>
        <v>-99609868</v>
      </c>
      <c r="L41" s="9">
        <f>K41/B43</f>
        <v>-3.7760852335403675E-2</v>
      </c>
    </row>
    <row r="42" spans="1:12" ht="19.5" thickBot="1" x14ac:dyDescent="0.35">
      <c r="A42" s="5" t="s">
        <v>49</v>
      </c>
      <c r="B42" s="2">
        <v>0</v>
      </c>
      <c r="C42" s="5"/>
      <c r="D42" s="5"/>
      <c r="E42" s="5"/>
      <c r="F42" s="5"/>
      <c r="G42" s="7">
        <f>G41+B42</f>
        <v>2538303787</v>
      </c>
      <c r="H42" s="11">
        <f>G42-B43</f>
        <v>-99609868</v>
      </c>
      <c r="I42" s="12">
        <f>H42/B43</f>
        <v>-3.7760852335403675E-2</v>
      </c>
      <c r="J42" s="10">
        <f>G42+J40</f>
        <v>2538303787</v>
      </c>
      <c r="K42" s="11">
        <f>H42+J40</f>
        <v>-99609868</v>
      </c>
      <c r="L42" s="12">
        <f>K42/B43</f>
        <v>-3.7760852335403675E-2</v>
      </c>
    </row>
    <row r="43" spans="1:12" ht="19.5" thickBot="1" x14ac:dyDescent="0.35">
      <c r="A43" s="5" t="s">
        <v>50</v>
      </c>
      <c r="B43" s="7">
        <v>2637913655</v>
      </c>
      <c r="C43" s="5"/>
      <c r="D43" s="5"/>
      <c r="E43" s="5"/>
      <c r="F43" s="5"/>
      <c r="G43" s="13"/>
      <c r="H43" s="14" t="s">
        <v>51</v>
      </c>
      <c r="I43" s="9">
        <f ca="1">H41/VLOOKUP(MID(CELL("filename",A$1),FIND("]",CELL("filename",A$1))+1,255),Base!A:H,8,FALSE)*30</f>
        <v>-3.5400799064440942E-2</v>
      </c>
      <c r="J43" s="15"/>
      <c r="K43" s="14" t="s">
        <v>51</v>
      </c>
      <c r="L43" s="9">
        <f ca="1">K41/VLOOKUP(MID(CELL("filename",A$1),FIND("]",CELL("filename",A$1))+1,255),Base!A:H,8,FALSE)*30</f>
        <v>-3.5400799064440942E-2</v>
      </c>
    </row>
    <row r="44" spans="1:12" ht="19.5" thickBot="1" x14ac:dyDescent="0.35">
      <c r="A44" s="5"/>
      <c r="B44" s="5"/>
      <c r="C44" s="5"/>
      <c r="D44" s="5"/>
      <c r="E44" s="5"/>
      <c r="F44" s="5"/>
      <c r="G44" s="13"/>
      <c r="H44" s="16"/>
      <c r="I44" s="9">
        <f ca="1">H42/VLOOKUP(MID(CELL("filename",A$1),FIND("]",CELL("filename",A$1))+1,255),Base!A:H,8,FALSE)*30</f>
        <v>-3.5400799064440942E-2</v>
      </c>
      <c r="J44" s="15"/>
      <c r="K44" s="16"/>
      <c r="L44" s="12">
        <f ca="1">K42/VLOOKUP(MID(CELL("filename",A$1),FIND("]",CELL("filename",A$1))+1,255),Base!A:H,8,FALSE)*30</f>
        <v>-3.5400799064440942E-2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18AE4-421F-4462-8A66-31ADF9A9ABAC}">
  <dimension ref="A1:L44"/>
  <sheetViews>
    <sheetView rightToLeft="1" workbookViewId="0">
      <selection activeCell="A40" sqref="A40:L44"/>
    </sheetView>
  </sheetViews>
  <sheetFormatPr defaultRowHeight="15" x14ac:dyDescent="0.25"/>
  <cols>
    <col min="1" max="1" width="13.85546875" bestFit="1" customWidth="1"/>
    <col min="2" max="2" width="19.7109375" bestFit="1" customWidth="1"/>
    <col min="3" max="3" width="13.5703125" bestFit="1" customWidth="1"/>
    <col min="4" max="4" width="22.140625" bestFit="1" customWidth="1"/>
    <col min="5" max="5" width="14.7109375" bestFit="1" customWidth="1"/>
    <col min="6" max="6" width="19.85546875" bestFit="1" customWidth="1"/>
    <col min="7" max="7" width="19.7109375" bestFit="1" customWidth="1"/>
    <col min="8" max="8" width="16.85546875" bestFit="1" customWidth="1"/>
    <col min="9" max="9" width="21.85546875" bestFit="1" customWidth="1"/>
    <col min="10" max="10" width="22.140625" bestFit="1" customWidth="1"/>
    <col min="11" max="11" width="18.140625" bestFit="1" customWidth="1"/>
    <col min="12" max="12" width="15.7109375" bestFit="1" customWidth="1"/>
  </cols>
  <sheetData>
    <row r="1" spans="1:12" ht="18.75" x14ac:dyDescent="0.3">
      <c r="A1" s="89" t="s">
        <v>8</v>
      </c>
      <c r="B1" s="89" t="s">
        <v>9</v>
      </c>
      <c r="C1" s="89" t="s">
        <v>10</v>
      </c>
      <c r="D1" s="89" t="s">
        <v>11</v>
      </c>
      <c r="E1" s="89" t="s">
        <v>12</v>
      </c>
      <c r="F1" s="89" t="s">
        <v>13</v>
      </c>
      <c r="G1" s="89" t="s">
        <v>14</v>
      </c>
      <c r="H1" s="89" t="s">
        <v>15</v>
      </c>
      <c r="I1" s="89" t="s">
        <v>16</v>
      </c>
      <c r="J1" s="89" t="s">
        <v>17</v>
      </c>
      <c r="K1" s="89" t="s">
        <v>18</v>
      </c>
      <c r="L1" s="89" t="s">
        <v>19</v>
      </c>
    </row>
    <row r="2" spans="1:12" ht="18.75" x14ac:dyDescent="0.3">
      <c r="A2" s="88" t="s">
        <v>20</v>
      </c>
      <c r="B2" s="88">
        <v>64000</v>
      </c>
      <c r="C2" s="88">
        <v>2799</v>
      </c>
      <c r="D2" s="88">
        <v>2824</v>
      </c>
      <c r="E2" s="88">
        <v>8549</v>
      </c>
      <c r="F2" s="88">
        <v>8723</v>
      </c>
      <c r="G2" s="88">
        <v>179163136</v>
      </c>
      <c r="H2" s="88">
        <v>553359206</v>
      </c>
      <c r="I2" s="88">
        <v>208.86</v>
      </c>
      <c r="J2" s="88">
        <v>374196070</v>
      </c>
      <c r="K2" s="88">
        <v>926148736</v>
      </c>
      <c r="L2" s="88">
        <v>1364864806</v>
      </c>
    </row>
    <row r="3" spans="1:12" ht="18.75" x14ac:dyDescent="0.3">
      <c r="A3" s="88" t="s">
        <v>21</v>
      </c>
      <c r="B3" s="88">
        <v>10000</v>
      </c>
      <c r="C3" s="88">
        <v>19535</v>
      </c>
      <c r="D3" s="88">
        <v>19707</v>
      </c>
      <c r="E3" s="88">
        <v>53780</v>
      </c>
      <c r="F3" s="88">
        <v>54876</v>
      </c>
      <c r="G3" s="88">
        <v>195353872</v>
      </c>
      <c r="H3" s="88">
        <v>543930912</v>
      </c>
      <c r="I3" s="88">
        <v>178.43</v>
      </c>
      <c r="J3" s="88">
        <v>348577040</v>
      </c>
      <c r="K3" s="88">
        <v>0</v>
      </c>
      <c r="L3" s="88">
        <v>348577040</v>
      </c>
    </row>
    <row r="4" spans="1:12" ht="18.75" x14ac:dyDescent="0.3">
      <c r="A4" s="88" t="s">
        <v>23</v>
      </c>
      <c r="B4" s="88">
        <v>20000</v>
      </c>
      <c r="C4" s="88">
        <v>5854</v>
      </c>
      <c r="D4" s="88">
        <v>5906</v>
      </c>
      <c r="E4" s="88">
        <v>13780</v>
      </c>
      <c r="F4" s="88">
        <v>13580</v>
      </c>
      <c r="G4" s="88">
        <v>117082552</v>
      </c>
      <c r="H4" s="88">
        <v>269209920</v>
      </c>
      <c r="I4" s="88">
        <v>129.93</v>
      </c>
      <c r="J4" s="88">
        <v>152127368</v>
      </c>
      <c r="K4" s="88">
        <v>304298560</v>
      </c>
      <c r="L4" s="88">
        <v>457375928</v>
      </c>
    </row>
    <row r="5" spans="1:12" ht="18.75" x14ac:dyDescent="0.3">
      <c r="A5" s="88" t="s">
        <v>22</v>
      </c>
      <c r="B5" s="88">
        <v>1700</v>
      </c>
      <c r="C5" s="88">
        <v>186004</v>
      </c>
      <c r="D5" s="88">
        <v>186225</v>
      </c>
      <c r="E5" s="88">
        <v>130700</v>
      </c>
      <c r="F5" s="88">
        <v>132040</v>
      </c>
      <c r="G5" s="88">
        <v>316207264</v>
      </c>
      <c r="H5" s="88">
        <v>224201332</v>
      </c>
      <c r="I5" s="88">
        <v>-29.1</v>
      </c>
      <c r="J5" s="88">
        <v>-92005932</v>
      </c>
      <c r="K5" s="88">
        <v>-71101208</v>
      </c>
      <c r="L5" s="88">
        <v>-163107140</v>
      </c>
    </row>
    <row r="6" spans="1:12" ht="18.75" x14ac:dyDescent="0.3">
      <c r="A6" s="88" t="s">
        <v>25</v>
      </c>
      <c r="B6" s="88">
        <v>50000</v>
      </c>
      <c r="C6" s="88">
        <v>1999</v>
      </c>
      <c r="D6" s="88">
        <v>2017</v>
      </c>
      <c r="E6" s="88">
        <v>3583</v>
      </c>
      <c r="F6" s="88">
        <v>3589</v>
      </c>
      <c r="G6" s="88">
        <v>99938792</v>
      </c>
      <c r="H6" s="88">
        <v>177870840</v>
      </c>
      <c r="I6" s="88">
        <v>77.98</v>
      </c>
      <c r="J6" s="88">
        <v>77932048</v>
      </c>
      <c r="K6" s="88">
        <v>440100384</v>
      </c>
      <c r="L6" s="88">
        <v>518032432</v>
      </c>
    </row>
    <row r="7" spans="1:12" ht="18.75" x14ac:dyDescent="0.3">
      <c r="A7" s="88" t="s">
        <v>24</v>
      </c>
      <c r="B7" s="88">
        <v>12425</v>
      </c>
      <c r="C7" s="88">
        <v>7316</v>
      </c>
      <c r="D7" s="88">
        <v>7381</v>
      </c>
      <c r="E7" s="88">
        <v>11580</v>
      </c>
      <c r="F7" s="88">
        <v>11800</v>
      </c>
      <c r="G7" s="88">
        <v>90907328</v>
      </c>
      <c r="H7" s="88">
        <v>145324788</v>
      </c>
      <c r="I7" s="88">
        <v>59.86</v>
      </c>
      <c r="J7" s="88">
        <v>54417460</v>
      </c>
      <c r="K7" s="88">
        <v>28708712</v>
      </c>
      <c r="L7" s="88">
        <v>91526172</v>
      </c>
    </row>
    <row r="8" spans="1:12" ht="18.75" x14ac:dyDescent="0.3">
      <c r="A8" s="88" t="s">
        <v>26</v>
      </c>
      <c r="B8" s="88">
        <v>15000</v>
      </c>
      <c r="C8" s="88">
        <v>11577</v>
      </c>
      <c r="D8" s="88">
        <v>11679</v>
      </c>
      <c r="E8" s="88">
        <v>8870</v>
      </c>
      <c r="F8" s="88">
        <v>9010</v>
      </c>
      <c r="G8" s="88">
        <v>173659568</v>
      </c>
      <c r="H8" s="88">
        <v>133960680</v>
      </c>
      <c r="I8" s="88">
        <v>-22.86</v>
      </c>
      <c r="J8" s="88">
        <v>-39698888</v>
      </c>
      <c r="K8" s="88">
        <v>54390804</v>
      </c>
      <c r="L8" s="88">
        <v>16441916</v>
      </c>
    </row>
    <row r="9" spans="1:12" ht="18.75" x14ac:dyDescent="0.3">
      <c r="A9" s="88" t="s">
        <v>27</v>
      </c>
      <c r="B9" s="88">
        <v>15000</v>
      </c>
      <c r="C9" s="88">
        <v>8379</v>
      </c>
      <c r="D9" s="88">
        <v>8453</v>
      </c>
      <c r="E9" s="88">
        <v>7484</v>
      </c>
      <c r="F9" s="88">
        <v>7523</v>
      </c>
      <c r="G9" s="88">
        <v>125683168</v>
      </c>
      <c r="H9" s="88">
        <v>111851964</v>
      </c>
      <c r="I9" s="88">
        <v>-11</v>
      </c>
      <c r="J9" s="88">
        <v>-13831204</v>
      </c>
      <c r="K9" s="88">
        <v>1144847</v>
      </c>
      <c r="L9" s="88">
        <v>15273643</v>
      </c>
    </row>
    <row r="10" spans="1:12" ht="18.75" x14ac:dyDescent="0.3">
      <c r="A10" s="88" t="s">
        <v>28</v>
      </c>
      <c r="B10" s="88">
        <v>1600</v>
      </c>
      <c r="C10" s="88">
        <v>70009</v>
      </c>
      <c r="D10" s="88">
        <v>70093</v>
      </c>
      <c r="E10" s="88">
        <v>64970</v>
      </c>
      <c r="F10" s="88">
        <v>65571</v>
      </c>
      <c r="G10" s="88">
        <v>112014400</v>
      </c>
      <c r="H10" s="88">
        <v>104788963</v>
      </c>
      <c r="I10" s="88">
        <v>-6.45</v>
      </c>
      <c r="J10" s="88">
        <v>-7225437</v>
      </c>
      <c r="K10" s="88">
        <v>9227040</v>
      </c>
      <c r="L10" s="88">
        <v>2001603</v>
      </c>
    </row>
    <row r="11" spans="1:12" ht="18.75" x14ac:dyDescent="0.3">
      <c r="A11" s="88" t="s">
        <v>29</v>
      </c>
      <c r="B11" s="88">
        <v>100000</v>
      </c>
      <c r="C11" s="88">
        <v>502</v>
      </c>
      <c r="D11" s="88">
        <v>507</v>
      </c>
      <c r="E11" s="88">
        <v>500</v>
      </c>
      <c r="F11" s="88">
        <v>500</v>
      </c>
      <c r="G11" s="88">
        <v>50227000</v>
      </c>
      <c r="H11" s="88">
        <v>49560000</v>
      </c>
      <c r="I11" s="88">
        <v>-1.33</v>
      </c>
      <c r="J11" s="88">
        <v>-667000</v>
      </c>
      <c r="K11" s="88">
        <v>0</v>
      </c>
      <c r="L11" s="88">
        <v>-167000</v>
      </c>
    </row>
    <row r="12" spans="1:12" ht="18.75" x14ac:dyDescent="0.3">
      <c r="A12" s="88" t="s">
        <v>31</v>
      </c>
      <c r="B12" s="88">
        <v>7000</v>
      </c>
      <c r="C12" s="88">
        <v>2103</v>
      </c>
      <c r="D12" s="88">
        <v>2122</v>
      </c>
      <c r="E12" s="88">
        <v>5335</v>
      </c>
      <c r="F12" s="88">
        <v>5443</v>
      </c>
      <c r="G12" s="88">
        <v>14720662</v>
      </c>
      <c r="H12" s="88">
        <v>37765711</v>
      </c>
      <c r="I12" s="88">
        <v>156.55000000000001</v>
      </c>
      <c r="J12" s="88">
        <v>23045049</v>
      </c>
      <c r="K12" s="88">
        <v>94924224</v>
      </c>
      <c r="L12" s="88">
        <v>117969273</v>
      </c>
    </row>
    <row r="13" spans="1:12" ht="18.75" x14ac:dyDescent="0.3">
      <c r="A13" s="88" t="s">
        <v>30</v>
      </c>
      <c r="B13" s="88">
        <v>1500</v>
      </c>
      <c r="C13" s="88">
        <v>24377</v>
      </c>
      <c r="D13" s="88">
        <v>24592</v>
      </c>
      <c r="E13" s="88">
        <v>21220</v>
      </c>
      <c r="F13" s="88">
        <v>21650</v>
      </c>
      <c r="G13" s="88">
        <v>36564796</v>
      </c>
      <c r="H13" s="88">
        <v>32189220</v>
      </c>
      <c r="I13" s="88">
        <v>-11.97</v>
      </c>
      <c r="J13" s="88">
        <v>-4375576</v>
      </c>
      <c r="K13" s="88">
        <v>13889167</v>
      </c>
      <c r="L13" s="88">
        <v>10563591</v>
      </c>
    </row>
    <row r="14" spans="1:12" ht="18.75" x14ac:dyDescent="0.3">
      <c r="A14" s="88" t="s">
        <v>32</v>
      </c>
      <c r="B14" s="88">
        <v>3000</v>
      </c>
      <c r="C14" s="88">
        <v>2118</v>
      </c>
      <c r="D14" s="88">
        <v>2137</v>
      </c>
      <c r="E14" s="88">
        <v>9280</v>
      </c>
      <c r="F14" s="88">
        <v>9340</v>
      </c>
      <c r="G14" s="88">
        <v>6352516</v>
      </c>
      <c r="H14" s="88">
        <v>27773424</v>
      </c>
      <c r="I14" s="88">
        <v>337.2</v>
      </c>
      <c r="J14" s="88">
        <v>21420908</v>
      </c>
      <c r="K14" s="88">
        <v>97530192</v>
      </c>
      <c r="L14" s="88">
        <v>118951100</v>
      </c>
    </row>
    <row r="15" spans="1:12" ht="18.75" x14ac:dyDescent="0.3">
      <c r="A15" s="88" t="s">
        <v>33</v>
      </c>
      <c r="B15" s="88">
        <v>1000</v>
      </c>
      <c r="C15" s="88">
        <v>10199</v>
      </c>
      <c r="D15" s="88">
        <v>10289</v>
      </c>
      <c r="E15" s="88">
        <v>12187</v>
      </c>
      <c r="F15" s="88">
        <v>12274</v>
      </c>
      <c r="G15" s="88">
        <v>10199421</v>
      </c>
      <c r="H15" s="88">
        <v>12165989</v>
      </c>
      <c r="I15" s="88">
        <v>19.28</v>
      </c>
      <c r="J15" s="88">
        <v>1966568</v>
      </c>
      <c r="K15" s="88">
        <v>24581076</v>
      </c>
      <c r="L15" s="88">
        <v>28047644</v>
      </c>
    </row>
    <row r="16" spans="1:12" ht="18.75" x14ac:dyDescent="0.3">
      <c r="A16" s="88" t="s">
        <v>92</v>
      </c>
      <c r="B16" s="88">
        <v>300</v>
      </c>
      <c r="C16" s="88">
        <v>19141</v>
      </c>
      <c r="D16" s="88">
        <v>19310</v>
      </c>
      <c r="E16" s="88">
        <v>17820</v>
      </c>
      <c r="F16" s="88">
        <v>18080</v>
      </c>
      <c r="G16" s="88">
        <v>5742234</v>
      </c>
      <c r="H16" s="88">
        <v>5376269</v>
      </c>
      <c r="I16" s="88">
        <v>-6.37</v>
      </c>
      <c r="J16" s="88">
        <v>-365965</v>
      </c>
      <c r="K16" s="88">
        <v>0</v>
      </c>
      <c r="L16" s="88">
        <v>-365965</v>
      </c>
    </row>
    <row r="17" spans="1:12" ht="18.75" x14ac:dyDescent="0.3">
      <c r="A17" s="88" t="s">
        <v>34</v>
      </c>
      <c r="B17" s="88">
        <v>400</v>
      </c>
      <c r="C17" s="88">
        <v>2300</v>
      </c>
      <c r="D17" s="88">
        <v>2321</v>
      </c>
      <c r="E17" s="88">
        <v>8071</v>
      </c>
      <c r="F17" s="88">
        <v>8234</v>
      </c>
      <c r="G17" s="88">
        <v>920033</v>
      </c>
      <c r="H17" s="88">
        <v>3264616</v>
      </c>
      <c r="I17" s="88">
        <v>254.84</v>
      </c>
      <c r="J17" s="88">
        <v>2344583</v>
      </c>
      <c r="K17" s="88">
        <v>30419074</v>
      </c>
      <c r="L17" s="88">
        <v>32763657</v>
      </c>
    </row>
    <row r="18" spans="1:12" ht="18.75" x14ac:dyDescent="0.3">
      <c r="A18" s="88" t="s">
        <v>35</v>
      </c>
      <c r="B18" s="88">
        <v>16</v>
      </c>
      <c r="C18" s="88" t="s">
        <v>36</v>
      </c>
      <c r="D18" s="88" t="s">
        <v>130</v>
      </c>
      <c r="E18" s="88" t="s">
        <v>38</v>
      </c>
      <c r="F18" s="88" t="s">
        <v>131</v>
      </c>
      <c r="G18" s="88" t="s">
        <v>40</v>
      </c>
      <c r="H18" s="88">
        <f>SUM(H2:H17)</f>
        <v>2432593834</v>
      </c>
      <c r="I18" s="88" t="s">
        <v>41</v>
      </c>
      <c r="J18" s="88" t="s">
        <v>132</v>
      </c>
      <c r="K18" s="88"/>
      <c r="L18" s="88"/>
    </row>
    <row r="19" spans="1:12" hidden="1" x14ac:dyDescent="0.25"/>
    <row r="20" spans="1:12" hidden="1" x14ac:dyDescent="0.25"/>
    <row r="21" spans="1:12" hidden="1" x14ac:dyDescent="0.25"/>
    <row r="22" spans="1:12" hidden="1" x14ac:dyDescent="0.25"/>
    <row r="23" spans="1:12" hidden="1" x14ac:dyDescent="0.25"/>
    <row r="24" spans="1:12" hidden="1" x14ac:dyDescent="0.25"/>
    <row r="25" spans="1:12" hidden="1" x14ac:dyDescent="0.25"/>
    <row r="26" spans="1:12" hidden="1" x14ac:dyDescent="0.25"/>
    <row r="27" spans="1:12" hidden="1" x14ac:dyDescent="0.25"/>
    <row r="28" spans="1:12" hidden="1" x14ac:dyDescent="0.25"/>
    <row r="29" spans="1:12" hidden="1" x14ac:dyDescent="0.25"/>
    <row r="30" spans="1:12" hidden="1" x14ac:dyDescent="0.25"/>
    <row r="31" spans="1:12" hidden="1" x14ac:dyDescent="0.25"/>
    <row r="32" spans="1:12" hidden="1" x14ac:dyDescent="0.25"/>
    <row r="33" spans="1:12" hidden="1" x14ac:dyDescent="0.25"/>
    <row r="34" spans="1:12" hidden="1" x14ac:dyDescent="0.25"/>
    <row r="35" spans="1:12" hidden="1" x14ac:dyDescent="0.25"/>
    <row r="36" spans="1:12" hidden="1" x14ac:dyDescent="0.25"/>
    <row r="37" spans="1:12" hidden="1" x14ac:dyDescent="0.25"/>
    <row r="38" spans="1:12" hidden="1" x14ac:dyDescent="0.25"/>
    <row r="39" spans="1:12" hidden="1" x14ac:dyDescent="0.25"/>
    <row r="40" spans="1:12" ht="19.5" thickBot="1" x14ac:dyDescent="0.35">
      <c r="A40" s="5">
        <v>0</v>
      </c>
      <c r="B40" s="5"/>
      <c r="C40" s="5"/>
      <c r="D40" s="5"/>
      <c r="E40" s="5"/>
      <c r="F40" s="2">
        <f>H18+B41</f>
        <v>2484874577</v>
      </c>
      <c r="G40" s="5" t="s">
        <v>43</v>
      </c>
      <c r="H40" s="6" t="s">
        <v>44</v>
      </c>
      <c r="I40" s="6"/>
      <c r="J40" s="5"/>
      <c r="K40" s="6" t="s">
        <v>45</v>
      </c>
      <c r="L40" s="6"/>
    </row>
    <row r="41" spans="1:12" ht="18.75" x14ac:dyDescent="0.3">
      <c r="A41" s="5" t="s">
        <v>46</v>
      </c>
      <c r="B41" s="2">
        <v>52280743</v>
      </c>
      <c r="C41" s="5" t="s">
        <v>47</v>
      </c>
      <c r="D41" s="5">
        <v>0</v>
      </c>
      <c r="E41" s="5" t="s">
        <v>48</v>
      </c>
      <c r="F41" s="2">
        <f>32951060+39600000</f>
        <v>72551060</v>
      </c>
      <c r="G41" s="7">
        <f>F40+D41+F41</f>
        <v>2557425637</v>
      </c>
      <c r="H41" s="8">
        <f>G41-B43</f>
        <v>-80488018</v>
      </c>
      <c r="I41" s="9">
        <f>H41/B43</f>
        <v>-3.0511998695423561E-2</v>
      </c>
      <c r="J41" s="10">
        <f>G41+J40</f>
        <v>2557425637</v>
      </c>
      <c r="K41" s="8">
        <f>H41+J40</f>
        <v>-80488018</v>
      </c>
      <c r="L41" s="9">
        <f>K41/B43</f>
        <v>-3.0511998695423561E-2</v>
      </c>
    </row>
    <row r="42" spans="1:12" ht="19.5" thickBot="1" x14ac:dyDescent="0.35">
      <c r="A42" s="5" t="s">
        <v>49</v>
      </c>
      <c r="B42" s="2">
        <v>0</v>
      </c>
      <c r="C42" s="5"/>
      <c r="D42" s="5"/>
      <c r="E42" s="5"/>
      <c r="F42" s="5"/>
      <c r="G42" s="7">
        <f>G41+B42</f>
        <v>2557425637</v>
      </c>
      <c r="H42" s="11">
        <f>G42-B43</f>
        <v>-80488018</v>
      </c>
      <c r="I42" s="12">
        <f>H42/B43</f>
        <v>-3.0511998695423561E-2</v>
      </c>
      <c r="J42" s="10">
        <f>G42+J40</f>
        <v>2557425637</v>
      </c>
      <c r="K42" s="11">
        <f>H42+J40</f>
        <v>-80488018</v>
      </c>
      <c r="L42" s="12">
        <f>K42/B43</f>
        <v>-3.0511998695423561E-2</v>
      </c>
    </row>
    <row r="43" spans="1:12" ht="19.5" thickBot="1" x14ac:dyDescent="0.35">
      <c r="A43" s="5" t="s">
        <v>50</v>
      </c>
      <c r="B43" s="7">
        <v>2637913655</v>
      </c>
      <c r="C43" s="5"/>
      <c r="D43" s="5"/>
      <c r="E43" s="5"/>
      <c r="F43" s="5"/>
      <c r="G43" s="13"/>
      <c r="H43" s="14" t="s">
        <v>51</v>
      </c>
      <c r="I43" s="9">
        <f ca="1">H41/VLOOKUP(MID(CELL("filename",A$1),FIND("]",CELL("filename",A$1))+1,255),Base!A:H,8,FALSE)*30</f>
        <v>-2.7738180632203239E-2</v>
      </c>
      <c r="J43" s="15"/>
      <c r="K43" s="14" t="s">
        <v>51</v>
      </c>
      <c r="L43" s="9">
        <f ca="1">K41/VLOOKUP(MID(CELL("filename",A$1),FIND("]",CELL("filename",A$1))+1,255),Base!A:H,8,FALSE)*30</f>
        <v>-2.7738180632203239E-2</v>
      </c>
    </row>
    <row r="44" spans="1:12" ht="19.5" thickBot="1" x14ac:dyDescent="0.35">
      <c r="A44" s="5"/>
      <c r="B44" s="5"/>
      <c r="C44" s="5"/>
      <c r="D44" s="5"/>
      <c r="E44" s="5"/>
      <c r="F44" s="5"/>
      <c r="G44" s="13"/>
      <c r="H44" s="16"/>
      <c r="I44" s="9">
        <f ca="1">H42/VLOOKUP(MID(CELL("filename",A$1),FIND("]",CELL("filename",A$1))+1,255),Base!A:H,8,FALSE)*30</f>
        <v>-2.7738180632203239E-2</v>
      </c>
      <c r="J44" s="15"/>
      <c r="K44" s="16"/>
      <c r="L44" s="12">
        <f ca="1">K42/VLOOKUP(MID(CELL("filename",A$1),FIND("]",CELL("filename",A$1))+1,255),Base!A:H,8,FALSE)*30</f>
        <v>-2.7738180632203239E-2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95474-CC37-4431-AE50-C7C36661657F}">
  <dimension ref="A1:L44"/>
  <sheetViews>
    <sheetView rightToLeft="1" workbookViewId="0">
      <selection activeCell="A40" sqref="A40:L44"/>
    </sheetView>
  </sheetViews>
  <sheetFormatPr defaultRowHeight="15" x14ac:dyDescent="0.25"/>
  <cols>
    <col min="1" max="1" width="13.85546875" bestFit="1" customWidth="1"/>
    <col min="2" max="2" width="19.7109375" bestFit="1" customWidth="1"/>
    <col min="3" max="3" width="13.5703125" bestFit="1" customWidth="1"/>
    <col min="4" max="4" width="22.140625" bestFit="1" customWidth="1"/>
    <col min="5" max="5" width="14.7109375" bestFit="1" customWidth="1"/>
    <col min="6" max="6" width="19.85546875" bestFit="1" customWidth="1"/>
    <col min="7" max="7" width="19.7109375" bestFit="1" customWidth="1"/>
    <col min="8" max="8" width="16.85546875" bestFit="1" customWidth="1"/>
    <col min="9" max="9" width="21.85546875" bestFit="1" customWidth="1"/>
    <col min="10" max="10" width="22.140625" bestFit="1" customWidth="1"/>
    <col min="11" max="11" width="18.140625" bestFit="1" customWidth="1"/>
    <col min="12" max="12" width="15.7109375" bestFit="1" customWidth="1"/>
  </cols>
  <sheetData>
    <row r="1" spans="1:12" ht="18.75" x14ac:dyDescent="0.3">
      <c r="A1" s="92" t="s">
        <v>8</v>
      </c>
      <c r="B1" s="92" t="s">
        <v>9</v>
      </c>
      <c r="C1" s="92" t="s">
        <v>10</v>
      </c>
      <c r="D1" s="92" t="s">
        <v>11</v>
      </c>
      <c r="E1" s="92" t="s">
        <v>12</v>
      </c>
      <c r="F1" s="92" t="s">
        <v>13</v>
      </c>
      <c r="G1" s="92" t="s">
        <v>14</v>
      </c>
      <c r="H1" s="92" t="s">
        <v>15</v>
      </c>
      <c r="I1" s="92" t="s">
        <v>16</v>
      </c>
      <c r="J1" s="92" t="s">
        <v>17</v>
      </c>
      <c r="K1" s="92" t="s">
        <v>18</v>
      </c>
      <c r="L1" s="92" t="s">
        <v>19</v>
      </c>
    </row>
    <row r="2" spans="1:12" ht="18.75" x14ac:dyDescent="0.3">
      <c r="A2" s="91" t="s">
        <v>20</v>
      </c>
      <c r="B2" s="91">
        <v>64000</v>
      </c>
      <c r="C2" s="91">
        <v>2799</v>
      </c>
      <c r="D2" s="91">
        <v>2824</v>
      </c>
      <c r="E2" s="91">
        <v>8462</v>
      </c>
      <c r="F2" s="91">
        <v>8716</v>
      </c>
      <c r="G2" s="91">
        <v>179163136</v>
      </c>
      <c r="H2" s="91">
        <v>552915149</v>
      </c>
      <c r="I2" s="91">
        <v>208.61</v>
      </c>
      <c r="J2" s="91">
        <v>373752013</v>
      </c>
      <c r="K2" s="91">
        <v>926148736</v>
      </c>
      <c r="L2" s="91">
        <v>1364420749</v>
      </c>
    </row>
    <row r="3" spans="1:12" ht="18.75" x14ac:dyDescent="0.3">
      <c r="A3" s="91" t="s">
        <v>21</v>
      </c>
      <c r="B3" s="91">
        <v>10000</v>
      </c>
      <c r="C3" s="91">
        <v>19535</v>
      </c>
      <c r="D3" s="91">
        <v>19707</v>
      </c>
      <c r="E3" s="91">
        <v>53779</v>
      </c>
      <c r="F3" s="91">
        <v>54876</v>
      </c>
      <c r="G3" s="91">
        <v>195353872</v>
      </c>
      <c r="H3" s="91">
        <v>543930912</v>
      </c>
      <c r="I3" s="91">
        <v>178.43</v>
      </c>
      <c r="J3" s="91">
        <v>348577040</v>
      </c>
      <c r="K3" s="91">
        <v>0</v>
      </c>
      <c r="L3" s="91">
        <v>348577040</v>
      </c>
    </row>
    <row r="4" spans="1:12" ht="18.75" x14ac:dyDescent="0.3">
      <c r="A4" s="91" t="s">
        <v>23</v>
      </c>
      <c r="B4" s="91">
        <v>20000</v>
      </c>
      <c r="C4" s="91">
        <v>5854</v>
      </c>
      <c r="D4" s="91">
        <v>5906</v>
      </c>
      <c r="E4" s="91">
        <v>13660</v>
      </c>
      <c r="F4" s="91">
        <v>13660</v>
      </c>
      <c r="G4" s="91">
        <v>117082552</v>
      </c>
      <c r="H4" s="91">
        <v>270795840</v>
      </c>
      <c r="I4" s="91">
        <v>131.29</v>
      </c>
      <c r="J4" s="91">
        <v>153713288</v>
      </c>
      <c r="K4" s="91">
        <v>304298560</v>
      </c>
      <c r="L4" s="91">
        <v>458961848</v>
      </c>
    </row>
    <row r="5" spans="1:12" ht="18.75" x14ac:dyDescent="0.3">
      <c r="A5" s="91" t="s">
        <v>22</v>
      </c>
      <c r="B5" s="91">
        <v>1700</v>
      </c>
      <c r="C5" s="91">
        <v>186004</v>
      </c>
      <c r="D5" s="91">
        <v>186225</v>
      </c>
      <c r="E5" s="91">
        <v>128000</v>
      </c>
      <c r="F5" s="91">
        <v>130000</v>
      </c>
      <c r="G5" s="91">
        <v>316207264</v>
      </c>
      <c r="H5" s="91">
        <v>220737452</v>
      </c>
      <c r="I5" s="91">
        <v>-30.19</v>
      </c>
      <c r="J5" s="91">
        <v>-95469812</v>
      </c>
      <c r="K5" s="91">
        <v>-71101208</v>
      </c>
      <c r="L5" s="91">
        <v>-166571020</v>
      </c>
    </row>
    <row r="6" spans="1:12" ht="18.75" x14ac:dyDescent="0.3">
      <c r="A6" s="91" t="s">
        <v>25</v>
      </c>
      <c r="B6" s="91">
        <v>50000</v>
      </c>
      <c r="C6" s="91">
        <v>1999</v>
      </c>
      <c r="D6" s="91">
        <v>2017</v>
      </c>
      <c r="E6" s="91">
        <v>3482</v>
      </c>
      <c r="F6" s="91">
        <v>3493</v>
      </c>
      <c r="G6" s="91">
        <v>99938792</v>
      </c>
      <c r="H6" s="91">
        <v>173113080</v>
      </c>
      <c r="I6" s="91">
        <v>73.22</v>
      </c>
      <c r="J6" s="91">
        <v>73174288</v>
      </c>
      <c r="K6" s="91">
        <v>440100384</v>
      </c>
      <c r="L6" s="91">
        <v>513274672</v>
      </c>
    </row>
    <row r="7" spans="1:12" ht="18.75" x14ac:dyDescent="0.3">
      <c r="A7" s="91" t="s">
        <v>24</v>
      </c>
      <c r="B7" s="91">
        <v>12425</v>
      </c>
      <c r="C7" s="91">
        <v>7316</v>
      </c>
      <c r="D7" s="91">
        <v>7381</v>
      </c>
      <c r="E7" s="91">
        <v>11450</v>
      </c>
      <c r="F7" s="91">
        <v>11570</v>
      </c>
      <c r="G7" s="91">
        <v>90907328</v>
      </c>
      <c r="H7" s="91">
        <v>142492186</v>
      </c>
      <c r="I7" s="91">
        <v>56.74</v>
      </c>
      <c r="J7" s="91">
        <v>51584858</v>
      </c>
      <c r="K7" s="91">
        <v>28708712</v>
      </c>
      <c r="L7" s="91">
        <v>88693570</v>
      </c>
    </row>
    <row r="8" spans="1:12" ht="18.75" x14ac:dyDescent="0.3">
      <c r="A8" s="91" t="s">
        <v>26</v>
      </c>
      <c r="B8" s="91">
        <v>15000</v>
      </c>
      <c r="C8" s="91">
        <v>11577</v>
      </c>
      <c r="D8" s="91">
        <v>11679</v>
      </c>
      <c r="E8" s="91">
        <v>8740</v>
      </c>
      <c r="F8" s="91">
        <v>8770</v>
      </c>
      <c r="G8" s="91">
        <v>173659568</v>
      </c>
      <c r="H8" s="91">
        <v>130392360</v>
      </c>
      <c r="I8" s="91">
        <v>-24.91</v>
      </c>
      <c r="J8" s="91">
        <v>-43267208</v>
      </c>
      <c r="K8" s="91">
        <v>54390804</v>
      </c>
      <c r="L8" s="91">
        <v>12873596</v>
      </c>
    </row>
    <row r="9" spans="1:12" ht="18.75" x14ac:dyDescent="0.3">
      <c r="A9" s="91" t="s">
        <v>27</v>
      </c>
      <c r="B9" s="91">
        <v>15000</v>
      </c>
      <c r="C9" s="91">
        <v>8379</v>
      </c>
      <c r="D9" s="91">
        <v>8453</v>
      </c>
      <c r="E9" s="91">
        <v>7431</v>
      </c>
      <c r="F9" s="91">
        <v>7524</v>
      </c>
      <c r="G9" s="91">
        <v>125683168</v>
      </c>
      <c r="H9" s="91">
        <v>111866832</v>
      </c>
      <c r="I9" s="91">
        <v>-10.99</v>
      </c>
      <c r="J9" s="91">
        <v>-13816336</v>
      </c>
      <c r="K9" s="91">
        <v>1144847</v>
      </c>
      <c r="L9" s="91">
        <v>15288511</v>
      </c>
    </row>
    <row r="10" spans="1:12" ht="18.75" x14ac:dyDescent="0.3">
      <c r="A10" s="91" t="s">
        <v>28</v>
      </c>
      <c r="B10" s="91">
        <v>1600</v>
      </c>
      <c r="C10" s="91">
        <v>70009</v>
      </c>
      <c r="D10" s="91">
        <v>70093</v>
      </c>
      <c r="E10" s="91">
        <v>63230</v>
      </c>
      <c r="F10" s="91">
        <v>63875</v>
      </c>
      <c r="G10" s="91">
        <v>112014400</v>
      </c>
      <c r="H10" s="91">
        <v>102078586</v>
      </c>
      <c r="I10" s="91">
        <v>-8.8699999999999992</v>
      </c>
      <c r="J10" s="91">
        <v>-9935814</v>
      </c>
      <c r="K10" s="91">
        <v>9227040</v>
      </c>
      <c r="L10" s="91">
        <v>-708774</v>
      </c>
    </row>
    <row r="11" spans="1:12" ht="18.75" x14ac:dyDescent="0.3">
      <c r="A11" s="91" t="s">
        <v>29</v>
      </c>
      <c r="B11" s="91">
        <v>100000</v>
      </c>
      <c r="C11" s="91">
        <v>502</v>
      </c>
      <c r="D11" s="91">
        <v>507</v>
      </c>
      <c r="E11" s="91">
        <v>500</v>
      </c>
      <c r="F11" s="91">
        <v>500</v>
      </c>
      <c r="G11" s="91">
        <v>50227000</v>
      </c>
      <c r="H11" s="91">
        <v>49560000</v>
      </c>
      <c r="I11" s="91">
        <v>-1.33</v>
      </c>
      <c r="J11" s="91">
        <v>-667000</v>
      </c>
      <c r="K11" s="91">
        <v>0</v>
      </c>
      <c r="L11" s="91">
        <v>-167000</v>
      </c>
    </row>
    <row r="12" spans="1:12" ht="18.75" x14ac:dyDescent="0.3">
      <c r="A12" s="91" t="s">
        <v>31</v>
      </c>
      <c r="B12" s="91">
        <v>7000</v>
      </c>
      <c r="C12" s="91">
        <v>2103</v>
      </c>
      <c r="D12" s="91">
        <v>2122</v>
      </c>
      <c r="E12" s="91">
        <v>5226</v>
      </c>
      <c r="F12" s="91">
        <v>5425</v>
      </c>
      <c r="G12" s="91">
        <v>14720662</v>
      </c>
      <c r="H12" s="91">
        <v>37640820</v>
      </c>
      <c r="I12" s="91">
        <v>155.69999999999999</v>
      </c>
      <c r="J12" s="91">
        <v>22920158</v>
      </c>
      <c r="K12" s="91">
        <v>94924224</v>
      </c>
      <c r="L12" s="91">
        <v>117844382</v>
      </c>
    </row>
    <row r="13" spans="1:12" ht="18.75" x14ac:dyDescent="0.3">
      <c r="A13" s="91" t="s">
        <v>30</v>
      </c>
      <c r="B13" s="91">
        <v>1500</v>
      </c>
      <c r="C13" s="91">
        <v>24377</v>
      </c>
      <c r="D13" s="91">
        <v>24592</v>
      </c>
      <c r="E13" s="91">
        <v>21010</v>
      </c>
      <c r="F13" s="91">
        <v>21650</v>
      </c>
      <c r="G13" s="91">
        <v>36564796</v>
      </c>
      <c r="H13" s="91">
        <v>32189220</v>
      </c>
      <c r="I13" s="91">
        <v>-11.97</v>
      </c>
      <c r="J13" s="91">
        <v>-4375576</v>
      </c>
      <c r="K13" s="91">
        <v>13889167</v>
      </c>
      <c r="L13" s="91">
        <v>10563591</v>
      </c>
    </row>
    <row r="14" spans="1:12" ht="18.75" x14ac:dyDescent="0.3">
      <c r="A14" s="91" t="s">
        <v>32</v>
      </c>
      <c r="B14" s="91">
        <v>3000</v>
      </c>
      <c r="C14" s="91">
        <v>2118</v>
      </c>
      <c r="D14" s="91">
        <v>2137</v>
      </c>
      <c r="E14" s="91">
        <v>9060</v>
      </c>
      <c r="F14" s="91">
        <v>9330</v>
      </c>
      <c r="G14" s="91">
        <v>6352516</v>
      </c>
      <c r="H14" s="91">
        <v>27743688</v>
      </c>
      <c r="I14" s="91">
        <v>336.74</v>
      </c>
      <c r="J14" s="91">
        <v>21391172</v>
      </c>
      <c r="K14" s="91">
        <v>97530192</v>
      </c>
      <c r="L14" s="91">
        <v>118921364</v>
      </c>
    </row>
    <row r="15" spans="1:12" ht="18.75" x14ac:dyDescent="0.3">
      <c r="A15" s="91" t="s">
        <v>33</v>
      </c>
      <c r="B15" s="91">
        <v>1000</v>
      </c>
      <c r="C15" s="91">
        <v>10199</v>
      </c>
      <c r="D15" s="91">
        <v>10289</v>
      </c>
      <c r="E15" s="91">
        <v>11953</v>
      </c>
      <c r="F15" s="91">
        <v>12052</v>
      </c>
      <c r="G15" s="91">
        <v>10199421</v>
      </c>
      <c r="H15" s="91">
        <v>11945942</v>
      </c>
      <c r="I15" s="91">
        <v>17.12</v>
      </c>
      <c r="J15" s="91">
        <v>1746521</v>
      </c>
      <c r="K15" s="91">
        <v>24581076</v>
      </c>
      <c r="L15" s="91">
        <v>27827597</v>
      </c>
    </row>
    <row r="16" spans="1:12" ht="18.75" x14ac:dyDescent="0.3">
      <c r="A16" s="91" t="s">
        <v>92</v>
      </c>
      <c r="B16" s="91">
        <v>300</v>
      </c>
      <c r="C16" s="91">
        <v>19141</v>
      </c>
      <c r="D16" s="91">
        <v>19310</v>
      </c>
      <c r="E16" s="91">
        <v>17540</v>
      </c>
      <c r="F16" s="91">
        <v>18050</v>
      </c>
      <c r="G16" s="91">
        <v>5742234</v>
      </c>
      <c r="H16" s="91">
        <v>5367348</v>
      </c>
      <c r="I16" s="91">
        <v>-6.53</v>
      </c>
      <c r="J16" s="91">
        <v>-374886</v>
      </c>
      <c r="K16" s="91">
        <v>0</v>
      </c>
      <c r="L16" s="91">
        <v>-374886</v>
      </c>
    </row>
    <row r="17" spans="1:12" ht="18.75" x14ac:dyDescent="0.3">
      <c r="A17" s="91" t="s">
        <v>34</v>
      </c>
      <c r="B17" s="91">
        <v>400</v>
      </c>
      <c r="C17" s="91">
        <v>2300</v>
      </c>
      <c r="D17" s="91">
        <v>2321</v>
      </c>
      <c r="E17" s="91">
        <v>8070</v>
      </c>
      <c r="F17" s="91">
        <v>8233</v>
      </c>
      <c r="G17" s="91">
        <v>920033</v>
      </c>
      <c r="H17" s="91">
        <v>3264220</v>
      </c>
      <c r="I17" s="91">
        <v>254.79</v>
      </c>
      <c r="J17" s="91">
        <v>2344187</v>
      </c>
      <c r="K17" s="91">
        <v>30419074</v>
      </c>
      <c r="L17" s="91">
        <v>32763261</v>
      </c>
    </row>
    <row r="18" spans="1:12" ht="18.75" x14ac:dyDescent="0.3">
      <c r="A18" s="91" t="s">
        <v>35</v>
      </c>
      <c r="B18" s="91">
        <v>16</v>
      </c>
      <c r="C18" s="91" t="s">
        <v>36</v>
      </c>
      <c r="D18" s="91" t="s">
        <v>133</v>
      </c>
      <c r="E18" s="91" t="s">
        <v>38</v>
      </c>
      <c r="F18" s="91" t="s">
        <v>134</v>
      </c>
      <c r="G18" s="91" t="s">
        <v>40</v>
      </c>
      <c r="H18" s="91">
        <f>SUM(H2:H17)</f>
        <v>2416033635</v>
      </c>
      <c r="I18" s="91" t="s">
        <v>41</v>
      </c>
      <c r="J18" s="91" t="s">
        <v>135</v>
      </c>
      <c r="K18" s="91"/>
      <c r="L18" s="91"/>
    </row>
    <row r="19" spans="1:12" hidden="1" x14ac:dyDescent="0.25"/>
    <row r="20" spans="1:12" hidden="1" x14ac:dyDescent="0.25"/>
    <row r="21" spans="1:12" hidden="1" x14ac:dyDescent="0.25"/>
    <row r="22" spans="1:12" hidden="1" x14ac:dyDescent="0.25"/>
    <row r="23" spans="1:12" hidden="1" x14ac:dyDescent="0.25"/>
    <row r="24" spans="1:12" hidden="1" x14ac:dyDescent="0.25"/>
    <row r="25" spans="1:12" hidden="1" x14ac:dyDescent="0.25"/>
    <row r="26" spans="1:12" hidden="1" x14ac:dyDescent="0.25"/>
    <row r="27" spans="1:12" hidden="1" x14ac:dyDescent="0.25"/>
    <row r="28" spans="1:12" hidden="1" x14ac:dyDescent="0.25"/>
    <row r="29" spans="1:12" hidden="1" x14ac:dyDescent="0.25"/>
    <row r="30" spans="1:12" hidden="1" x14ac:dyDescent="0.25"/>
    <row r="31" spans="1:12" hidden="1" x14ac:dyDescent="0.25"/>
    <row r="32" spans="1:12" hidden="1" x14ac:dyDescent="0.25"/>
    <row r="33" spans="1:12" hidden="1" x14ac:dyDescent="0.25"/>
    <row r="34" spans="1:12" hidden="1" x14ac:dyDescent="0.25"/>
    <row r="35" spans="1:12" hidden="1" x14ac:dyDescent="0.25"/>
    <row r="36" spans="1:12" hidden="1" x14ac:dyDescent="0.25"/>
    <row r="37" spans="1:12" hidden="1" x14ac:dyDescent="0.25"/>
    <row r="38" spans="1:12" hidden="1" x14ac:dyDescent="0.25"/>
    <row r="39" spans="1:12" hidden="1" x14ac:dyDescent="0.25"/>
    <row r="40" spans="1:12" ht="19.5" thickBot="1" x14ac:dyDescent="0.35">
      <c r="A40" s="5">
        <v>0</v>
      </c>
      <c r="B40" s="5"/>
      <c r="C40" s="5"/>
      <c r="D40" s="5"/>
      <c r="E40" s="5"/>
      <c r="F40" s="2">
        <f>H18+B41</f>
        <v>2468314378</v>
      </c>
      <c r="G40" s="5" t="s">
        <v>43</v>
      </c>
      <c r="H40" s="6" t="s">
        <v>44</v>
      </c>
      <c r="I40" s="6"/>
      <c r="J40" s="5"/>
      <c r="K40" s="6" t="s">
        <v>45</v>
      </c>
      <c r="L40" s="6"/>
    </row>
    <row r="41" spans="1:12" ht="18.75" x14ac:dyDescent="0.3">
      <c r="A41" s="5" t="s">
        <v>46</v>
      </c>
      <c r="B41" s="2">
        <v>52280743</v>
      </c>
      <c r="C41" s="5" t="s">
        <v>47</v>
      </c>
      <c r="D41" s="5">
        <v>0</v>
      </c>
      <c r="E41" s="5" t="s">
        <v>48</v>
      </c>
      <c r="F41" s="2">
        <f>32951060+39600000</f>
        <v>72551060</v>
      </c>
      <c r="G41" s="7">
        <f>F40+D41+F41</f>
        <v>2540865438</v>
      </c>
      <c r="H41" s="8">
        <f>G41-B43</f>
        <v>-97048217</v>
      </c>
      <c r="I41" s="9">
        <f>H41/B43</f>
        <v>-3.6789762551951308E-2</v>
      </c>
      <c r="J41" s="10">
        <f>G41+J40</f>
        <v>2540865438</v>
      </c>
      <c r="K41" s="8">
        <f>H41+J40</f>
        <v>-97048217</v>
      </c>
      <c r="L41" s="9">
        <f>K41/B43</f>
        <v>-3.6789762551951308E-2</v>
      </c>
    </row>
    <row r="42" spans="1:12" ht="19.5" thickBot="1" x14ac:dyDescent="0.35">
      <c r="A42" s="5" t="s">
        <v>49</v>
      </c>
      <c r="B42" s="2">
        <v>0</v>
      </c>
      <c r="C42" s="5"/>
      <c r="D42" s="5"/>
      <c r="E42" s="5"/>
      <c r="F42" s="5"/>
      <c r="G42" s="7">
        <f>G41+B42</f>
        <v>2540865438</v>
      </c>
      <c r="H42" s="11">
        <f>G42-B43</f>
        <v>-97048217</v>
      </c>
      <c r="I42" s="12">
        <f>H42/B43</f>
        <v>-3.6789762551951308E-2</v>
      </c>
      <c r="J42" s="10">
        <f>G42+J40</f>
        <v>2540865438</v>
      </c>
      <c r="K42" s="11">
        <f>H42+J40</f>
        <v>-97048217</v>
      </c>
      <c r="L42" s="12">
        <f>K42/B43</f>
        <v>-3.6789762551951308E-2</v>
      </c>
    </row>
    <row r="43" spans="1:12" ht="19.5" thickBot="1" x14ac:dyDescent="0.35">
      <c r="A43" s="5" t="s">
        <v>50</v>
      </c>
      <c r="B43" s="7">
        <v>2637913655</v>
      </c>
      <c r="C43" s="5"/>
      <c r="D43" s="5"/>
      <c r="E43" s="5"/>
      <c r="F43" s="5"/>
      <c r="G43" s="13"/>
      <c r="H43" s="14" t="s">
        <v>51</v>
      </c>
      <c r="I43" s="9">
        <f ca="1">H41/VLOOKUP(MID(CELL("filename",A$1),FIND("]",CELL("filename",A$1))+1,255),Base!A:H,8,FALSE)*30</f>
        <v>-3.2461555192898214E-2</v>
      </c>
      <c r="J43" s="15"/>
      <c r="K43" s="14" t="s">
        <v>51</v>
      </c>
      <c r="L43" s="9">
        <f ca="1">K41/VLOOKUP(MID(CELL("filename",A$1),FIND("]",CELL("filename",A$1))+1,255),Base!A:H,8,FALSE)*30</f>
        <v>-3.2461555192898214E-2</v>
      </c>
    </row>
    <row r="44" spans="1:12" ht="19.5" thickBot="1" x14ac:dyDescent="0.35">
      <c r="A44" s="5"/>
      <c r="B44" s="5"/>
      <c r="C44" s="5"/>
      <c r="D44" s="5"/>
      <c r="E44" s="5"/>
      <c r="F44" s="5"/>
      <c r="G44" s="13"/>
      <c r="H44" s="16"/>
      <c r="I44" s="9">
        <f ca="1">H42/VLOOKUP(MID(CELL("filename",A$1),FIND("]",CELL("filename",A$1))+1,255),Base!A:H,8,FALSE)*30</f>
        <v>-3.2461555192898214E-2</v>
      </c>
      <c r="J44" s="15"/>
      <c r="K44" s="16"/>
      <c r="L44" s="12">
        <f ca="1">K42/VLOOKUP(MID(CELL("filename",A$1),FIND("]",CELL("filename",A$1))+1,255),Base!A:H,8,FALSE)*30</f>
        <v>-3.2461555192898214E-2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44"/>
  <sheetViews>
    <sheetView rightToLeft="1" workbookViewId="0">
      <selection activeCell="B42" sqref="B42"/>
    </sheetView>
  </sheetViews>
  <sheetFormatPr defaultRowHeight="15" x14ac:dyDescent="0.25"/>
  <cols>
    <col min="1" max="1" width="13.85546875" bestFit="1" customWidth="1"/>
    <col min="2" max="2" width="19.7109375" bestFit="1" customWidth="1"/>
    <col min="3" max="3" width="13.5703125" bestFit="1" customWidth="1"/>
    <col min="4" max="4" width="22.140625" bestFit="1" customWidth="1"/>
    <col min="5" max="5" width="14.7109375" bestFit="1" customWidth="1"/>
    <col min="6" max="6" width="22.140625" bestFit="1" customWidth="1"/>
    <col min="7" max="7" width="19.7109375" bestFit="1" customWidth="1"/>
    <col min="8" max="8" width="15.7109375" bestFit="1" customWidth="1"/>
    <col min="9" max="9" width="21.85546875" bestFit="1" customWidth="1"/>
    <col min="10" max="10" width="22.140625" bestFit="1" customWidth="1"/>
    <col min="11" max="11" width="18.140625" bestFit="1" customWidth="1"/>
    <col min="12" max="12" width="15.7109375" bestFit="1" customWidth="1"/>
  </cols>
  <sheetData>
    <row r="1" spans="1:12" ht="18.75" x14ac:dyDescent="0.3">
      <c r="A1" s="41" t="s">
        <v>8</v>
      </c>
      <c r="B1" s="41" t="s">
        <v>9</v>
      </c>
      <c r="C1" s="41" t="s">
        <v>10</v>
      </c>
      <c r="D1" s="41" t="s">
        <v>11</v>
      </c>
      <c r="E1" s="41" t="s">
        <v>12</v>
      </c>
      <c r="F1" s="41" t="s">
        <v>13</v>
      </c>
      <c r="G1" s="41" t="s">
        <v>14</v>
      </c>
      <c r="H1" s="41" t="s">
        <v>15</v>
      </c>
      <c r="I1" s="41" t="s">
        <v>16</v>
      </c>
      <c r="J1" s="41" t="s">
        <v>17</v>
      </c>
      <c r="K1" s="41" t="s">
        <v>18</v>
      </c>
      <c r="L1" s="41" t="s">
        <v>19</v>
      </c>
    </row>
    <row r="2" spans="1:12" ht="18.75" x14ac:dyDescent="0.3">
      <c r="A2" s="40" t="s">
        <v>20</v>
      </c>
      <c r="B2" s="40">
        <v>64000</v>
      </c>
      <c r="C2" s="40">
        <v>2799</v>
      </c>
      <c r="D2" s="40">
        <v>2824</v>
      </c>
      <c r="E2" s="40">
        <v>8552</v>
      </c>
      <c r="F2" s="40">
        <v>8726</v>
      </c>
      <c r="G2" s="40">
        <v>179163136</v>
      </c>
      <c r="H2" s="40">
        <v>553549517</v>
      </c>
      <c r="I2" s="40">
        <v>208.96</v>
      </c>
      <c r="J2" s="40">
        <v>374386381</v>
      </c>
      <c r="K2" s="40">
        <v>926148736</v>
      </c>
      <c r="L2" s="40">
        <v>1365055117</v>
      </c>
    </row>
    <row r="3" spans="1:12" ht="18.75" x14ac:dyDescent="0.3">
      <c r="A3" s="40" t="s">
        <v>21</v>
      </c>
      <c r="B3" s="40">
        <v>10000</v>
      </c>
      <c r="C3" s="40">
        <v>19535</v>
      </c>
      <c r="D3" s="40">
        <v>19707</v>
      </c>
      <c r="E3" s="40">
        <v>54065</v>
      </c>
      <c r="F3" s="40">
        <v>55165</v>
      </c>
      <c r="G3" s="40">
        <v>195353872</v>
      </c>
      <c r="H3" s="40">
        <v>546795480</v>
      </c>
      <c r="I3" s="40">
        <v>179.9</v>
      </c>
      <c r="J3" s="40">
        <v>351441608</v>
      </c>
      <c r="K3" s="40">
        <v>0</v>
      </c>
      <c r="L3" s="40">
        <v>351441608</v>
      </c>
    </row>
    <row r="4" spans="1:12" ht="18.75" x14ac:dyDescent="0.3">
      <c r="A4" s="40" t="s">
        <v>22</v>
      </c>
      <c r="B4" s="40">
        <v>1800</v>
      </c>
      <c r="C4" s="40">
        <v>186004</v>
      </c>
      <c r="D4" s="40">
        <v>186225</v>
      </c>
      <c r="E4" s="40">
        <v>145000</v>
      </c>
      <c r="F4" s="40">
        <v>145340</v>
      </c>
      <c r="G4" s="40">
        <v>334807680</v>
      </c>
      <c r="H4" s="40">
        <v>261301205</v>
      </c>
      <c r="I4" s="40">
        <v>-21.95</v>
      </c>
      <c r="J4" s="40">
        <v>-73506475</v>
      </c>
      <c r="K4" s="40">
        <v>-65813952</v>
      </c>
      <c r="L4" s="40">
        <v>-139320427</v>
      </c>
    </row>
    <row r="5" spans="1:12" ht="18.75" x14ac:dyDescent="0.3">
      <c r="A5" s="40" t="s">
        <v>23</v>
      </c>
      <c r="B5" s="40">
        <v>20000</v>
      </c>
      <c r="C5" s="40">
        <v>5854</v>
      </c>
      <c r="D5" s="40">
        <v>5906</v>
      </c>
      <c r="E5" s="40">
        <v>13090</v>
      </c>
      <c r="F5" s="40">
        <v>13000</v>
      </c>
      <c r="G5" s="40">
        <v>117082552</v>
      </c>
      <c r="H5" s="40">
        <v>257712000</v>
      </c>
      <c r="I5" s="40">
        <v>120.11</v>
      </c>
      <c r="J5" s="40">
        <v>140629448</v>
      </c>
      <c r="K5" s="40">
        <v>304298560</v>
      </c>
      <c r="L5" s="40">
        <v>445878008</v>
      </c>
    </row>
    <row r="6" spans="1:12" ht="18.75" x14ac:dyDescent="0.3">
      <c r="A6" s="40" t="s">
        <v>25</v>
      </c>
      <c r="B6" s="40">
        <v>50000</v>
      </c>
      <c r="C6" s="40">
        <v>1999</v>
      </c>
      <c r="D6" s="40">
        <v>2017</v>
      </c>
      <c r="E6" s="40">
        <v>4090</v>
      </c>
      <c r="F6" s="40">
        <v>4138</v>
      </c>
      <c r="G6" s="40">
        <v>99938792</v>
      </c>
      <c r="H6" s="40">
        <v>205079280</v>
      </c>
      <c r="I6" s="40">
        <v>105.2</v>
      </c>
      <c r="J6" s="40">
        <v>105140488</v>
      </c>
      <c r="K6" s="40">
        <v>440100384</v>
      </c>
      <c r="L6" s="40">
        <v>545240872</v>
      </c>
    </row>
    <row r="7" spans="1:12" ht="18.75" x14ac:dyDescent="0.3">
      <c r="A7" s="40" t="s">
        <v>26</v>
      </c>
      <c r="B7" s="40">
        <v>15000</v>
      </c>
      <c r="C7" s="40">
        <v>11577</v>
      </c>
      <c r="D7" s="40">
        <v>11679</v>
      </c>
      <c r="E7" s="40">
        <v>10910</v>
      </c>
      <c r="F7" s="40">
        <v>10920</v>
      </c>
      <c r="G7" s="40">
        <v>173659568</v>
      </c>
      <c r="H7" s="40">
        <v>162358560</v>
      </c>
      <c r="I7" s="40">
        <v>-6.51</v>
      </c>
      <c r="J7" s="40">
        <v>-11301008</v>
      </c>
      <c r="K7" s="40">
        <v>54390804</v>
      </c>
      <c r="L7" s="40">
        <v>44839796</v>
      </c>
    </row>
    <row r="8" spans="1:12" ht="18.75" x14ac:dyDescent="0.3">
      <c r="A8" s="40" t="s">
        <v>24</v>
      </c>
      <c r="B8" s="40">
        <v>12425</v>
      </c>
      <c r="C8" s="40">
        <v>7316</v>
      </c>
      <c r="D8" s="40">
        <v>7381</v>
      </c>
      <c r="E8" s="40">
        <v>11420</v>
      </c>
      <c r="F8" s="40">
        <v>11440</v>
      </c>
      <c r="G8" s="40">
        <v>90907328</v>
      </c>
      <c r="H8" s="40">
        <v>140891150</v>
      </c>
      <c r="I8" s="40">
        <v>54.98</v>
      </c>
      <c r="J8" s="40">
        <v>49983822</v>
      </c>
      <c r="K8" s="40">
        <v>28708712</v>
      </c>
      <c r="L8" s="40">
        <v>87092534</v>
      </c>
    </row>
    <row r="9" spans="1:12" ht="18.75" x14ac:dyDescent="0.3">
      <c r="A9" s="40" t="s">
        <v>27</v>
      </c>
      <c r="B9" s="40">
        <v>15000</v>
      </c>
      <c r="C9" s="40">
        <v>8379</v>
      </c>
      <c r="D9" s="40">
        <v>8453</v>
      </c>
      <c r="E9" s="40">
        <v>8165</v>
      </c>
      <c r="F9" s="40">
        <v>8073</v>
      </c>
      <c r="G9" s="40">
        <v>125683168</v>
      </c>
      <c r="H9" s="40">
        <v>120029364</v>
      </c>
      <c r="I9" s="40">
        <v>-4.5</v>
      </c>
      <c r="J9" s="40">
        <v>-5653804</v>
      </c>
      <c r="K9" s="40">
        <v>1144847</v>
      </c>
      <c r="L9" s="40">
        <v>23451043</v>
      </c>
    </row>
    <row r="10" spans="1:12" ht="18.75" x14ac:dyDescent="0.3">
      <c r="A10" s="40" t="s">
        <v>28</v>
      </c>
      <c r="B10" s="40">
        <v>1600</v>
      </c>
      <c r="C10" s="40">
        <v>70009</v>
      </c>
      <c r="D10" s="40">
        <v>70093</v>
      </c>
      <c r="E10" s="40">
        <v>71500</v>
      </c>
      <c r="F10" s="40">
        <v>72124</v>
      </c>
      <c r="G10" s="40">
        <v>112014400</v>
      </c>
      <c r="H10" s="40">
        <v>115261307</v>
      </c>
      <c r="I10" s="40">
        <v>2.9</v>
      </c>
      <c r="J10" s="40">
        <v>3246907</v>
      </c>
      <c r="K10" s="40">
        <v>9227040</v>
      </c>
      <c r="L10" s="40">
        <v>12473947</v>
      </c>
    </row>
    <row r="11" spans="1:12" ht="18.75" x14ac:dyDescent="0.3">
      <c r="A11" s="40" t="s">
        <v>29</v>
      </c>
      <c r="B11" s="40">
        <v>100000</v>
      </c>
      <c r="C11" s="40">
        <v>502</v>
      </c>
      <c r="D11" s="40">
        <v>507</v>
      </c>
      <c r="E11" s="40">
        <v>500</v>
      </c>
      <c r="F11" s="40">
        <v>500</v>
      </c>
      <c r="G11" s="40">
        <v>50227000</v>
      </c>
      <c r="H11" s="40">
        <v>49560000</v>
      </c>
      <c r="I11" s="40">
        <v>-1.33</v>
      </c>
      <c r="J11" s="40">
        <v>-667000</v>
      </c>
      <c r="K11" s="40">
        <v>0</v>
      </c>
      <c r="L11" s="40">
        <v>-167000</v>
      </c>
    </row>
    <row r="12" spans="1:12" ht="18.75" x14ac:dyDescent="0.3">
      <c r="A12" s="40" t="s">
        <v>30</v>
      </c>
      <c r="B12" s="40">
        <v>2000</v>
      </c>
      <c r="C12" s="40">
        <v>24377</v>
      </c>
      <c r="D12" s="40">
        <v>24592</v>
      </c>
      <c r="E12" s="40">
        <v>20000</v>
      </c>
      <c r="F12" s="40">
        <v>21810</v>
      </c>
      <c r="G12" s="40">
        <v>48753060</v>
      </c>
      <c r="H12" s="40">
        <v>43236144</v>
      </c>
      <c r="I12" s="40">
        <v>-11.32</v>
      </c>
      <c r="J12" s="40">
        <v>-5516916</v>
      </c>
      <c r="K12" s="40">
        <v>15159361</v>
      </c>
      <c r="L12" s="40">
        <v>10692445</v>
      </c>
    </row>
    <row r="13" spans="1:12" ht="18.75" x14ac:dyDescent="0.3">
      <c r="A13" s="40" t="s">
        <v>31</v>
      </c>
      <c r="B13" s="40">
        <v>7000</v>
      </c>
      <c r="C13" s="40">
        <v>2103</v>
      </c>
      <c r="D13" s="40">
        <v>2122</v>
      </c>
      <c r="E13" s="40">
        <v>5364</v>
      </c>
      <c r="F13" s="40">
        <v>5469</v>
      </c>
      <c r="G13" s="40">
        <v>14720662</v>
      </c>
      <c r="H13" s="40">
        <v>37946110</v>
      </c>
      <c r="I13" s="40">
        <v>157.77000000000001</v>
      </c>
      <c r="J13" s="40">
        <v>23225448</v>
      </c>
      <c r="K13" s="40">
        <v>94924224</v>
      </c>
      <c r="L13" s="40">
        <v>118149672</v>
      </c>
    </row>
    <row r="14" spans="1:12" ht="18.75" x14ac:dyDescent="0.3">
      <c r="A14" s="40" t="s">
        <v>32</v>
      </c>
      <c r="B14" s="40">
        <v>4000</v>
      </c>
      <c r="C14" s="40">
        <v>2118</v>
      </c>
      <c r="D14" s="40">
        <v>2137</v>
      </c>
      <c r="E14" s="40">
        <v>8260</v>
      </c>
      <c r="F14" s="40">
        <v>8340</v>
      </c>
      <c r="G14" s="40">
        <v>8470021</v>
      </c>
      <c r="H14" s="40">
        <v>33066432</v>
      </c>
      <c r="I14" s="40">
        <v>290.39</v>
      </c>
      <c r="J14" s="40">
        <v>24596411</v>
      </c>
      <c r="K14" s="40">
        <v>90905312</v>
      </c>
      <c r="L14" s="40">
        <v>115501723</v>
      </c>
    </row>
    <row r="15" spans="1:12" ht="18.75" x14ac:dyDescent="0.3">
      <c r="A15" s="40" t="s">
        <v>33</v>
      </c>
      <c r="B15" s="40">
        <v>1000</v>
      </c>
      <c r="C15" s="40">
        <v>10199</v>
      </c>
      <c r="D15" s="40">
        <v>10289</v>
      </c>
      <c r="E15" s="40">
        <v>14319</v>
      </c>
      <c r="F15" s="40">
        <v>14484</v>
      </c>
      <c r="G15" s="40">
        <v>10199421</v>
      </c>
      <c r="H15" s="40">
        <v>14356541</v>
      </c>
      <c r="I15" s="40">
        <v>40.76</v>
      </c>
      <c r="J15" s="40">
        <v>4157120</v>
      </c>
      <c r="K15" s="40">
        <v>24581076</v>
      </c>
      <c r="L15" s="40">
        <v>30238196</v>
      </c>
    </row>
    <row r="16" spans="1:12" ht="18.75" x14ac:dyDescent="0.3">
      <c r="A16" s="40" t="s">
        <v>34</v>
      </c>
      <c r="B16" s="40">
        <v>400</v>
      </c>
      <c r="C16" s="40">
        <v>2300</v>
      </c>
      <c r="D16" s="40">
        <v>2321</v>
      </c>
      <c r="E16" s="40">
        <v>8359</v>
      </c>
      <c r="F16" s="40">
        <v>8523</v>
      </c>
      <c r="G16" s="40">
        <v>920033</v>
      </c>
      <c r="H16" s="40">
        <v>3379199</v>
      </c>
      <c r="I16" s="40">
        <v>267.29000000000002</v>
      </c>
      <c r="J16" s="40">
        <v>2459166</v>
      </c>
      <c r="K16" s="40">
        <v>30419074</v>
      </c>
      <c r="L16" s="40">
        <v>32878240</v>
      </c>
    </row>
    <row r="17" spans="1:12" ht="18.75" x14ac:dyDescent="0.3">
      <c r="A17" s="40" t="s">
        <v>35</v>
      </c>
      <c r="B17" s="40">
        <v>15</v>
      </c>
      <c r="C17" s="40" t="s">
        <v>36</v>
      </c>
      <c r="D17" s="40" t="s">
        <v>66</v>
      </c>
      <c r="E17" s="40" t="s">
        <v>38</v>
      </c>
      <c r="F17" s="40" t="s">
        <v>67</v>
      </c>
      <c r="G17" s="40" t="s">
        <v>40</v>
      </c>
      <c r="H17" s="40">
        <f>SUM(H2:H16)</f>
        <v>2544522289</v>
      </c>
      <c r="I17" s="40" t="s">
        <v>41</v>
      </c>
      <c r="J17" s="40" t="s">
        <v>68</v>
      </c>
      <c r="K17" s="40"/>
      <c r="L17" s="40"/>
    </row>
    <row r="18" spans="1:12" hidden="1" x14ac:dyDescent="0.25"/>
    <row r="19" spans="1:12" hidden="1" x14ac:dyDescent="0.25"/>
    <row r="20" spans="1:12" hidden="1" x14ac:dyDescent="0.25"/>
    <row r="21" spans="1:12" hidden="1" x14ac:dyDescent="0.25"/>
    <row r="22" spans="1:12" hidden="1" x14ac:dyDescent="0.25"/>
    <row r="23" spans="1:12" hidden="1" x14ac:dyDescent="0.25"/>
    <row r="24" spans="1:12" hidden="1" x14ac:dyDescent="0.25"/>
    <row r="25" spans="1:12" hidden="1" x14ac:dyDescent="0.25"/>
    <row r="26" spans="1:12" hidden="1" x14ac:dyDescent="0.25"/>
    <row r="27" spans="1:12" hidden="1" x14ac:dyDescent="0.25"/>
    <row r="28" spans="1:12" hidden="1" x14ac:dyDescent="0.25"/>
    <row r="29" spans="1:12" hidden="1" x14ac:dyDescent="0.25"/>
    <row r="30" spans="1:12" hidden="1" x14ac:dyDescent="0.25"/>
    <row r="31" spans="1:12" hidden="1" x14ac:dyDescent="0.25"/>
    <row r="32" spans="1:12" hidden="1" x14ac:dyDescent="0.25"/>
    <row r="33" spans="1:12" hidden="1" x14ac:dyDescent="0.25"/>
    <row r="34" spans="1:12" hidden="1" x14ac:dyDescent="0.25"/>
    <row r="35" spans="1:12" hidden="1" x14ac:dyDescent="0.25"/>
    <row r="36" spans="1:12" hidden="1" x14ac:dyDescent="0.25"/>
    <row r="37" spans="1:12" hidden="1" x14ac:dyDescent="0.25"/>
    <row r="38" spans="1:12" hidden="1" x14ac:dyDescent="0.25"/>
    <row r="39" spans="1:12" hidden="1" x14ac:dyDescent="0.25"/>
    <row r="40" spans="1:12" ht="19.5" thickBot="1" x14ac:dyDescent="0.35">
      <c r="A40" s="5">
        <v>0</v>
      </c>
      <c r="B40" s="5"/>
      <c r="C40" s="5"/>
      <c r="D40" s="5"/>
      <c r="E40" s="5"/>
      <c r="F40" s="2">
        <f>H17+B41</f>
        <v>2569571637</v>
      </c>
      <c r="G40" s="5" t="s">
        <v>43</v>
      </c>
      <c r="H40" s="6" t="s">
        <v>44</v>
      </c>
      <c r="I40" s="6"/>
      <c r="J40" s="5"/>
      <c r="K40" s="6" t="s">
        <v>45</v>
      </c>
      <c r="L40" s="6"/>
    </row>
    <row r="41" spans="1:12" ht="18.75" x14ac:dyDescent="0.3">
      <c r="A41" s="5" t="s">
        <v>46</v>
      </c>
      <c r="B41" s="2">
        <v>25049348</v>
      </c>
      <c r="C41" s="5" t="s">
        <v>47</v>
      </c>
      <c r="D41" s="5">
        <v>0</v>
      </c>
      <c r="E41" s="5" t="s">
        <v>48</v>
      </c>
      <c r="F41" s="2">
        <f>32951060+39600000</f>
        <v>72551060</v>
      </c>
      <c r="G41" s="7">
        <f>F40+D41+F41</f>
        <v>2642122697</v>
      </c>
      <c r="H41" s="8">
        <f>G41-B43</f>
        <v>4209042</v>
      </c>
      <c r="I41" s="9">
        <f>H41/B43</f>
        <v>1.5955950612795929E-3</v>
      </c>
      <c r="J41" s="10">
        <f>G41+J40</f>
        <v>2642122697</v>
      </c>
      <c r="K41" s="8">
        <f>H41+J40</f>
        <v>4209042</v>
      </c>
      <c r="L41" s="9">
        <f>K41/B43</f>
        <v>1.5955950612795929E-3</v>
      </c>
    </row>
    <row r="42" spans="1:12" ht="19.5" thickBot="1" x14ac:dyDescent="0.35">
      <c r="A42" s="5" t="s">
        <v>49</v>
      </c>
      <c r="B42" s="2">
        <v>0</v>
      </c>
      <c r="C42" s="5"/>
      <c r="D42" s="5"/>
      <c r="E42" s="5"/>
      <c r="F42" s="5"/>
      <c r="G42" s="7">
        <f>G41+B42</f>
        <v>2642122697</v>
      </c>
      <c r="H42" s="11">
        <f>G42-B43</f>
        <v>4209042</v>
      </c>
      <c r="I42" s="12">
        <f>H42/B43</f>
        <v>1.5955950612795929E-3</v>
      </c>
      <c r="J42" s="10">
        <f>G42+J40</f>
        <v>2642122697</v>
      </c>
      <c r="K42" s="11">
        <f>H42+J40</f>
        <v>4209042</v>
      </c>
      <c r="L42" s="12">
        <f>K42/B43</f>
        <v>1.5955950612795929E-3</v>
      </c>
    </row>
    <row r="43" spans="1:12" ht="19.5" thickBot="1" x14ac:dyDescent="0.35">
      <c r="A43" s="5" t="s">
        <v>50</v>
      </c>
      <c r="B43" s="7">
        <v>2637913655</v>
      </c>
      <c r="C43" s="5"/>
      <c r="D43" s="5"/>
      <c r="E43" s="5"/>
      <c r="F43" s="5"/>
      <c r="G43" s="13"/>
      <c r="H43" s="14" t="s">
        <v>51</v>
      </c>
      <c r="I43" s="9">
        <f ca="1">H41/VLOOKUP(MID(CELL("filename",A$1),FIND("]",CELL("filename",A$1))+1,255),Base!A:H,8,FALSE)*30</f>
        <v>4.3516228943988903E-3</v>
      </c>
      <c r="J43" s="15"/>
      <c r="K43" s="14" t="s">
        <v>51</v>
      </c>
      <c r="L43" s="9">
        <f ca="1">K41/VLOOKUP(MID(CELL("filename",A$1),FIND("]",CELL("filename",A$1))+1,255),Base!A:H,8,FALSE)*30</f>
        <v>4.3516228943988903E-3</v>
      </c>
    </row>
    <row r="44" spans="1:12" ht="19.5" thickBot="1" x14ac:dyDescent="0.35">
      <c r="A44" s="5"/>
      <c r="B44" s="5"/>
      <c r="C44" s="5"/>
      <c r="D44" s="5"/>
      <c r="E44" s="5"/>
      <c r="F44" s="5"/>
      <c r="G44" s="13"/>
      <c r="H44" s="16"/>
      <c r="I44" s="9">
        <f ca="1">H42/VLOOKUP(MID(CELL("filename",A$1),FIND("]",CELL("filename",A$1))+1,255),Base!A:H,8,FALSE)*30</f>
        <v>4.3516228943988903E-3</v>
      </c>
      <c r="J44" s="15"/>
      <c r="K44" s="16"/>
      <c r="L44" s="12">
        <f ca="1">K42/VLOOKUP(MID(CELL("filename",A$1),FIND("]",CELL("filename",A$1))+1,255),Base!A:H,8,FALSE)*30</f>
        <v>4.3516228943988903E-3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A5AD5-0FCC-4BB1-B1FC-540A40F247FE}">
  <dimension ref="A1:L44"/>
  <sheetViews>
    <sheetView rightToLeft="1" workbookViewId="0">
      <selection activeCell="A40" sqref="A40:L44"/>
    </sheetView>
  </sheetViews>
  <sheetFormatPr defaultColWidth="10.42578125" defaultRowHeight="15" x14ac:dyDescent="0.25"/>
  <cols>
    <col min="1" max="1" width="13.85546875" bestFit="1" customWidth="1"/>
    <col min="2" max="2" width="19.7109375" bestFit="1" customWidth="1"/>
    <col min="3" max="3" width="13.5703125" bestFit="1" customWidth="1"/>
    <col min="4" max="4" width="22.140625" bestFit="1" customWidth="1"/>
    <col min="5" max="5" width="14.7109375" bestFit="1" customWidth="1"/>
    <col min="6" max="6" width="19.85546875" bestFit="1" customWidth="1"/>
    <col min="7" max="7" width="19.7109375" bestFit="1" customWidth="1"/>
    <col min="8" max="8" width="17.5703125" bestFit="1" customWidth="1"/>
    <col min="9" max="9" width="21.85546875" bestFit="1" customWidth="1"/>
    <col min="10" max="10" width="22.140625" bestFit="1" customWidth="1"/>
    <col min="11" max="11" width="18.140625" bestFit="1" customWidth="1"/>
    <col min="12" max="12" width="15.7109375" bestFit="1" customWidth="1"/>
  </cols>
  <sheetData>
    <row r="1" spans="1:12" ht="18.75" x14ac:dyDescent="0.3">
      <c r="A1" s="98" t="s">
        <v>8</v>
      </c>
      <c r="B1" s="98" t="s">
        <v>9</v>
      </c>
      <c r="C1" s="98" t="s">
        <v>10</v>
      </c>
      <c r="D1" s="98" t="s">
        <v>11</v>
      </c>
      <c r="E1" s="98" t="s">
        <v>12</v>
      </c>
      <c r="F1" s="98" t="s">
        <v>13</v>
      </c>
      <c r="G1" s="98" t="s">
        <v>14</v>
      </c>
      <c r="H1" s="98" t="s">
        <v>15</v>
      </c>
      <c r="I1" s="98" t="s">
        <v>16</v>
      </c>
      <c r="J1" s="98" t="s">
        <v>17</v>
      </c>
      <c r="K1" s="98" t="s">
        <v>18</v>
      </c>
      <c r="L1" s="98" t="s">
        <v>19</v>
      </c>
    </row>
    <row r="2" spans="1:12" ht="18.75" x14ac:dyDescent="0.3">
      <c r="A2" s="97" t="s">
        <v>20</v>
      </c>
      <c r="B2" s="97">
        <v>64000</v>
      </c>
      <c r="C2" s="97">
        <v>2799</v>
      </c>
      <c r="D2" s="97">
        <v>2824</v>
      </c>
      <c r="E2" s="97">
        <v>8455</v>
      </c>
      <c r="F2" s="97">
        <v>8716</v>
      </c>
      <c r="G2" s="97">
        <v>179163136</v>
      </c>
      <c r="H2" s="97">
        <v>552915149</v>
      </c>
      <c r="I2" s="97">
        <v>208.61</v>
      </c>
      <c r="J2" s="97">
        <v>373752013</v>
      </c>
      <c r="K2" s="97">
        <v>926148736</v>
      </c>
      <c r="L2" s="97">
        <v>1364420749</v>
      </c>
    </row>
    <row r="3" spans="1:12" ht="18.75" x14ac:dyDescent="0.3">
      <c r="A3" s="97" t="s">
        <v>21</v>
      </c>
      <c r="B3" s="97">
        <v>10000</v>
      </c>
      <c r="C3" s="97">
        <v>19535</v>
      </c>
      <c r="D3" s="97">
        <v>19707</v>
      </c>
      <c r="E3" s="97">
        <v>53779</v>
      </c>
      <c r="F3" s="97">
        <v>54876</v>
      </c>
      <c r="G3" s="97">
        <v>195353872</v>
      </c>
      <c r="H3" s="97">
        <v>543930912</v>
      </c>
      <c r="I3" s="97">
        <v>178.43</v>
      </c>
      <c r="J3" s="97">
        <v>348577040</v>
      </c>
      <c r="K3" s="97">
        <v>0</v>
      </c>
      <c r="L3" s="97">
        <v>348577040</v>
      </c>
    </row>
    <row r="4" spans="1:12" ht="18.75" x14ac:dyDescent="0.3">
      <c r="A4" s="97" t="s">
        <v>23</v>
      </c>
      <c r="B4" s="97">
        <v>20000</v>
      </c>
      <c r="C4" s="97">
        <v>5854</v>
      </c>
      <c r="D4" s="97">
        <v>5906</v>
      </c>
      <c r="E4" s="97">
        <v>13670</v>
      </c>
      <c r="F4" s="97">
        <v>13670</v>
      </c>
      <c r="G4" s="97">
        <v>117082552</v>
      </c>
      <c r="H4" s="97">
        <v>270994080</v>
      </c>
      <c r="I4" s="97">
        <v>131.46</v>
      </c>
      <c r="J4" s="97">
        <v>153911528</v>
      </c>
      <c r="K4" s="97">
        <v>304298560</v>
      </c>
      <c r="L4" s="97">
        <v>459160088</v>
      </c>
    </row>
    <row r="5" spans="1:12" ht="18.75" x14ac:dyDescent="0.3">
      <c r="A5" s="97" t="s">
        <v>22</v>
      </c>
      <c r="B5" s="97">
        <v>1700</v>
      </c>
      <c r="C5" s="97">
        <v>186004</v>
      </c>
      <c r="D5" s="97">
        <v>186225</v>
      </c>
      <c r="E5" s="97">
        <v>128260</v>
      </c>
      <c r="F5" s="97">
        <v>129340</v>
      </c>
      <c r="G5" s="97">
        <v>316207264</v>
      </c>
      <c r="H5" s="97">
        <v>219616785</v>
      </c>
      <c r="I5" s="97">
        <v>-30.55</v>
      </c>
      <c r="J5" s="97">
        <v>-96590479</v>
      </c>
      <c r="K5" s="97">
        <v>-71101208</v>
      </c>
      <c r="L5" s="97">
        <v>-167691687</v>
      </c>
    </row>
    <row r="6" spans="1:12" ht="18.75" x14ac:dyDescent="0.3">
      <c r="A6" s="97" t="s">
        <v>25</v>
      </c>
      <c r="B6" s="97">
        <v>50000</v>
      </c>
      <c r="C6" s="97">
        <v>1999</v>
      </c>
      <c r="D6" s="97">
        <v>2017</v>
      </c>
      <c r="E6" s="97">
        <v>3389</v>
      </c>
      <c r="F6" s="97">
        <v>3439</v>
      </c>
      <c r="G6" s="97">
        <v>99938792</v>
      </c>
      <c r="H6" s="97">
        <v>170436840</v>
      </c>
      <c r="I6" s="97">
        <v>70.540000000000006</v>
      </c>
      <c r="J6" s="97">
        <v>70498048</v>
      </c>
      <c r="K6" s="97">
        <v>440100384</v>
      </c>
      <c r="L6" s="97">
        <v>510598432</v>
      </c>
    </row>
    <row r="7" spans="1:12" ht="18.75" x14ac:dyDescent="0.3">
      <c r="A7" s="97" t="s">
        <v>24</v>
      </c>
      <c r="B7" s="97">
        <v>12425</v>
      </c>
      <c r="C7" s="97">
        <v>7316</v>
      </c>
      <c r="D7" s="97">
        <v>7381</v>
      </c>
      <c r="E7" s="97">
        <v>11230</v>
      </c>
      <c r="F7" s="97">
        <v>11280</v>
      </c>
      <c r="G7" s="97">
        <v>90907328</v>
      </c>
      <c r="H7" s="97">
        <v>138920645</v>
      </c>
      <c r="I7" s="97">
        <v>52.82</v>
      </c>
      <c r="J7" s="97">
        <v>48013317</v>
      </c>
      <c r="K7" s="97">
        <v>28708712</v>
      </c>
      <c r="L7" s="97">
        <v>85122029</v>
      </c>
    </row>
    <row r="8" spans="1:12" ht="18.75" x14ac:dyDescent="0.3">
      <c r="A8" s="97" t="s">
        <v>26</v>
      </c>
      <c r="B8" s="97">
        <v>15000</v>
      </c>
      <c r="C8" s="97">
        <v>11577</v>
      </c>
      <c r="D8" s="97">
        <v>11679</v>
      </c>
      <c r="E8" s="97">
        <v>8510</v>
      </c>
      <c r="F8" s="97">
        <v>8520</v>
      </c>
      <c r="G8" s="97">
        <v>173659568</v>
      </c>
      <c r="H8" s="97">
        <v>126675360</v>
      </c>
      <c r="I8" s="97">
        <v>-27.06</v>
      </c>
      <c r="J8" s="97">
        <v>-46984208</v>
      </c>
      <c r="K8" s="97">
        <v>54390804</v>
      </c>
      <c r="L8" s="97">
        <v>9156596</v>
      </c>
    </row>
    <row r="9" spans="1:12" ht="18.75" x14ac:dyDescent="0.3">
      <c r="A9" s="97" t="s">
        <v>27</v>
      </c>
      <c r="B9" s="97">
        <v>15000</v>
      </c>
      <c r="C9" s="97">
        <v>8379</v>
      </c>
      <c r="D9" s="97">
        <v>8453</v>
      </c>
      <c r="E9" s="97">
        <v>7363</v>
      </c>
      <c r="F9" s="97">
        <v>7493</v>
      </c>
      <c r="G9" s="97">
        <v>125683168</v>
      </c>
      <c r="H9" s="97">
        <v>111405924</v>
      </c>
      <c r="I9" s="97">
        <v>-11.36</v>
      </c>
      <c r="J9" s="97">
        <v>-14277244</v>
      </c>
      <c r="K9" s="97">
        <v>1144847</v>
      </c>
      <c r="L9" s="97">
        <v>14827603</v>
      </c>
    </row>
    <row r="10" spans="1:12" ht="18.75" x14ac:dyDescent="0.3">
      <c r="A10" s="97" t="s">
        <v>28</v>
      </c>
      <c r="B10" s="97">
        <v>1600</v>
      </c>
      <c r="C10" s="97">
        <v>70009</v>
      </c>
      <c r="D10" s="97">
        <v>70093</v>
      </c>
      <c r="E10" s="97">
        <v>63011</v>
      </c>
      <c r="F10" s="97">
        <v>63386</v>
      </c>
      <c r="G10" s="97">
        <v>112014400</v>
      </c>
      <c r="H10" s="97">
        <v>101297116</v>
      </c>
      <c r="I10" s="97">
        <v>-9.57</v>
      </c>
      <c r="J10" s="97">
        <v>-10717284</v>
      </c>
      <c r="K10" s="97">
        <v>9227040</v>
      </c>
      <c r="L10" s="97">
        <v>-1490244</v>
      </c>
    </row>
    <row r="11" spans="1:12" ht="18.75" x14ac:dyDescent="0.3">
      <c r="A11" s="97" t="s">
        <v>29</v>
      </c>
      <c r="B11" s="97">
        <v>100000</v>
      </c>
      <c r="C11" s="97">
        <v>502</v>
      </c>
      <c r="D11" s="97">
        <v>507</v>
      </c>
      <c r="E11" s="96">
        <v>3605</v>
      </c>
      <c r="F11" s="96">
        <v>3605</v>
      </c>
      <c r="G11" s="97">
        <v>50227000</v>
      </c>
      <c r="H11" s="97">
        <v>357327600</v>
      </c>
      <c r="I11" s="97">
        <v>-1.33</v>
      </c>
      <c r="J11" s="97">
        <v>-667000</v>
      </c>
      <c r="K11" s="97">
        <v>0</v>
      </c>
      <c r="L11" s="97">
        <v>-167000</v>
      </c>
    </row>
    <row r="12" spans="1:12" ht="18.75" x14ac:dyDescent="0.3">
      <c r="A12" s="97" t="s">
        <v>31</v>
      </c>
      <c r="B12" s="97">
        <v>7000</v>
      </c>
      <c r="C12" s="97">
        <v>2103</v>
      </c>
      <c r="D12" s="97">
        <v>2122</v>
      </c>
      <c r="E12" s="97">
        <v>5317</v>
      </c>
      <c r="F12" s="97">
        <v>5422</v>
      </c>
      <c r="G12" s="97">
        <v>14720662</v>
      </c>
      <c r="H12" s="97">
        <v>37620005</v>
      </c>
      <c r="I12" s="97">
        <v>155.56</v>
      </c>
      <c r="J12" s="97">
        <v>22899343</v>
      </c>
      <c r="K12" s="97">
        <v>94924224</v>
      </c>
      <c r="L12" s="97">
        <v>117823567</v>
      </c>
    </row>
    <row r="13" spans="1:12" ht="18.75" x14ac:dyDescent="0.3">
      <c r="A13" s="97" t="s">
        <v>30</v>
      </c>
      <c r="B13" s="97">
        <v>1500</v>
      </c>
      <c r="C13" s="97">
        <v>24377</v>
      </c>
      <c r="D13" s="97">
        <v>24592</v>
      </c>
      <c r="E13" s="97">
        <v>21010</v>
      </c>
      <c r="F13" s="97">
        <v>21650</v>
      </c>
      <c r="G13" s="97">
        <v>36564796</v>
      </c>
      <c r="H13" s="97">
        <v>32189220</v>
      </c>
      <c r="I13" s="97">
        <v>-11.97</v>
      </c>
      <c r="J13" s="97">
        <v>-4375576</v>
      </c>
      <c r="K13" s="97">
        <v>13889167</v>
      </c>
      <c r="L13" s="97">
        <v>10563591</v>
      </c>
    </row>
    <row r="14" spans="1:12" ht="18.75" x14ac:dyDescent="0.3">
      <c r="A14" s="97" t="s">
        <v>32</v>
      </c>
      <c r="B14" s="97">
        <v>3000</v>
      </c>
      <c r="C14" s="97">
        <v>2118</v>
      </c>
      <c r="D14" s="97">
        <v>2137</v>
      </c>
      <c r="E14" s="97">
        <v>9060</v>
      </c>
      <c r="F14" s="97">
        <v>9300</v>
      </c>
      <c r="G14" s="97">
        <v>6352516</v>
      </c>
      <c r="H14" s="97">
        <v>27654480</v>
      </c>
      <c r="I14" s="97">
        <v>335.33</v>
      </c>
      <c r="J14" s="97">
        <v>21301964</v>
      </c>
      <c r="K14" s="97">
        <v>97530192</v>
      </c>
      <c r="L14" s="97">
        <v>118832156</v>
      </c>
    </row>
    <row r="15" spans="1:12" ht="18.75" x14ac:dyDescent="0.3">
      <c r="A15" s="97" t="s">
        <v>33</v>
      </c>
      <c r="B15" s="97">
        <v>1000</v>
      </c>
      <c r="C15" s="97">
        <v>10199</v>
      </c>
      <c r="D15" s="97">
        <v>10289</v>
      </c>
      <c r="E15" s="97">
        <v>11691</v>
      </c>
      <c r="F15" s="97">
        <v>11817</v>
      </c>
      <c r="G15" s="97">
        <v>10199421</v>
      </c>
      <c r="H15" s="97">
        <v>11713010</v>
      </c>
      <c r="I15" s="97">
        <v>14.84</v>
      </c>
      <c r="J15" s="97">
        <v>1513589</v>
      </c>
      <c r="K15" s="97">
        <v>24581076</v>
      </c>
      <c r="L15" s="97">
        <v>27594665</v>
      </c>
    </row>
    <row r="16" spans="1:12" ht="18.75" x14ac:dyDescent="0.3">
      <c r="A16" s="97" t="s">
        <v>92</v>
      </c>
      <c r="B16" s="97">
        <v>300</v>
      </c>
      <c r="C16" s="97">
        <v>19141</v>
      </c>
      <c r="D16" s="97">
        <v>19310</v>
      </c>
      <c r="E16" s="97">
        <v>17510</v>
      </c>
      <c r="F16" s="97">
        <v>18020</v>
      </c>
      <c r="G16" s="97">
        <v>5742234</v>
      </c>
      <c r="H16" s="97">
        <v>5358427</v>
      </c>
      <c r="I16" s="97">
        <v>-6.68</v>
      </c>
      <c r="J16" s="97">
        <v>-383807</v>
      </c>
      <c r="K16" s="97">
        <v>0</v>
      </c>
      <c r="L16" s="97">
        <v>-383807</v>
      </c>
    </row>
    <row r="17" spans="1:12" ht="18.75" x14ac:dyDescent="0.3">
      <c r="A17" s="97" t="s">
        <v>34</v>
      </c>
      <c r="B17" s="97">
        <v>400</v>
      </c>
      <c r="C17" s="97">
        <v>2300</v>
      </c>
      <c r="D17" s="97">
        <v>2321</v>
      </c>
      <c r="E17" s="97">
        <v>8069</v>
      </c>
      <c r="F17" s="97">
        <v>8233</v>
      </c>
      <c r="G17" s="97">
        <v>920033</v>
      </c>
      <c r="H17" s="97">
        <v>3264220</v>
      </c>
      <c r="I17" s="97">
        <v>254.79</v>
      </c>
      <c r="J17" s="97">
        <v>2344187</v>
      </c>
      <c r="K17" s="97">
        <v>30419074</v>
      </c>
      <c r="L17" s="97">
        <v>32763261</v>
      </c>
    </row>
    <row r="18" spans="1:12" ht="18.75" x14ac:dyDescent="0.3">
      <c r="A18" s="97" t="s">
        <v>35</v>
      </c>
      <c r="B18" s="97">
        <v>16</v>
      </c>
      <c r="C18" s="97" t="s">
        <v>36</v>
      </c>
      <c r="D18" s="97" t="s">
        <v>136</v>
      </c>
      <c r="E18" s="97" t="s">
        <v>38</v>
      </c>
      <c r="F18" s="97" t="s">
        <v>137</v>
      </c>
      <c r="G18" s="97" t="s">
        <v>40</v>
      </c>
      <c r="H18" s="97">
        <f>SUM(H2:H17)</f>
        <v>2711319773</v>
      </c>
      <c r="I18" s="97" t="s">
        <v>41</v>
      </c>
      <c r="J18" s="97" t="s">
        <v>138</v>
      </c>
      <c r="K18" s="97"/>
      <c r="L18" s="97"/>
    </row>
    <row r="19" spans="1:12" hidden="1" x14ac:dyDescent="0.25"/>
    <row r="20" spans="1:12" hidden="1" x14ac:dyDescent="0.25"/>
    <row r="21" spans="1:12" hidden="1" x14ac:dyDescent="0.25"/>
    <row r="22" spans="1:12" hidden="1" x14ac:dyDescent="0.25"/>
    <row r="23" spans="1:12" hidden="1" x14ac:dyDescent="0.25"/>
    <row r="24" spans="1:12" hidden="1" x14ac:dyDescent="0.25"/>
    <row r="25" spans="1:12" hidden="1" x14ac:dyDescent="0.25"/>
    <row r="26" spans="1:12" hidden="1" x14ac:dyDescent="0.25"/>
    <row r="27" spans="1:12" hidden="1" x14ac:dyDescent="0.25"/>
    <row r="28" spans="1:12" hidden="1" x14ac:dyDescent="0.25"/>
    <row r="29" spans="1:12" hidden="1" x14ac:dyDescent="0.25"/>
    <row r="30" spans="1:12" hidden="1" x14ac:dyDescent="0.25"/>
    <row r="31" spans="1:12" hidden="1" x14ac:dyDescent="0.25"/>
    <row r="32" spans="1:12" hidden="1" x14ac:dyDescent="0.25"/>
    <row r="33" spans="1:12" hidden="1" x14ac:dyDescent="0.25"/>
    <row r="34" spans="1:12" hidden="1" x14ac:dyDescent="0.25"/>
    <row r="35" spans="1:12" hidden="1" x14ac:dyDescent="0.25"/>
    <row r="36" spans="1:12" hidden="1" x14ac:dyDescent="0.25"/>
    <row r="37" spans="1:12" hidden="1" x14ac:dyDescent="0.25"/>
    <row r="38" spans="1:12" hidden="1" x14ac:dyDescent="0.25"/>
    <row r="39" spans="1:12" hidden="1" x14ac:dyDescent="0.25"/>
    <row r="40" spans="1:12" ht="19.5" thickBot="1" x14ac:dyDescent="0.35">
      <c r="A40" s="5">
        <v>0</v>
      </c>
      <c r="B40" s="5"/>
      <c r="C40" s="5"/>
      <c r="D40" s="5"/>
      <c r="E40" s="5"/>
      <c r="F40" s="2">
        <f>H18+B41</f>
        <v>2764017070</v>
      </c>
      <c r="G40" s="5" t="s">
        <v>43</v>
      </c>
      <c r="H40" s="6" t="s">
        <v>44</v>
      </c>
      <c r="I40" s="6"/>
      <c r="J40" s="5"/>
      <c r="K40" s="6" t="s">
        <v>45</v>
      </c>
      <c r="L40" s="6"/>
    </row>
    <row r="41" spans="1:12" ht="18.75" x14ac:dyDescent="0.3">
      <c r="A41" s="5" t="s">
        <v>46</v>
      </c>
      <c r="B41" s="2">
        <v>52697297</v>
      </c>
      <c r="C41" s="5" t="s">
        <v>47</v>
      </c>
      <c r="D41" s="5">
        <v>0</v>
      </c>
      <c r="E41" s="5" t="s">
        <v>48</v>
      </c>
      <c r="F41" s="2">
        <f>32951060+39600000</f>
        <v>72551060</v>
      </c>
      <c r="G41" s="7">
        <f>F40+D41+F41</f>
        <v>2836568130</v>
      </c>
      <c r="H41" s="8">
        <f>G41-B43</f>
        <v>198654475</v>
      </c>
      <c r="I41" s="9">
        <f>H41/B43</f>
        <v>7.5307421311331738E-2</v>
      </c>
      <c r="J41" s="10">
        <f>G41+J40</f>
        <v>2836568130</v>
      </c>
      <c r="K41" s="8">
        <f>H41+J40</f>
        <v>198654475</v>
      </c>
      <c r="L41" s="9">
        <f>K41/B43</f>
        <v>7.5307421311331738E-2</v>
      </c>
    </row>
    <row r="42" spans="1:12" ht="19.5" thickBot="1" x14ac:dyDescent="0.35">
      <c r="A42" s="5" t="s">
        <v>49</v>
      </c>
      <c r="B42" s="2">
        <v>0</v>
      </c>
      <c r="C42" s="5"/>
      <c r="D42" s="5"/>
      <c r="E42" s="5"/>
      <c r="F42" s="5"/>
      <c r="G42" s="7">
        <f>G41+B42</f>
        <v>2836568130</v>
      </c>
      <c r="H42" s="11">
        <f>G42-B43</f>
        <v>198654475</v>
      </c>
      <c r="I42" s="12">
        <f>H42/B43</f>
        <v>7.5307421311331738E-2</v>
      </c>
      <c r="J42" s="10">
        <f>G42+J40</f>
        <v>2836568130</v>
      </c>
      <c r="K42" s="11">
        <f>H42+J40</f>
        <v>198654475</v>
      </c>
      <c r="L42" s="12">
        <f>K42/B43</f>
        <v>7.5307421311331738E-2</v>
      </c>
    </row>
    <row r="43" spans="1:12" ht="19.5" thickBot="1" x14ac:dyDescent="0.35">
      <c r="A43" s="5" t="s">
        <v>50</v>
      </c>
      <c r="B43" s="7">
        <v>2637913655</v>
      </c>
      <c r="C43" s="5"/>
      <c r="D43" s="5"/>
      <c r="E43" s="5"/>
      <c r="F43" s="5"/>
      <c r="G43" s="13"/>
      <c r="H43" s="14" t="s">
        <v>51</v>
      </c>
      <c r="I43" s="9">
        <f ca="1">H41/VLOOKUP(MID(CELL("filename",A$1),FIND("]",CELL("filename",A$1))+1,255),Base!A:H,8,FALSE)*30</f>
        <v>6.1060071333512225E-2</v>
      </c>
      <c r="J43" s="15"/>
      <c r="K43" s="14" t="s">
        <v>51</v>
      </c>
      <c r="L43" s="9">
        <f ca="1">K41/VLOOKUP(MID(CELL("filename",A$1),FIND("]",CELL("filename",A$1))+1,255),Base!A:H,8,FALSE)*30</f>
        <v>6.1060071333512225E-2</v>
      </c>
    </row>
    <row r="44" spans="1:12" ht="19.5" thickBot="1" x14ac:dyDescent="0.35">
      <c r="A44" s="5"/>
      <c r="B44" s="5"/>
      <c r="C44" s="5"/>
      <c r="D44" s="5"/>
      <c r="E44" s="5"/>
      <c r="F44" s="5"/>
      <c r="G44" s="13"/>
      <c r="H44" s="16"/>
      <c r="I44" s="9">
        <f ca="1">H42/VLOOKUP(MID(CELL("filename",A$1),FIND("]",CELL("filename",A$1))+1,255),Base!A:H,8,FALSE)*30</f>
        <v>6.1060071333512225E-2</v>
      </c>
      <c r="J44" s="15"/>
      <c r="K44" s="16"/>
      <c r="L44" s="12">
        <f ca="1">K42/VLOOKUP(MID(CELL("filename",A$1),FIND("]",CELL("filename",A$1))+1,255),Base!A:H,8,FALSE)*30</f>
        <v>6.1060071333512225E-2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15365-C39A-4626-9D1E-6A7A240221D4}">
  <dimension ref="A1:L44"/>
  <sheetViews>
    <sheetView rightToLeft="1" workbookViewId="0">
      <selection activeCell="A40" sqref="A40:L44"/>
    </sheetView>
  </sheetViews>
  <sheetFormatPr defaultRowHeight="15" x14ac:dyDescent="0.25"/>
  <cols>
    <col min="1" max="1" width="13.85546875" bestFit="1" customWidth="1"/>
    <col min="2" max="2" width="19.7109375" bestFit="1" customWidth="1"/>
    <col min="3" max="3" width="13.5703125" bestFit="1" customWidth="1"/>
    <col min="4" max="4" width="22.140625" bestFit="1" customWidth="1"/>
    <col min="5" max="5" width="14.7109375" bestFit="1" customWidth="1"/>
    <col min="6" max="6" width="22.140625" bestFit="1" customWidth="1"/>
    <col min="7" max="7" width="19.7109375" bestFit="1" customWidth="1"/>
    <col min="8" max="8" width="17.5703125" bestFit="1" customWidth="1"/>
    <col min="9" max="9" width="21.85546875" bestFit="1" customWidth="1"/>
    <col min="10" max="10" width="22.140625" bestFit="1" customWidth="1"/>
    <col min="11" max="11" width="18.140625" bestFit="1" customWidth="1"/>
    <col min="12" max="12" width="15.7109375" bestFit="1" customWidth="1"/>
  </cols>
  <sheetData>
    <row r="1" spans="1:12" ht="18.75" x14ac:dyDescent="0.3">
      <c r="A1" s="101" t="s">
        <v>8</v>
      </c>
      <c r="B1" s="101" t="s">
        <v>9</v>
      </c>
      <c r="C1" s="101" t="s">
        <v>10</v>
      </c>
      <c r="D1" s="101" t="s">
        <v>11</v>
      </c>
      <c r="E1" s="101" t="s">
        <v>12</v>
      </c>
      <c r="F1" s="101" t="s">
        <v>13</v>
      </c>
      <c r="G1" s="101" t="s">
        <v>14</v>
      </c>
      <c r="H1" s="101" t="s">
        <v>15</v>
      </c>
      <c r="I1" s="101" t="s">
        <v>16</v>
      </c>
      <c r="J1" s="101" t="s">
        <v>17</v>
      </c>
      <c r="K1" s="101" t="s">
        <v>18</v>
      </c>
      <c r="L1" s="101" t="s">
        <v>19</v>
      </c>
    </row>
    <row r="2" spans="1:12" ht="18.75" x14ac:dyDescent="0.3">
      <c r="A2" s="100" t="s">
        <v>20</v>
      </c>
      <c r="B2" s="100">
        <v>64000</v>
      </c>
      <c r="C2" s="100">
        <v>2799</v>
      </c>
      <c r="D2" s="100">
        <v>2824</v>
      </c>
      <c r="E2" s="100">
        <v>8455</v>
      </c>
      <c r="F2" s="100">
        <v>8716</v>
      </c>
      <c r="G2" s="100">
        <v>179163136</v>
      </c>
      <c r="H2" s="100">
        <v>552915149</v>
      </c>
      <c r="I2" s="100">
        <v>208.61</v>
      </c>
      <c r="J2" s="100">
        <v>373752013</v>
      </c>
      <c r="K2" s="100">
        <v>926148736</v>
      </c>
      <c r="L2" s="100">
        <v>1364420749</v>
      </c>
    </row>
    <row r="3" spans="1:12" ht="18.75" x14ac:dyDescent="0.3">
      <c r="A3" s="100" t="s">
        <v>21</v>
      </c>
      <c r="B3" s="100">
        <v>10000</v>
      </c>
      <c r="C3" s="100">
        <v>19535</v>
      </c>
      <c r="D3" s="100">
        <v>19707</v>
      </c>
      <c r="E3" s="100">
        <v>52681</v>
      </c>
      <c r="F3" s="100">
        <v>54875</v>
      </c>
      <c r="G3" s="100">
        <v>195353872</v>
      </c>
      <c r="H3" s="100">
        <v>543921000</v>
      </c>
      <c r="I3" s="100">
        <v>178.43</v>
      </c>
      <c r="J3" s="100">
        <v>348567128</v>
      </c>
      <c r="K3" s="100">
        <v>0</v>
      </c>
      <c r="L3" s="100">
        <v>348567128</v>
      </c>
    </row>
    <row r="4" spans="1:12" ht="18.75" x14ac:dyDescent="0.3">
      <c r="A4" s="100" t="s">
        <v>29</v>
      </c>
      <c r="B4" s="100">
        <v>95000</v>
      </c>
      <c r="C4" s="100">
        <v>502</v>
      </c>
      <c r="D4" s="100">
        <v>507</v>
      </c>
      <c r="E4" s="100">
        <v>3713</v>
      </c>
      <c r="F4" s="100">
        <v>3713</v>
      </c>
      <c r="G4" s="100">
        <v>47672520</v>
      </c>
      <c r="H4" s="100">
        <v>349630932</v>
      </c>
      <c r="I4" s="100">
        <v>633.4</v>
      </c>
      <c r="J4" s="100">
        <v>301958412</v>
      </c>
      <c r="K4" s="100">
        <v>15892551</v>
      </c>
      <c r="L4" s="100">
        <v>318350963</v>
      </c>
    </row>
    <row r="5" spans="1:12" ht="18.75" x14ac:dyDescent="0.3">
      <c r="A5" s="100" t="s">
        <v>23</v>
      </c>
      <c r="B5" s="100">
        <v>20000</v>
      </c>
      <c r="C5" s="100">
        <v>5854</v>
      </c>
      <c r="D5" s="100">
        <v>5906</v>
      </c>
      <c r="E5" s="100">
        <v>13680</v>
      </c>
      <c r="F5" s="100">
        <v>13680</v>
      </c>
      <c r="G5" s="100">
        <v>117082552</v>
      </c>
      <c r="H5" s="100">
        <v>271192320</v>
      </c>
      <c r="I5" s="100">
        <v>131.62</v>
      </c>
      <c r="J5" s="100">
        <v>154109768</v>
      </c>
      <c r="K5" s="100">
        <v>304298560</v>
      </c>
      <c r="L5" s="100">
        <v>459358328</v>
      </c>
    </row>
    <row r="6" spans="1:12" ht="18.75" x14ac:dyDescent="0.3">
      <c r="A6" s="100" t="s">
        <v>22</v>
      </c>
      <c r="B6" s="100">
        <v>1700</v>
      </c>
      <c r="C6" s="100">
        <v>186004</v>
      </c>
      <c r="D6" s="100">
        <v>186225</v>
      </c>
      <c r="E6" s="100">
        <v>127580</v>
      </c>
      <c r="F6" s="100">
        <v>127970</v>
      </c>
      <c r="G6" s="100">
        <v>316207264</v>
      </c>
      <c r="H6" s="100">
        <v>217290552</v>
      </c>
      <c r="I6" s="100">
        <v>-31.28</v>
      </c>
      <c r="J6" s="100">
        <v>-98916712</v>
      </c>
      <c r="K6" s="100">
        <v>-71101208</v>
      </c>
      <c r="L6" s="100">
        <v>-170017920</v>
      </c>
    </row>
    <row r="7" spans="1:12" ht="18.75" x14ac:dyDescent="0.3">
      <c r="A7" s="100" t="s">
        <v>25</v>
      </c>
      <c r="B7" s="100">
        <v>50000</v>
      </c>
      <c r="C7" s="100">
        <v>1999</v>
      </c>
      <c r="D7" s="100">
        <v>2017</v>
      </c>
      <c r="E7" s="100">
        <v>3336</v>
      </c>
      <c r="F7" s="100">
        <v>3418</v>
      </c>
      <c r="G7" s="100">
        <v>99938792</v>
      </c>
      <c r="H7" s="100">
        <v>169396080</v>
      </c>
      <c r="I7" s="100">
        <v>69.5</v>
      </c>
      <c r="J7" s="100">
        <v>69457288</v>
      </c>
      <c r="K7" s="100">
        <v>440100384</v>
      </c>
      <c r="L7" s="100">
        <v>509557672</v>
      </c>
    </row>
    <row r="8" spans="1:12" ht="18.75" x14ac:dyDescent="0.3">
      <c r="A8" s="100" t="s">
        <v>24</v>
      </c>
      <c r="B8" s="100">
        <v>12425</v>
      </c>
      <c r="C8" s="100">
        <v>7316</v>
      </c>
      <c r="D8" s="100">
        <v>7381</v>
      </c>
      <c r="E8" s="100">
        <v>10950</v>
      </c>
      <c r="F8" s="100">
        <v>10970</v>
      </c>
      <c r="G8" s="100">
        <v>90907328</v>
      </c>
      <c r="H8" s="100">
        <v>135102790</v>
      </c>
      <c r="I8" s="100">
        <v>48.62</v>
      </c>
      <c r="J8" s="100">
        <v>44195462</v>
      </c>
      <c r="K8" s="100">
        <v>28708712</v>
      </c>
      <c r="L8" s="100">
        <v>81304174</v>
      </c>
    </row>
    <row r="9" spans="1:12" ht="18.75" x14ac:dyDescent="0.3">
      <c r="A9" s="100" t="s">
        <v>26</v>
      </c>
      <c r="B9" s="100">
        <v>15000</v>
      </c>
      <c r="C9" s="100">
        <v>11577</v>
      </c>
      <c r="D9" s="100">
        <v>11679</v>
      </c>
      <c r="E9" s="100">
        <v>8270</v>
      </c>
      <c r="F9" s="100">
        <v>8270</v>
      </c>
      <c r="G9" s="100">
        <v>173659568</v>
      </c>
      <c r="H9" s="100">
        <v>122958360</v>
      </c>
      <c r="I9" s="100">
        <v>-29.2</v>
      </c>
      <c r="J9" s="100">
        <v>-50701208</v>
      </c>
      <c r="K9" s="100">
        <v>54390804</v>
      </c>
      <c r="L9" s="100">
        <v>5439596</v>
      </c>
    </row>
    <row r="10" spans="1:12" ht="18.75" x14ac:dyDescent="0.3">
      <c r="A10" s="100" t="s">
        <v>27</v>
      </c>
      <c r="B10" s="100">
        <v>15000</v>
      </c>
      <c r="C10" s="100">
        <v>8379</v>
      </c>
      <c r="D10" s="100">
        <v>8453</v>
      </c>
      <c r="E10" s="100">
        <v>7276</v>
      </c>
      <c r="F10" s="100">
        <v>7424</v>
      </c>
      <c r="G10" s="100">
        <v>125683168</v>
      </c>
      <c r="H10" s="100">
        <v>110380032</v>
      </c>
      <c r="I10" s="100">
        <v>-12.18</v>
      </c>
      <c r="J10" s="100">
        <v>-15303136</v>
      </c>
      <c r="K10" s="100">
        <v>1144847</v>
      </c>
      <c r="L10" s="100">
        <v>13801711</v>
      </c>
    </row>
    <row r="11" spans="1:12" ht="18.75" x14ac:dyDescent="0.3">
      <c r="A11" s="100" t="s">
        <v>28</v>
      </c>
      <c r="B11" s="100">
        <v>1600</v>
      </c>
      <c r="C11" s="100">
        <v>70009</v>
      </c>
      <c r="D11" s="100">
        <v>70093</v>
      </c>
      <c r="E11" s="100">
        <v>62057</v>
      </c>
      <c r="F11" s="100">
        <v>62161</v>
      </c>
      <c r="G11" s="100">
        <v>112014400</v>
      </c>
      <c r="H11" s="100">
        <v>99339444</v>
      </c>
      <c r="I11" s="100">
        <v>-11.32</v>
      </c>
      <c r="J11" s="100">
        <v>-12674956</v>
      </c>
      <c r="K11" s="100">
        <v>9227040</v>
      </c>
      <c r="L11" s="100">
        <v>-3447916</v>
      </c>
    </row>
    <row r="12" spans="1:12" ht="18.75" x14ac:dyDescent="0.3">
      <c r="A12" s="100" t="s">
        <v>31</v>
      </c>
      <c r="B12" s="100">
        <v>7000</v>
      </c>
      <c r="C12" s="100">
        <v>2103</v>
      </c>
      <c r="D12" s="100">
        <v>2122</v>
      </c>
      <c r="E12" s="100">
        <v>5314</v>
      </c>
      <c r="F12" s="100">
        <v>5422</v>
      </c>
      <c r="G12" s="100">
        <v>14720662</v>
      </c>
      <c r="H12" s="100">
        <v>37620005</v>
      </c>
      <c r="I12" s="100">
        <v>155.56</v>
      </c>
      <c r="J12" s="100">
        <v>22899343</v>
      </c>
      <c r="K12" s="100">
        <v>94924224</v>
      </c>
      <c r="L12" s="100">
        <v>117823567</v>
      </c>
    </row>
    <row r="13" spans="1:12" ht="18.75" x14ac:dyDescent="0.3">
      <c r="A13" s="100" t="s">
        <v>30</v>
      </c>
      <c r="B13" s="100">
        <v>1500</v>
      </c>
      <c r="C13" s="100">
        <v>24377</v>
      </c>
      <c r="D13" s="100">
        <v>24592</v>
      </c>
      <c r="E13" s="100">
        <v>21010</v>
      </c>
      <c r="F13" s="100">
        <v>21650</v>
      </c>
      <c r="G13" s="100">
        <v>36564796</v>
      </c>
      <c r="H13" s="100">
        <v>32189220</v>
      </c>
      <c r="I13" s="100">
        <v>-11.97</v>
      </c>
      <c r="J13" s="100">
        <v>-4375576</v>
      </c>
      <c r="K13" s="100">
        <v>13889167</v>
      </c>
      <c r="L13" s="100">
        <v>10563591</v>
      </c>
    </row>
    <row r="14" spans="1:12" ht="18.75" x14ac:dyDescent="0.3">
      <c r="A14" s="100" t="s">
        <v>32</v>
      </c>
      <c r="B14" s="100">
        <v>3000</v>
      </c>
      <c r="C14" s="100">
        <v>2118</v>
      </c>
      <c r="D14" s="100">
        <v>2137</v>
      </c>
      <c r="E14" s="100">
        <v>9030</v>
      </c>
      <c r="F14" s="100">
        <v>9300</v>
      </c>
      <c r="G14" s="100">
        <v>6352516</v>
      </c>
      <c r="H14" s="100">
        <v>27654480</v>
      </c>
      <c r="I14" s="100">
        <v>335.33</v>
      </c>
      <c r="J14" s="100">
        <v>21301964</v>
      </c>
      <c r="K14" s="100">
        <v>97530192</v>
      </c>
      <c r="L14" s="100">
        <v>118832156</v>
      </c>
    </row>
    <row r="15" spans="1:12" ht="18.75" x14ac:dyDescent="0.3">
      <c r="A15" s="100" t="s">
        <v>33</v>
      </c>
      <c r="B15" s="100">
        <v>1000</v>
      </c>
      <c r="C15" s="100">
        <v>10199</v>
      </c>
      <c r="D15" s="100">
        <v>10289</v>
      </c>
      <c r="E15" s="100">
        <v>11815</v>
      </c>
      <c r="F15" s="100">
        <v>11642</v>
      </c>
      <c r="G15" s="100">
        <v>10199421</v>
      </c>
      <c r="H15" s="100">
        <v>11539550</v>
      </c>
      <c r="I15" s="100">
        <v>13.14</v>
      </c>
      <c r="J15" s="100">
        <v>1340129</v>
      </c>
      <c r="K15" s="100">
        <v>24581076</v>
      </c>
      <c r="L15" s="100">
        <v>27421205</v>
      </c>
    </row>
    <row r="16" spans="1:12" ht="18.75" x14ac:dyDescent="0.3">
      <c r="A16" s="100" t="s">
        <v>92</v>
      </c>
      <c r="B16" s="100">
        <v>300</v>
      </c>
      <c r="C16" s="100">
        <v>19141</v>
      </c>
      <c r="D16" s="100">
        <v>19310</v>
      </c>
      <c r="E16" s="100">
        <v>17480</v>
      </c>
      <c r="F16" s="100">
        <v>18010</v>
      </c>
      <c r="G16" s="100">
        <v>5742234</v>
      </c>
      <c r="H16" s="100">
        <v>5355454</v>
      </c>
      <c r="I16" s="100">
        <v>-6.74</v>
      </c>
      <c r="J16" s="100">
        <v>-386780</v>
      </c>
      <c r="K16" s="100">
        <v>0</v>
      </c>
      <c r="L16" s="100">
        <v>-386780</v>
      </c>
    </row>
    <row r="17" spans="1:12" ht="18.75" x14ac:dyDescent="0.3">
      <c r="A17" s="100" t="s">
        <v>34</v>
      </c>
      <c r="B17" s="100">
        <v>400</v>
      </c>
      <c r="C17" s="100">
        <v>2300</v>
      </c>
      <c r="D17" s="100">
        <v>2321</v>
      </c>
      <c r="E17" s="100">
        <v>8069</v>
      </c>
      <c r="F17" s="100">
        <v>8233</v>
      </c>
      <c r="G17" s="100">
        <v>920033</v>
      </c>
      <c r="H17" s="100">
        <v>3264220</v>
      </c>
      <c r="I17" s="100">
        <v>254.79</v>
      </c>
      <c r="J17" s="100">
        <v>2344187</v>
      </c>
      <c r="K17" s="100">
        <v>30419074</v>
      </c>
      <c r="L17" s="100">
        <v>32763261</v>
      </c>
    </row>
    <row r="18" spans="1:12" ht="18.75" x14ac:dyDescent="0.3">
      <c r="A18" s="100" t="s">
        <v>35</v>
      </c>
      <c r="B18" s="100">
        <v>16</v>
      </c>
      <c r="C18" s="100" t="s">
        <v>36</v>
      </c>
      <c r="D18" s="100" t="s">
        <v>140</v>
      </c>
      <c r="E18" s="100" t="s">
        <v>38</v>
      </c>
      <c r="F18" s="100" t="s">
        <v>141</v>
      </c>
      <c r="G18" s="100" t="s">
        <v>40</v>
      </c>
      <c r="H18" s="100">
        <f>SUM(H2:H17)</f>
        <v>2689749588</v>
      </c>
      <c r="I18" s="100" t="s">
        <v>41</v>
      </c>
      <c r="J18" s="100" t="s">
        <v>142</v>
      </c>
      <c r="K18" s="100"/>
      <c r="L18" s="100"/>
    </row>
    <row r="19" spans="1:12" hidden="1" x14ac:dyDescent="0.25"/>
    <row r="20" spans="1:12" hidden="1" x14ac:dyDescent="0.25"/>
    <row r="21" spans="1:12" hidden="1" x14ac:dyDescent="0.25"/>
    <row r="22" spans="1:12" hidden="1" x14ac:dyDescent="0.25"/>
    <row r="23" spans="1:12" hidden="1" x14ac:dyDescent="0.25"/>
    <row r="24" spans="1:12" hidden="1" x14ac:dyDescent="0.25"/>
    <row r="25" spans="1:12" hidden="1" x14ac:dyDescent="0.25"/>
    <row r="26" spans="1:12" hidden="1" x14ac:dyDescent="0.25"/>
    <row r="27" spans="1:12" hidden="1" x14ac:dyDescent="0.25"/>
    <row r="28" spans="1:12" hidden="1" x14ac:dyDescent="0.25"/>
    <row r="29" spans="1:12" hidden="1" x14ac:dyDescent="0.25"/>
    <row r="30" spans="1:12" hidden="1" x14ac:dyDescent="0.25"/>
    <row r="31" spans="1:12" hidden="1" x14ac:dyDescent="0.25"/>
    <row r="32" spans="1:12" hidden="1" x14ac:dyDescent="0.25"/>
    <row r="33" spans="1:12" hidden="1" x14ac:dyDescent="0.25"/>
    <row r="34" spans="1:12" hidden="1" x14ac:dyDescent="0.25"/>
    <row r="35" spans="1:12" hidden="1" x14ac:dyDescent="0.25"/>
    <row r="36" spans="1:12" hidden="1" x14ac:dyDescent="0.25"/>
    <row r="37" spans="1:12" hidden="1" x14ac:dyDescent="0.25"/>
    <row r="38" spans="1:12" hidden="1" x14ac:dyDescent="0.25"/>
    <row r="39" spans="1:12" hidden="1" x14ac:dyDescent="0.25"/>
    <row r="40" spans="1:12" ht="19.5" thickBot="1" x14ac:dyDescent="0.35">
      <c r="A40" s="5">
        <v>0</v>
      </c>
      <c r="B40" s="5"/>
      <c r="C40" s="5"/>
      <c r="D40" s="5"/>
      <c r="E40" s="5"/>
      <c r="F40" s="2">
        <f>H18+B41</f>
        <v>2700848516</v>
      </c>
      <c r="G40" s="5" t="s">
        <v>43</v>
      </c>
      <c r="H40" s="6" t="s">
        <v>44</v>
      </c>
      <c r="I40" s="6"/>
      <c r="J40" s="5"/>
      <c r="K40" s="6" t="s">
        <v>45</v>
      </c>
      <c r="L40" s="6"/>
    </row>
    <row r="41" spans="1:12" ht="18.75" x14ac:dyDescent="0.3">
      <c r="A41" s="5" t="s">
        <v>46</v>
      </c>
      <c r="B41" s="2">
        <v>11098928</v>
      </c>
      <c r="C41" s="5" t="s">
        <v>47</v>
      </c>
      <c r="D41" s="5">
        <v>0</v>
      </c>
      <c r="E41" s="5" t="s">
        <v>48</v>
      </c>
      <c r="F41" s="2">
        <f>32951060+39600000</f>
        <v>72551060</v>
      </c>
      <c r="G41" s="7">
        <f>F40+D41+F41</f>
        <v>2773399576</v>
      </c>
      <c r="H41" s="8">
        <f>G41-B43</f>
        <v>135485921</v>
      </c>
      <c r="I41" s="9">
        <f>H41/B43</f>
        <v>5.1361014316444714E-2</v>
      </c>
      <c r="J41" s="10">
        <f>G41+J40</f>
        <v>2773399576</v>
      </c>
      <c r="K41" s="8">
        <f>H41+J40</f>
        <v>135485921</v>
      </c>
      <c r="L41" s="9">
        <f>K41/B43</f>
        <v>5.1361014316444714E-2</v>
      </c>
    </row>
    <row r="42" spans="1:12" ht="19.5" thickBot="1" x14ac:dyDescent="0.35">
      <c r="A42" s="5" t="s">
        <v>49</v>
      </c>
      <c r="B42" s="2">
        <v>60000000</v>
      </c>
      <c r="C42" s="5"/>
      <c r="D42" s="5"/>
      <c r="E42" s="5"/>
      <c r="F42" s="5"/>
      <c r="G42" s="7">
        <f>G41+B42</f>
        <v>2833399576</v>
      </c>
      <c r="H42" s="11">
        <f>G42-B43</f>
        <v>195485921</v>
      </c>
      <c r="I42" s="12">
        <f>H42/B43</f>
        <v>7.4106262208191956E-2</v>
      </c>
      <c r="J42" s="10">
        <f>G42+J40</f>
        <v>2833399576</v>
      </c>
      <c r="K42" s="11">
        <f>H42+J40</f>
        <v>195485921</v>
      </c>
      <c r="L42" s="12">
        <f>K42/B43</f>
        <v>7.4106262208191956E-2</v>
      </c>
    </row>
    <row r="43" spans="1:12" ht="19.5" thickBot="1" x14ac:dyDescent="0.35">
      <c r="A43" s="5" t="s">
        <v>50</v>
      </c>
      <c r="B43" s="7">
        <v>2637913655</v>
      </c>
      <c r="C43" s="5"/>
      <c r="D43" s="5"/>
      <c r="E43" s="5"/>
      <c r="F43" s="5"/>
      <c r="G43" s="13"/>
      <c r="H43" s="14" t="s">
        <v>51</v>
      </c>
      <c r="I43" s="9">
        <f ca="1">H41/VLOOKUP(MID(CELL("filename",A$1),FIND("]",CELL("filename",A$1))+1,255),Base!A:H,8,FALSE)*30</f>
        <v>4.0548169197193194E-2</v>
      </c>
      <c r="J43" s="15"/>
      <c r="K43" s="14" t="s">
        <v>51</v>
      </c>
      <c r="L43" s="9">
        <f ca="1">K41/VLOOKUP(MID(CELL("filename",A$1),FIND("]",CELL("filename",A$1))+1,255),Base!A:H,8,FALSE)*30</f>
        <v>4.0548169197193194E-2</v>
      </c>
    </row>
    <row r="44" spans="1:12" ht="19.5" thickBot="1" x14ac:dyDescent="0.35">
      <c r="A44" s="5"/>
      <c r="B44" s="5"/>
      <c r="C44" s="5"/>
      <c r="D44" s="5"/>
      <c r="E44" s="5"/>
      <c r="F44" s="5"/>
      <c r="G44" s="13"/>
      <c r="H44" s="16"/>
      <c r="I44" s="9">
        <f ca="1">H42/VLOOKUP(MID(CELL("filename",A$1),FIND("]",CELL("filename",A$1))+1,255),Base!A:H,8,FALSE)*30</f>
        <v>5.8504943848572591E-2</v>
      </c>
      <c r="J44" s="15"/>
      <c r="K44" s="16"/>
      <c r="L44" s="12">
        <f ca="1">K42/VLOOKUP(MID(CELL("filename",A$1),FIND("]",CELL("filename",A$1))+1,255),Base!A:H,8,FALSE)*30</f>
        <v>5.8504943848572591E-2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14A22-A86A-4E32-95EC-6B83F26A308E}">
  <dimension ref="A1:L44"/>
  <sheetViews>
    <sheetView rightToLeft="1" workbookViewId="0">
      <selection activeCell="A40" sqref="A40:L44"/>
    </sheetView>
  </sheetViews>
  <sheetFormatPr defaultRowHeight="15" x14ac:dyDescent="0.25"/>
  <cols>
    <col min="1" max="1" width="13.85546875" bestFit="1" customWidth="1"/>
    <col min="2" max="2" width="19.7109375" bestFit="1" customWidth="1"/>
    <col min="3" max="3" width="13.5703125" bestFit="1" customWidth="1"/>
    <col min="4" max="4" width="22.140625" bestFit="1" customWidth="1"/>
    <col min="5" max="5" width="14.7109375" bestFit="1" customWidth="1"/>
    <col min="6" max="6" width="22.140625" bestFit="1" customWidth="1"/>
    <col min="7" max="7" width="19.7109375" bestFit="1" customWidth="1"/>
    <col min="8" max="8" width="17.5703125" bestFit="1" customWidth="1"/>
    <col min="9" max="9" width="21.85546875" bestFit="1" customWidth="1"/>
    <col min="10" max="10" width="22.140625" bestFit="1" customWidth="1"/>
    <col min="11" max="11" width="18.140625" bestFit="1" customWidth="1"/>
    <col min="12" max="12" width="15.7109375" bestFit="1" customWidth="1"/>
  </cols>
  <sheetData>
    <row r="1" spans="1:12" ht="18.75" x14ac:dyDescent="0.3">
      <c r="A1" s="104" t="s">
        <v>8</v>
      </c>
      <c r="B1" s="104" t="s">
        <v>9</v>
      </c>
      <c r="C1" s="104" t="s">
        <v>10</v>
      </c>
      <c r="D1" s="104" t="s">
        <v>11</v>
      </c>
      <c r="E1" s="104" t="s">
        <v>12</v>
      </c>
      <c r="F1" s="104" t="s">
        <v>13</v>
      </c>
      <c r="G1" s="104" t="s">
        <v>14</v>
      </c>
      <c r="H1" s="104" t="s">
        <v>15</v>
      </c>
      <c r="I1" s="104" t="s">
        <v>16</v>
      </c>
      <c r="J1" s="104" t="s">
        <v>17</v>
      </c>
      <c r="K1" s="104" t="s">
        <v>18</v>
      </c>
      <c r="L1" s="104" t="s">
        <v>19</v>
      </c>
    </row>
    <row r="2" spans="1:12" ht="18.75" x14ac:dyDescent="0.3">
      <c r="A2" s="103" t="s">
        <v>20</v>
      </c>
      <c r="B2" s="103">
        <v>64000</v>
      </c>
      <c r="C2" s="103">
        <v>2799</v>
      </c>
      <c r="D2" s="103">
        <v>2824</v>
      </c>
      <c r="E2" s="103">
        <v>8455</v>
      </c>
      <c r="F2" s="103">
        <v>8716</v>
      </c>
      <c r="G2" s="103">
        <v>179163136</v>
      </c>
      <c r="H2" s="103">
        <v>552915149</v>
      </c>
      <c r="I2" s="103">
        <v>208.61</v>
      </c>
      <c r="J2" s="103">
        <v>373752013</v>
      </c>
      <c r="K2" s="103">
        <v>926148736</v>
      </c>
      <c r="L2" s="103">
        <v>1364420749</v>
      </c>
    </row>
    <row r="3" spans="1:12" ht="18.75" x14ac:dyDescent="0.3">
      <c r="A3" s="103" t="s">
        <v>21</v>
      </c>
      <c r="B3" s="103">
        <v>10000</v>
      </c>
      <c r="C3" s="103">
        <v>19535</v>
      </c>
      <c r="D3" s="103">
        <v>19707</v>
      </c>
      <c r="E3" s="103">
        <v>52681</v>
      </c>
      <c r="F3" s="103">
        <v>54875</v>
      </c>
      <c r="G3" s="103">
        <v>195353872</v>
      </c>
      <c r="H3" s="103">
        <v>543921000</v>
      </c>
      <c r="I3" s="103">
        <v>178.43</v>
      </c>
      <c r="J3" s="103">
        <v>348567128</v>
      </c>
      <c r="K3" s="103">
        <v>0</v>
      </c>
      <c r="L3" s="103">
        <v>348567128</v>
      </c>
    </row>
    <row r="4" spans="1:12" ht="18.75" x14ac:dyDescent="0.3">
      <c r="A4" s="103" t="s">
        <v>29</v>
      </c>
      <c r="B4" s="103">
        <v>95000</v>
      </c>
      <c r="C4" s="103">
        <v>502</v>
      </c>
      <c r="D4" s="103">
        <v>507</v>
      </c>
      <c r="E4" s="103">
        <v>3824</v>
      </c>
      <c r="F4" s="103">
        <v>3717</v>
      </c>
      <c r="G4" s="103">
        <v>47672520</v>
      </c>
      <c r="H4" s="103">
        <v>350007588</v>
      </c>
      <c r="I4" s="103">
        <v>634.19000000000005</v>
      </c>
      <c r="J4" s="103">
        <v>302335068</v>
      </c>
      <c r="K4" s="103">
        <v>15892551</v>
      </c>
      <c r="L4" s="103">
        <v>318727619</v>
      </c>
    </row>
    <row r="5" spans="1:12" ht="18.75" x14ac:dyDescent="0.3">
      <c r="A5" s="103" t="s">
        <v>23</v>
      </c>
      <c r="B5" s="103">
        <v>20000</v>
      </c>
      <c r="C5" s="103">
        <v>5854</v>
      </c>
      <c r="D5" s="103">
        <v>5906</v>
      </c>
      <c r="E5" s="103">
        <v>13700</v>
      </c>
      <c r="F5" s="103">
        <v>13690</v>
      </c>
      <c r="G5" s="103">
        <v>117082552</v>
      </c>
      <c r="H5" s="103">
        <v>271390560</v>
      </c>
      <c r="I5" s="103">
        <v>131.79</v>
      </c>
      <c r="J5" s="103">
        <v>154308008</v>
      </c>
      <c r="K5" s="103">
        <v>304298560</v>
      </c>
      <c r="L5" s="103">
        <v>459556568</v>
      </c>
    </row>
    <row r="6" spans="1:12" ht="18.75" x14ac:dyDescent="0.3">
      <c r="A6" s="103" t="s">
        <v>22</v>
      </c>
      <c r="B6" s="103">
        <v>1700</v>
      </c>
      <c r="C6" s="103">
        <v>186004</v>
      </c>
      <c r="D6" s="103">
        <v>186225</v>
      </c>
      <c r="E6" s="103">
        <v>133280</v>
      </c>
      <c r="F6" s="103">
        <v>131220</v>
      </c>
      <c r="G6" s="103">
        <v>316207264</v>
      </c>
      <c r="H6" s="103">
        <v>222808988</v>
      </c>
      <c r="I6" s="103">
        <v>-29.54</v>
      </c>
      <c r="J6" s="103">
        <v>-93398276</v>
      </c>
      <c r="K6" s="103">
        <v>-71101208</v>
      </c>
      <c r="L6" s="103">
        <v>-164499484</v>
      </c>
    </row>
    <row r="7" spans="1:12" ht="18.75" x14ac:dyDescent="0.3">
      <c r="A7" s="103" t="s">
        <v>25</v>
      </c>
      <c r="B7" s="103">
        <v>50000</v>
      </c>
      <c r="C7" s="103">
        <v>1999</v>
      </c>
      <c r="D7" s="103">
        <v>2017</v>
      </c>
      <c r="E7" s="103">
        <v>3347</v>
      </c>
      <c r="F7" s="103">
        <v>3319</v>
      </c>
      <c r="G7" s="103">
        <v>99938792</v>
      </c>
      <c r="H7" s="103">
        <v>164489640</v>
      </c>
      <c r="I7" s="103">
        <v>64.59</v>
      </c>
      <c r="J7" s="103">
        <v>64550848</v>
      </c>
      <c r="K7" s="103">
        <v>440100384</v>
      </c>
      <c r="L7" s="103">
        <v>504651232</v>
      </c>
    </row>
    <row r="8" spans="1:12" ht="18.75" x14ac:dyDescent="0.3">
      <c r="A8" s="103" t="s">
        <v>24</v>
      </c>
      <c r="B8" s="103">
        <v>12425</v>
      </c>
      <c r="C8" s="103">
        <v>7316</v>
      </c>
      <c r="D8" s="103">
        <v>7381</v>
      </c>
      <c r="E8" s="103">
        <v>11360</v>
      </c>
      <c r="F8" s="103">
        <v>11260</v>
      </c>
      <c r="G8" s="103">
        <v>90907328</v>
      </c>
      <c r="H8" s="103">
        <v>138674332</v>
      </c>
      <c r="I8" s="103">
        <v>52.54</v>
      </c>
      <c r="J8" s="103">
        <v>47767004</v>
      </c>
      <c r="K8" s="103">
        <v>28708712</v>
      </c>
      <c r="L8" s="103">
        <v>84875716</v>
      </c>
    </row>
    <row r="9" spans="1:12" ht="18.75" x14ac:dyDescent="0.3">
      <c r="A9" s="103" t="s">
        <v>26</v>
      </c>
      <c r="B9" s="103">
        <v>15000</v>
      </c>
      <c r="C9" s="103">
        <v>11577</v>
      </c>
      <c r="D9" s="103">
        <v>11679</v>
      </c>
      <c r="E9" s="103">
        <v>8430</v>
      </c>
      <c r="F9" s="103">
        <v>8210</v>
      </c>
      <c r="G9" s="103">
        <v>173659568</v>
      </c>
      <c r="H9" s="103">
        <v>122066280</v>
      </c>
      <c r="I9" s="103">
        <v>-29.71</v>
      </c>
      <c r="J9" s="103">
        <v>-51593288</v>
      </c>
      <c r="K9" s="103">
        <v>54390804</v>
      </c>
      <c r="L9" s="103">
        <v>4547516</v>
      </c>
    </row>
    <row r="10" spans="1:12" ht="18.75" x14ac:dyDescent="0.3">
      <c r="A10" s="103" t="s">
        <v>27</v>
      </c>
      <c r="B10" s="103">
        <v>15000</v>
      </c>
      <c r="C10" s="103">
        <v>8379</v>
      </c>
      <c r="D10" s="103">
        <v>8453</v>
      </c>
      <c r="E10" s="103">
        <v>7470</v>
      </c>
      <c r="F10" s="103">
        <v>7410</v>
      </c>
      <c r="G10" s="103">
        <v>125683168</v>
      </c>
      <c r="H10" s="103">
        <v>110171880</v>
      </c>
      <c r="I10" s="103">
        <v>-12.34</v>
      </c>
      <c r="J10" s="103">
        <v>-15511288</v>
      </c>
      <c r="K10" s="103">
        <v>1144847</v>
      </c>
      <c r="L10" s="103">
        <v>13593559</v>
      </c>
    </row>
    <row r="11" spans="1:12" ht="18.75" x14ac:dyDescent="0.3">
      <c r="A11" s="103" t="s">
        <v>28</v>
      </c>
      <c r="B11" s="103">
        <v>1600</v>
      </c>
      <c r="C11" s="103">
        <v>70009</v>
      </c>
      <c r="D11" s="103">
        <v>70093</v>
      </c>
      <c r="E11" s="103">
        <v>64260</v>
      </c>
      <c r="F11" s="103">
        <v>63467</v>
      </c>
      <c r="G11" s="103">
        <v>112014400</v>
      </c>
      <c r="H11" s="103">
        <v>101426562</v>
      </c>
      <c r="I11" s="103">
        <v>-9.4499999999999993</v>
      </c>
      <c r="J11" s="103">
        <v>-10587838</v>
      </c>
      <c r="K11" s="103">
        <v>9227040</v>
      </c>
      <c r="L11" s="103">
        <v>-1360798</v>
      </c>
    </row>
    <row r="12" spans="1:12" ht="18.75" x14ac:dyDescent="0.3">
      <c r="A12" s="103" t="s">
        <v>31</v>
      </c>
      <c r="B12" s="103">
        <v>7000</v>
      </c>
      <c r="C12" s="103">
        <v>2103</v>
      </c>
      <c r="D12" s="103">
        <v>2122</v>
      </c>
      <c r="E12" s="103">
        <v>5314</v>
      </c>
      <c r="F12" s="103">
        <v>5422</v>
      </c>
      <c r="G12" s="103">
        <v>14720662</v>
      </c>
      <c r="H12" s="103">
        <v>37620005</v>
      </c>
      <c r="I12" s="103">
        <v>155.56</v>
      </c>
      <c r="J12" s="103">
        <v>22899343</v>
      </c>
      <c r="K12" s="103">
        <v>94924224</v>
      </c>
      <c r="L12" s="103">
        <v>117823567</v>
      </c>
    </row>
    <row r="13" spans="1:12" ht="18.75" x14ac:dyDescent="0.3">
      <c r="A13" s="103" t="s">
        <v>30</v>
      </c>
      <c r="B13" s="103">
        <v>1500</v>
      </c>
      <c r="C13" s="103">
        <v>24377</v>
      </c>
      <c r="D13" s="103">
        <v>24592</v>
      </c>
      <c r="E13" s="103">
        <v>21010</v>
      </c>
      <c r="F13" s="103">
        <v>21650</v>
      </c>
      <c r="G13" s="103">
        <v>36564796</v>
      </c>
      <c r="H13" s="103">
        <v>32189220</v>
      </c>
      <c r="I13" s="103">
        <v>-11.97</v>
      </c>
      <c r="J13" s="103">
        <v>-4375576</v>
      </c>
      <c r="K13" s="103">
        <v>13889167</v>
      </c>
      <c r="L13" s="103">
        <v>10563591</v>
      </c>
    </row>
    <row r="14" spans="1:12" ht="18.75" x14ac:dyDescent="0.3">
      <c r="A14" s="103" t="s">
        <v>32</v>
      </c>
      <c r="B14" s="103">
        <v>3000</v>
      </c>
      <c r="C14" s="103">
        <v>2118</v>
      </c>
      <c r="D14" s="103">
        <v>2137</v>
      </c>
      <c r="E14" s="103">
        <v>9030</v>
      </c>
      <c r="F14" s="103">
        <v>9290</v>
      </c>
      <c r="G14" s="103">
        <v>6352516</v>
      </c>
      <c r="H14" s="103">
        <v>27624744</v>
      </c>
      <c r="I14" s="103">
        <v>334.86</v>
      </c>
      <c r="J14" s="103">
        <v>21272228</v>
      </c>
      <c r="K14" s="103">
        <v>97530192</v>
      </c>
      <c r="L14" s="103">
        <v>118802420</v>
      </c>
    </row>
    <row r="15" spans="1:12" ht="18.75" x14ac:dyDescent="0.3">
      <c r="A15" s="103" t="s">
        <v>33</v>
      </c>
      <c r="B15" s="103">
        <v>1000</v>
      </c>
      <c r="C15" s="103">
        <v>10199</v>
      </c>
      <c r="D15" s="103">
        <v>10289</v>
      </c>
      <c r="E15" s="103">
        <v>11950</v>
      </c>
      <c r="F15" s="103">
        <v>11967</v>
      </c>
      <c r="G15" s="103">
        <v>10199421</v>
      </c>
      <c r="H15" s="103">
        <v>11861690</v>
      </c>
      <c r="I15" s="103">
        <v>16.3</v>
      </c>
      <c r="J15" s="103">
        <v>1662269</v>
      </c>
      <c r="K15" s="103">
        <v>24581076</v>
      </c>
      <c r="L15" s="103">
        <v>27743345</v>
      </c>
    </row>
    <row r="16" spans="1:12" ht="18.75" x14ac:dyDescent="0.3">
      <c r="A16" s="103" t="s">
        <v>92</v>
      </c>
      <c r="B16" s="103">
        <v>300</v>
      </c>
      <c r="C16" s="103">
        <v>19141</v>
      </c>
      <c r="D16" s="103">
        <v>19310</v>
      </c>
      <c r="E16" s="103">
        <v>17470</v>
      </c>
      <c r="F16" s="103">
        <v>17990</v>
      </c>
      <c r="G16" s="103">
        <v>5742234</v>
      </c>
      <c r="H16" s="103">
        <v>5349506</v>
      </c>
      <c r="I16" s="103">
        <v>-6.84</v>
      </c>
      <c r="J16" s="103">
        <v>-392728</v>
      </c>
      <c r="K16" s="103">
        <v>0</v>
      </c>
      <c r="L16" s="103">
        <v>-392728</v>
      </c>
    </row>
    <row r="17" spans="1:12" ht="18.75" x14ac:dyDescent="0.3">
      <c r="A17" s="103" t="s">
        <v>34</v>
      </c>
      <c r="B17" s="103">
        <v>400</v>
      </c>
      <c r="C17" s="103">
        <v>2300</v>
      </c>
      <c r="D17" s="103">
        <v>2321</v>
      </c>
      <c r="E17" s="103">
        <v>7904</v>
      </c>
      <c r="F17" s="103">
        <v>8233</v>
      </c>
      <c r="G17" s="103">
        <v>920033</v>
      </c>
      <c r="H17" s="103">
        <v>3264220</v>
      </c>
      <c r="I17" s="103">
        <v>254.79</v>
      </c>
      <c r="J17" s="103">
        <v>2344187</v>
      </c>
      <c r="K17" s="103">
        <v>30419074</v>
      </c>
      <c r="L17" s="103">
        <v>32763261</v>
      </c>
    </row>
    <row r="18" spans="1:12" ht="18.75" x14ac:dyDescent="0.3">
      <c r="A18" s="103" t="s">
        <v>35</v>
      </c>
      <c r="B18" s="103">
        <v>16</v>
      </c>
      <c r="C18" s="103" t="s">
        <v>36</v>
      </c>
      <c r="D18" s="103" t="s">
        <v>147</v>
      </c>
      <c r="E18" s="103" t="s">
        <v>38</v>
      </c>
      <c r="F18" s="103" t="s">
        <v>148</v>
      </c>
      <c r="G18" s="103" t="s">
        <v>40</v>
      </c>
      <c r="H18" s="103">
        <f>SUM(H2:H17)</f>
        <v>2695781364</v>
      </c>
      <c r="I18" s="103" t="s">
        <v>41</v>
      </c>
      <c r="J18" s="103" t="s">
        <v>149</v>
      </c>
      <c r="K18" s="103"/>
      <c r="L18" s="103"/>
    </row>
    <row r="19" spans="1:12" hidden="1" x14ac:dyDescent="0.25"/>
    <row r="20" spans="1:12" hidden="1" x14ac:dyDescent="0.25"/>
    <row r="21" spans="1:12" hidden="1" x14ac:dyDescent="0.25"/>
    <row r="22" spans="1:12" hidden="1" x14ac:dyDescent="0.25"/>
    <row r="23" spans="1:12" hidden="1" x14ac:dyDescent="0.25"/>
    <row r="24" spans="1:12" hidden="1" x14ac:dyDescent="0.25"/>
    <row r="25" spans="1:12" hidden="1" x14ac:dyDescent="0.25"/>
    <row r="26" spans="1:12" hidden="1" x14ac:dyDescent="0.25"/>
    <row r="27" spans="1:12" hidden="1" x14ac:dyDescent="0.25"/>
    <row r="28" spans="1:12" hidden="1" x14ac:dyDescent="0.25"/>
    <row r="29" spans="1:12" hidden="1" x14ac:dyDescent="0.25"/>
    <row r="30" spans="1:12" hidden="1" x14ac:dyDescent="0.25"/>
    <row r="31" spans="1:12" hidden="1" x14ac:dyDescent="0.25"/>
    <row r="32" spans="1:12" hidden="1" x14ac:dyDescent="0.25"/>
    <row r="33" spans="1:12" hidden="1" x14ac:dyDescent="0.25"/>
    <row r="34" spans="1:12" hidden="1" x14ac:dyDescent="0.25"/>
    <row r="35" spans="1:12" hidden="1" x14ac:dyDescent="0.25"/>
    <row r="36" spans="1:12" hidden="1" x14ac:dyDescent="0.25"/>
    <row r="37" spans="1:12" hidden="1" x14ac:dyDescent="0.25"/>
    <row r="38" spans="1:12" hidden="1" x14ac:dyDescent="0.25"/>
    <row r="39" spans="1:12" hidden="1" x14ac:dyDescent="0.25"/>
    <row r="40" spans="1:12" ht="19.5" thickBot="1" x14ac:dyDescent="0.35">
      <c r="A40" s="5">
        <v>0</v>
      </c>
      <c r="B40" s="5"/>
      <c r="C40" s="5"/>
      <c r="D40" s="5"/>
      <c r="E40" s="5"/>
      <c r="F40" s="2">
        <f>H18+B41</f>
        <v>2706880292</v>
      </c>
      <c r="G40" s="5" t="s">
        <v>43</v>
      </c>
      <c r="H40" s="6" t="s">
        <v>44</v>
      </c>
      <c r="I40" s="6"/>
      <c r="J40" s="5"/>
      <c r="K40" s="6" t="s">
        <v>45</v>
      </c>
      <c r="L40" s="6"/>
    </row>
    <row r="41" spans="1:12" ht="18.75" x14ac:dyDescent="0.3">
      <c r="A41" s="5" t="s">
        <v>46</v>
      </c>
      <c r="B41" s="2">
        <v>11098928</v>
      </c>
      <c r="C41" s="5" t="s">
        <v>47</v>
      </c>
      <c r="D41" s="5">
        <v>0</v>
      </c>
      <c r="E41" s="5" t="s">
        <v>48</v>
      </c>
      <c r="F41" s="2">
        <f>32951060+39600000</f>
        <v>72551060</v>
      </c>
      <c r="G41" s="7">
        <f>F40+D41+F41</f>
        <v>2779431352</v>
      </c>
      <c r="H41" s="8">
        <f>G41-B43</f>
        <v>141517697</v>
      </c>
      <c r="I41" s="9">
        <f>H41/B43</f>
        <v>5.3647584988902909E-2</v>
      </c>
      <c r="J41" s="10">
        <f>G41+J40</f>
        <v>2779431352</v>
      </c>
      <c r="K41" s="8">
        <f>H41+J40</f>
        <v>141517697</v>
      </c>
      <c r="L41" s="9">
        <f>K41/B43</f>
        <v>5.3647584988902909E-2</v>
      </c>
    </row>
    <row r="42" spans="1:12" ht="19.5" thickBot="1" x14ac:dyDescent="0.35">
      <c r="A42" s="5" t="s">
        <v>49</v>
      </c>
      <c r="B42" s="2">
        <v>60000000</v>
      </c>
      <c r="C42" s="5"/>
      <c r="D42" s="5"/>
      <c r="E42" s="5"/>
      <c r="F42" s="5"/>
      <c r="G42" s="7">
        <f>G41+B42</f>
        <v>2839431352</v>
      </c>
      <c r="H42" s="11">
        <f>G42-B43</f>
        <v>201517697</v>
      </c>
      <c r="I42" s="12">
        <f>H42/B43</f>
        <v>7.6392832880650144E-2</v>
      </c>
      <c r="J42" s="10">
        <f>G42+J40</f>
        <v>2839431352</v>
      </c>
      <c r="K42" s="11">
        <f>H42+J40</f>
        <v>201517697</v>
      </c>
      <c r="L42" s="12">
        <f>K42/B43</f>
        <v>7.6392832880650144E-2</v>
      </c>
    </row>
    <row r="43" spans="1:12" ht="19.5" thickBot="1" x14ac:dyDescent="0.35">
      <c r="A43" s="5" t="s">
        <v>50</v>
      </c>
      <c r="B43" s="7">
        <v>2637913655</v>
      </c>
      <c r="C43" s="5"/>
      <c r="D43" s="5"/>
      <c r="E43" s="5"/>
      <c r="F43" s="5"/>
      <c r="G43" s="13"/>
      <c r="H43" s="14" t="s">
        <v>51</v>
      </c>
      <c r="I43" s="9">
        <f ca="1">H41/VLOOKUP(MID(CELL("filename",A$1),FIND("]",CELL("filename",A$1))+1,255),Base!A:H,8,FALSE)*30</f>
        <v>4.1267373068386848E-2</v>
      </c>
      <c r="J43" s="15"/>
      <c r="K43" s="14" t="s">
        <v>51</v>
      </c>
      <c r="L43" s="9">
        <f ca="1">K41/VLOOKUP(MID(CELL("filename",A$1),FIND("]",CELL("filename",A$1))+1,255),Base!A:H,8,FALSE)*30</f>
        <v>4.1267373068386848E-2</v>
      </c>
    </row>
    <row r="44" spans="1:12" ht="19.5" thickBot="1" x14ac:dyDescent="0.35">
      <c r="A44" s="5"/>
      <c r="B44" s="5"/>
      <c r="C44" s="5"/>
      <c r="D44" s="5"/>
      <c r="E44" s="5"/>
      <c r="F44" s="5"/>
      <c r="G44" s="13"/>
      <c r="H44" s="16"/>
      <c r="I44" s="9">
        <f ca="1">H42/VLOOKUP(MID(CELL("filename",A$1),FIND("]",CELL("filename",A$1))+1,255),Base!A:H,8,FALSE)*30</f>
        <v>5.8763717600500115E-2</v>
      </c>
      <c r="J44" s="15"/>
      <c r="K44" s="16"/>
      <c r="L44" s="12">
        <f ca="1">K42/VLOOKUP(MID(CELL("filename",A$1),FIND("]",CELL("filename",A$1))+1,255),Base!A:H,8,FALSE)*30</f>
        <v>5.8763717600500115E-2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CB93E-A4C4-47A4-A691-D76E077FB74D}">
  <dimension ref="A1:L44"/>
  <sheetViews>
    <sheetView rightToLeft="1" workbookViewId="0">
      <selection activeCell="A40" sqref="A40:L44"/>
    </sheetView>
  </sheetViews>
  <sheetFormatPr defaultRowHeight="15" x14ac:dyDescent="0.25"/>
  <cols>
    <col min="1" max="1" width="13.85546875" bestFit="1" customWidth="1"/>
    <col min="2" max="2" width="19.7109375" bestFit="1" customWidth="1"/>
    <col min="3" max="3" width="13.5703125" bestFit="1" customWidth="1"/>
    <col min="4" max="4" width="22.140625" bestFit="1" customWidth="1"/>
    <col min="5" max="5" width="14.7109375" bestFit="1" customWidth="1"/>
    <col min="6" max="6" width="22.140625" bestFit="1" customWidth="1"/>
    <col min="7" max="7" width="19.7109375" bestFit="1" customWidth="1"/>
    <col min="8" max="8" width="17.5703125" bestFit="1" customWidth="1"/>
    <col min="9" max="9" width="21.85546875" bestFit="1" customWidth="1"/>
    <col min="10" max="10" width="22.140625" bestFit="1" customWidth="1"/>
    <col min="11" max="11" width="18.140625" bestFit="1" customWidth="1"/>
    <col min="12" max="12" width="15.7109375" bestFit="1" customWidth="1"/>
  </cols>
  <sheetData>
    <row r="1" spans="1:12" ht="18.75" x14ac:dyDescent="0.3">
      <c r="A1" s="107" t="s">
        <v>8</v>
      </c>
      <c r="B1" s="107" t="s">
        <v>9</v>
      </c>
      <c r="C1" s="107" t="s">
        <v>10</v>
      </c>
      <c r="D1" s="107" t="s">
        <v>11</v>
      </c>
      <c r="E1" s="107" t="s">
        <v>12</v>
      </c>
      <c r="F1" s="107" t="s">
        <v>13</v>
      </c>
      <c r="G1" s="107" t="s">
        <v>14</v>
      </c>
      <c r="H1" s="107" t="s">
        <v>15</v>
      </c>
      <c r="I1" s="107" t="s">
        <v>16</v>
      </c>
      <c r="J1" s="107" t="s">
        <v>17</v>
      </c>
      <c r="K1" s="107" t="s">
        <v>18</v>
      </c>
      <c r="L1" s="107" t="s">
        <v>19</v>
      </c>
    </row>
    <row r="2" spans="1:12" ht="18.75" x14ac:dyDescent="0.3">
      <c r="A2" s="106" t="s">
        <v>20</v>
      </c>
      <c r="B2" s="106">
        <v>64000</v>
      </c>
      <c r="C2" s="106">
        <v>2799</v>
      </c>
      <c r="D2" s="106">
        <v>2824</v>
      </c>
      <c r="E2" s="106">
        <v>8455</v>
      </c>
      <c r="F2" s="106">
        <v>8716</v>
      </c>
      <c r="G2" s="106">
        <v>179163136</v>
      </c>
      <c r="H2" s="106">
        <v>552915149</v>
      </c>
      <c r="I2" s="106">
        <v>208.61</v>
      </c>
      <c r="J2" s="106">
        <v>373752013</v>
      </c>
      <c r="K2" s="106">
        <v>926148736</v>
      </c>
      <c r="L2" s="106">
        <v>1364420749</v>
      </c>
    </row>
    <row r="3" spans="1:12" ht="18.75" x14ac:dyDescent="0.3">
      <c r="A3" s="106" t="s">
        <v>21</v>
      </c>
      <c r="B3" s="106">
        <v>10000</v>
      </c>
      <c r="C3" s="106">
        <v>19535</v>
      </c>
      <c r="D3" s="106">
        <v>19707</v>
      </c>
      <c r="E3" s="106">
        <v>53778</v>
      </c>
      <c r="F3" s="106">
        <v>54875</v>
      </c>
      <c r="G3" s="106">
        <v>195353872</v>
      </c>
      <c r="H3" s="106">
        <v>543921000</v>
      </c>
      <c r="I3" s="106">
        <v>178.43</v>
      </c>
      <c r="J3" s="106">
        <v>348567128</v>
      </c>
      <c r="K3" s="106">
        <v>0</v>
      </c>
      <c r="L3" s="106">
        <v>348567128</v>
      </c>
    </row>
    <row r="4" spans="1:12" ht="18.75" x14ac:dyDescent="0.3">
      <c r="A4" s="106" t="s">
        <v>29</v>
      </c>
      <c r="B4" s="106">
        <v>95000</v>
      </c>
      <c r="C4" s="106">
        <v>502</v>
      </c>
      <c r="D4" s="106">
        <v>507</v>
      </c>
      <c r="E4" s="106">
        <v>3828</v>
      </c>
      <c r="F4" s="106">
        <v>3718</v>
      </c>
      <c r="G4" s="106">
        <v>47672520</v>
      </c>
      <c r="H4" s="106">
        <v>350101752</v>
      </c>
      <c r="I4" s="106">
        <v>634.39</v>
      </c>
      <c r="J4" s="106">
        <v>302429232</v>
      </c>
      <c r="K4" s="106">
        <v>15892551</v>
      </c>
      <c r="L4" s="106">
        <v>318821783</v>
      </c>
    </row>
    <row r="5" spans="1:12" ht="18.75" x14ac:dyDescent="0.3">
      <c r="A5" s="106" t="s">
        <v>23</v>
      </c>
      <c r="B5" s="106">
        <v>20000</v>
      </c>
      <c r="C5" s="106">
        <v>5854</v>
      </c>
      <c r="D5" s="106">
        <v>5906</v>
      </c>
      <c r="E5" s="106">
        <v>13710</v>
      </c>
      <c r="F5" s="106">
        <v>13700</v>
      </c>
      <c r="G5" s="106">
        <v>117082552</v>
      </c>
      <c r="H5" s="106">
        <v>271588800</v>
      </c>
      <c r="I5" s="106">
        <v>131.96</v>
      </c>
      <c r="J5" s="106">
        <v>154506248</v>
      </c>
      <c r="K5" s="106">
        <v>304298560</v>
      </c>
      <c r="L5" s="106">
        <v>459754808</v>
      </c>
    </row>
    <row r="6" spans="1:12" ht="18.75" x14ac:dyDescent="0.3">
      <c r="A6" s="106" t="s">
        <v>22</v>
      </c>
      <c r="B6" s="106">
        <v>1700</v>
      </c>
      <c r="C6" s="106">
        <v>186004</v>
      </c>
      <c r="D6" s="106">
        <v>186225</v>
      </c>
      <c r="E6" s="106">
        <v>133660</v>
      </c>
      <c r="F6" s="106">
        <v>135380</v>
      </c>
      <c r="G6" s="106">
        <v>316207264</v>
      </c>
      <c r="H6" s="106">
        <v>229872587</v>
      </c>
      <c r="I6" s="106">
        <v>-27.3</v>
      </c>
      <c r="J6" s="106">
        <v>-86334677</v>
      </c>
      <c r="K6" s="106">
        <v>-71101208</v>
      </c>
      <c r="L6" s="106">
        <v>-157435885</v>
      </c>
    </row>
    <row r="7" spans="1:12" ht="18.75" x14ac:dyDescent="0.3">
      <c r="A7" s="106" t="s">
        <v>25</v>
      </c>
      <c r="B7" s="106">
        <v>50000</v>
      </c>
      <c r="C7" s="106">
        <v>1999</v>
      </c>
      <c r="D7" s="106">
        <v>2017</v>
      </c>
      <c r="E7" s="106">
        <v>3315</v>
      </c>
      <c r="F7" s="106">
        <v>3370</v>
      </c>
      <c r="G7" s="106">
        <v>99938792</v>
      </c>
      <c r="H7" s="106">
        <v>167017200</v>
      </c>
      <c r="I7" s="106">
        <v>67.12</v>
      </c>
      <c r="J7" s="106">
        <v>67078408</v>
      </c>
      <c r="K7" s="106">
        <v>440100384</v>
      </c>
      <c r="L7" s="106">
        <v>507178792</v>
      </c>
    </row>
    <row r="8" spans="1:12" ht="18.75" x14ac:dyDescent="0.3">
      <c r="A8" s="106" t="s">
        <v>24</v>
      </c>
      <c r="B8" s="106">
        <v>12425</v>
      </c>
      <c r="C8" s="106">
        <v>7316</v>
      </c>
      <c r="D8" s="106">
        <v>7381</v>
      </c>
      <c r="E8" s="106">
        <v>11530</v>
      </c>
      <c r="F8" s="106">
        <v>11630</v>
      </c>
      <c r="G8" s="106">
        <v>90907328</v>
      </c>
      <c r="H8" s="106">
        <v>143231126</v>
      </c>
      <c r="I8" s="106">
        <v>57.56</v>
      </c>
      <c r="J8" s="106">
        <v>52323798</v>
      </c>
      <c r="K8" s="106">
        <v>28708712</v>
      </c>
      <c r="L8" s="106">
        <v>89432510</v>
      </c>
    </row>
    <row r="9" spans="1:12" ht="18.75" x14ac:dyDescent="0.3">
      <c r="A9" s="106" t="s">
        <v>26</v>
      </c>
      <c r="B9" s="106">
        <v>15000</v>
      </c>
      <c r="C9" s="106">
        <v>11577</v>
      </c>
      <c r="D9" s="106">
        <v>11679</v>
      </c>
      <c r="E9" s="106">
        <v>8590</v>
      </c>
      <c r="F9" s="106">
        <v>8620</v>
      </c>
      <c r="G9" s="106">
        <v>173659568</v>
      </c>
      <c r="H9" s="106">
        <v>128162160</v>
      </c>
      <c r="I9" s="106">
        <v>-26.2</v>
      </c>
      <c r="J9" s="106">
        <v>-45497408</v>
      </c>
      <c r="K9" s="106">
        <v>54390804</v>
      </c>
      <c r="L9" s="106">
        <v>10643396</v>
      </c>
    </row>
    <row r="10" spans="1:12" ht="18.75" x14ac:dyDescent="0.3">
      <c r="A10" s="106" t="s">
        <v>27</v>
      </c>
      <c r="B10" s="106">
        <v>15000</v>
      </c>
      <c r="C10" s="106">
        <v>8379</v>
      </c>
      <c r="D10" s="106">
        <v>8453</v>
      </c>
      <c r="E10" s="106">
        <v>7493</v>
      </c>
      <c r="F10" s="106">
        <v>7456</v>
      </c>
      <c r="G10" s="106">
        <v>125683168</v>
      </c>
      <c r="H10" s="106">
        <v>110855808</v>
      </c>
      <c r="I10" s="106">
        <v>-11.8</v>
      </c>
      <c r="J10" s="106">
        <v>-14827360</v>
      </c>
      <c r="K10" s="106">
        <v>1144847</v>
      </c>
      <c r="L10" s="106">
        <v>14277487</v>
      </c>
    </row>
    <row r="11" spans="1:12" ht="18.75" x14ac:dyDescent="0.3">
      <c r="A11" s="106" t="s">
        <v>28</v>
      </c>
      <c r="B11" s="106">
        <v>1600</v>
      </c>
      <c r="C11" s="106">
        <v>70009</v>
      </c>
      <c r="D11" s="106">
        <v>70093</v>
      </c>
      <c r="E11" s="106">
        <v>64272</v>
      </c>
      <c r="F11" s="106">
        <v>65034</v>
      </c>
      <c r="G11" s="106">
        <v>112014400</v>
      </c>
      <c r="H11" s="106">
        <v>103930783</v>
      </c>
      <c r="I11" s="106">
        <v>-7.22</v>
      </c>
      <c r="J11" s="106">
        <v>-8083617</v>
      </c>
      <c r="K11" s="106">
        <v>9227040</v>
      </c>
      <c r="L11" s="106">
        <v>1143423</v>
      </c>
    </row>
    <row r="12" spans="1:12" ht="18.75" x14ac:dyDescent="0.3">
      <c r="A12" s="106" t="s">
        <v>31</v>
      </c>
      <c r="B12" s="106">
        <v>7000</v>
      </c>
      <c r="C12" s="106">
        <v>2103</v>
      </c>
      <c r="D12" s="106">
        <v>2122</v>
      </c>
      <c r="E12" s="106">
        <v>5206</v>
      </c>
      <c r="F12" s="106">
        <v>5419</v>
      </c>
      <c r="G12" s="106">
        <v>14720662</v>
      </c>
      <c r="H12" s="106">
        <v>37599190</v>
      </c>
      <c r="I12" s="106">
        <v>155.41999999999999</v>
      </c>
      <c r="J12" s="106">
        <v>22878528</v>
      </c>
      <c r="K12" s="106">
        <v>94924224</v>
      </c>
      <c r="L12" s="106">
        <v>117802752</v>
      </c>
    </row>
    <row r="13" spans="1:12" ht="18.75" x14ac:dyDescent="0.3">
      <c r="A13" s="106" t="s">
        <v>30</v>
      </c>
      <c r="B13" s="106">
        <v>1500</v>
      </c>
      <c r="C13" s="106">
        <v>24377</v>
      </c>
      <c r="D13" s="106">
        <v>24592</v>
      </c>
      <c r="E13" s="106">
        <v>21010</v>
      </c>
      <c r="F13" s="106">
        <v>21650</v>
      </c>
      <c r="G13" s="106">
        <v>36564796</v>
      </c>
      <c r="H13" s="106">
        <v>32189220</v>
      </c>
      <c r="I13" s="106">
        <v>-11.97</v>
      </c>
      <c r="J13" s="106">
        <v>-4375576</v>
      </c>
      <c r="K13" s="106">
        <v>13889167</v>
      </c>
      <c r="L13" s="106">
        <v>10563591</v>
      </c>
    </row>
    <row r="14" spans="1:12" ht="18.75" x14ac:dyDescent="0.3">
      <c r="A14" s="106" t="s">
        <v>32</v>
      </c>
      <c r="B14" s="106">
        <v>3000</v>
      </c>
      <c r="C14" s="106">
        <v>2118</v>
      </c>
      <c r="D14" s="106">
        <v>2137</v>
      </c>
      <c r="E14" s="106">
        <v>9020</v>
      </c>
      <c r="F14" s="106">
        <v>9240</v>
      </c>
      <c r="G14" s="106">
        <v>6352516</v>
      </c>
      <c r="H14" s="106">
        <v>27476064</v>
      </c>
      <c r="I14" s="106">
        <v>332.52</v>
      </c>
      <c r="J14" s="106">
        <v>21123548</v>
      </c>
      <c r="K14" s="106">
        <v>97530192</v>
      </c>
      <c r="L14" s="106">
        <v>118653740</v>
      </c>
    </row>
    <row r="15" spans="1:12" ht="18.75" x14ac:dyDescent="0.3">
      <c r="A15" s="106" t="s">
        <v>33</v>
      </c>
      <c r="B15" s="106">
        <v>1000</v>
      </c>
      <c r="C15" s="106">
        <v>10199</v>
      </c>
      <c r="D15" s="106">
        <v>10289</v>
      </c>
      <c r="E15" s="106">
        <v>12436</v>
      </c>
      <c r="F15" s="106">
        <v>12307</v>
      </c>
      <c r="G15" s="106">
        <v>10199421</v>
      </c>
      <c r="H15" s="106">
        <v>12198698</v>
      </c>
      <c r="I15" s="106">
        <v>19.600000000000001</v>
      </c>
      <c r="J15" s="106">
        <v>1999277</v>
      </c>
      <c r="K15" s="106">
        <v>24581076</v>
      </c>
      <c r="L15" s="106">
        <v>28080353</v>
      </c>
    </row>
    <row r="16" spans="1:12" ht="18.75" x14ac:dyDescent="0.3">
      <c r="A16" s="106" t="s">
        <v>92</v>
      </c>
      <c r="B16" s="106">
        <v>300</v>
      </c>
      <c r="C16" s="106">
        <v>19141</v>
      </c>
      <c r="D16" s="106">
        <v>19310</v>
      </c>
      <c r="E16" s="106">
        <v>17460</v>
      </c>
      <c r="F16" s="106">
        <v>17840</v>
      </c>
      <c r="G16" s="106">
        <v>5742234</v>
      </c>
      <c r="H16" s="106">
        <v>5304902</v>
      </c>
      <c r="I16" s="106">
        <v>-7.62</v>
      </c>
      <c r="J16" s="106">
        <v>-437332</v>
      </c>
      <c r="K16" s="106">
        <v>0</v>
      </c>
      <c r="L16" s="106">
        <v>-437332</v>
      </c>
    </row>
    <row r="17" spans="1:12" ht="18.75" x14ac:dyDescent="0.3">
      <c r="A17" s="106" t="s">
        <v>34</v>
      </c>
      <c r="B17" s="106">
        <v>400</v>
      </c>
      <c r="C17" s="106">
        <v>2300</v>
      </c>
      <c r="D17" s="106">
        <v>2321</v>
      </c>
      <c r="E17" s="106">
        <v>7904</v>
      </c>
      <c r="F17" s="106">
        <v>8233</v>
      </c>
      <c r="G17" s="106">
        <v>920033</v>
      </c>
      <c r="H17" s="106">
        <v>3264220</v>
      </c>
      <c r="I17" s="106">
        <v>254.79</v>
      </c>
      <c r="J17" s="106">
        <v>2344187</v>
      </c>
      <c r="K17" s="106">
        <v>30419074</v>
      </c>
      <c r="L17" s="106">
        <v>32763261</v>
      </c>
    </row>
    <row r="18" spans="1:12" ht="18.75" x14ac:dyDescent="0.3">
      <c r="A18" s="106" t="s">
        <v>35</v>
      </c>
      <c r="B18" s="106">
        <v>16</v>
      </c>
      <c r="C18" s="106" t="s">
        <v>36</v>
      </c>
      <c r="D18" s="106" t="s">
        <v>150</v>
      </c>
      <c r="E18" s="106" t="s">
        <v>38</v>
      </c>
      <c r="F18" s="106" t="s">
        <v>151</v>
      </c>
      <c r="G18" s="106" t="s">
        <v>40</v>
      </c>
      <c r="H18" s="106">
        <f>SUM(H2:H17)</f>
        <v>2719628659</v>
      </c>
      <c r="I18" s="106" t="s">
        <v>41</v>
      </c>
      <c r="J18" s="106" t="s">
        <v>152</v>
      </c>
      <c r="K18" s="106"/>
      <c r="L18" s="106"/>
    </row>
    <row r="19" spans="1:12" hidden="1" x14ac:dyDescent="0.25"/>
    <row r="20" spans="1:12" hidden="1" x14ac:dyDescent="0.25"/>
    <row r="21" spans="1:12" hidden="1" x14ac:dyDescent="0.25"/>
    <row r="22" spans="1:12" hidden="1" x14ac:dyDescent="0.25"/>
    <row r="23" spans="1:12" hidden="1" x14ac:dyDescent="0.25"/>
    <row r="24" spans="1:12" hidden="1" x14ac:dyDescent="0.25"/>
    <row r="25" spans="1:12" hidden="1" x14ac:dyDescent="0.25"/>
    <row r="26" spans="1:12" hidden="1" x14ac:dyDescent="0.25"/>
    <row r="27" spans="1:12" hidden="1" x14ac:dyDescent="0.25"/>
    <row r="28" spans="1:12" hidden="1" x14ac:dyDescent="0.25"/>
    <row r="29" spans="1:12" hidden="1" x14ac:dyDescent="0.25"/>
    <row r="30" spans="1:12" hidden="1" x14ac:dyDescent="0.25"/>
    <row r="31" spans="1:12" hidden="1" x14ac:dyDescent="0.25"/>
    <row r="32" spans="1:12" hidden="1" x14ac:dyDescent="0.25"/>
    <row r="33" spans="1:12" hidden="1" x14ac:dyDescent="0.25"/>
    <row r="34" spans="1:12" hidden="1" x14ac:dyDescent="0.25"/>
    <row r="35" spans="1:12" hidden="1" x14ac:dyDescent="0.25"/>
    <row r="36" spans="1:12" hidden="1" x14ac:dyDescent="0.25"/>
    <row r="37" spans="1:12" hidden="1" x14ac:dyDescent="0.25"/>
    <row r="38" spans="1:12" hidden="1" x14ac:dyDescent="0.25"/>
    <row r="39" spans="1:12" hidden="1" x14ac:dyDescent="0.25"/>
    <row r="40" spans="1:12" ht="19.5" thickBot="1" x14ac:dyDescent="0.35">
      <c r="A40" s="5">
        <v>0</v>
      </c>
      <c r="B40" s="5"/>
      <c r="C40" s="5"/>
      <c r="D40" s="5"/>
      <c r="E40" s="5"/>
      <c r="F40" s="2">
        <f>H18+B41</f>
        <v>2730727587</v>
      </c>
      <c r="G40" s="5" t="s">
        <v>43</v>
      </c>
      <c r="H40" s="6" t="s">
        <v>44</v>
      </c>
      <c r="I40" s="6"/>
      <c r="J40" s="5"/>
      <c r="K40" s="6" t="s">
        <v>45</v>
      </c>
      <c r="L40" s="6"/>
    </row>
    <row r="41" spans="1:12" ht="18.75" x14ac:dyDescent="0.3">
      <c r="A41" s="5" t="s">
        <v>46</v>
      </c>
      <c r="B41" s="2">
        <v>11098928</v>
      </c>
      <c r="C41" s="5" t="s">
        <v>47</v>
      </c>
      <c r="D41" s="5">
        <v>0</v>
      </c>
      <c r="E41" s="5" t="s">
        <v>48</v>
      </c>
      <c r="F41" s="2">
        <f>32951060+39600000</f>
        <v>72551060</v>
      </c>
      <c r="G41" s="7">
        <f>F40+D41+F41</f>
        <v>2803278647</v>
      </c>
      <c r="H41" s="8">
        <f>G41-B43</f>
        <v>165364992</v>
      </c>
      <c r="I41" s="9">
        <f>H41/B43</f>
        <v>6.2687795594279977E-2</v>
      </c>
      <c r="J41" s="10">
        <f>G41+J40</f>
        <v>2803278647</v>
      </c>
      <c r="K41" s="8">
        <f>H41+J40</f>
        <v>165364992</v>
      </c>
      <c r="L41" s="9">
        <f>K41/B43</f>
        <v>6.2687795594279977E-2</v>
      </c>
    </row>
    <row r="42" spans="1:12" ht="19.5" thickBot="1" x14ac:dyDescent="0.35">
      <c r="A42" s="5" t="s">
        <v>49</v>
      </c>
      <c r="B42" s="2">
        <v>60000000</v>
      </c>
      <c r="C42" s="5"/>
      <c r="D42" s="5"/>
      <c r="E42" s="5"/>
      <c r="F42" s="5"/>
      <c r="G42" s="7">
        <f>G41+B42</f>
        <v>2863278647</v>
      </c>
      <c r="H42" s="11">
        <f>G42-B43</f>
        <v>225364992</v>
      </c>
      <c r="I42" s="12">
        <f>H42/B43</f>
        <v>8.5433043486027219E-2</v>
      </c>
      <c r="J42" s="10">
        <f>G42+J40</f>
        <v>2863278647</v>
      </c>
      <c r="K42" s="11">
        <f>H42+J40</f>
        <v>225364992</v>
      </c>
      <c r="L42" s="12">
        <f>K42/B43</f>
        <v>8.5433043486027219E-2</v>
      </c>
    </row>
    <row r="43" spans="1:12" ht="19.5" thickBot="1" x14ac:dyDescent="0.35">
      <c r="A43" s="5" t="s">
        <v>50</v>
      </c>
      <c r="B43" s="7">
        <v>2637913655</v>
      </c>
      <c r="C43" s="5"/>
      <c r="D43" s="5"/>
      <c r="E43" s="5"/>
      <c r="F43" s="5"/>
      <c r="G43" s="13"/>
      <c r="H43" s="14" t="s">
        <v>51</v>
      </c>
      <c r="I43" s="9">
        <f ca="1">H41/VLOOKUP(MID(CELL("filename",A$1),FIND("]",CELL("filename",A$1))+1,255),Base!A:H,8,FALSE)*30</f>
        <v>4.701584669570999E-2</v>
      </c>
      <c r="J43" s="15"/>
      <c r="K43" s="14" t="s">
        <v>51</v>
      </c>
      <c r="L43" s="9">
        <f ca="1">K41/VLOOKUP(MID(CELL("filename",A$1),FIND("]",CELL("filename",A$1))+1,255),Base!A:H,8,FALSE)*30</f>
        <v>4.701584669570999E-2</v>
      </c>
    </row>
    <row r="44" spans="1:12" ht="19.5" thickBot="1" x14ac:dyDescent="0.35">
      <c r="A44" s="5"/>
      <c r="B44" s="5"/>
      <c r="C44" s="5"/>
      <c r="D44" s="5"/>
      <c r="E44" s="5"/>
      <c r="F44" s="5"/>
      <c r="G44" s="13"/>
      <c r="H44" s="16"/>
      <c r="I44" s="9">
        <f ca="1">H42/VLOOKUP(MID(CELL("filename",A$1),FIND("]",CELL("filename",A$1))+1,255),Base!A:H,8,FALSE)*30</f>
        <v>6.4074782614520404E-2</v>
      </c>
      <c r="J44" s="15"/>
      <c r="K44" s="16"/>
      <c r="L44" s="12">
        <f ca="1">K42/VLOOKUP(MID(CELL("filename",A$1),FIND("]",CELL("filename",A$1))+1,255),Base!A:H,8,FALSE)*30</f>
        <v>6.4074782614520404E-2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FAB9C-4834-4E8E-9DFA-7310A3F7C02E}">
  <dimension ref="A1:L44"/>
  <sheetViews>
    <sheetView rightToLeft="1" workbookViewId="0">
      <selection activeCell="A40" sqref="A40:L44"/>
    </sheetView>
  </sheetViews>
  <sheetFormatPr defaultRowHeight="15" x14ac:dyDescent="0.25"/>
  <cols>
    <col min="1" max="1" width="13.85546875" bestFit="1" customWidth="1"/>
    <col min="2" max="2" width="19.7109375" bestFit="1" customWidth="1"/>
    <col min="3" max="3" width="13.5703125" bestFit="1" customWidth="1"/>
    <col min="4" max="4" width="22.140625" bestFit="1" customWidth="1"/>
    <col min="5" max="5" width="14.7109375" bestFit="1" customWidth="1"/>
    <col min="6" max="6" width="22.140625" bestFit="1" customWidth="1"/>
    <col min="7" max="7" width="19.7109375" bestFit="1" customWidth="1"/>
    <col min="8" max="8" width="17.5703125" bestFit="1" customWidth="1"/>
    <col min="9" max="9" width="21.85546875" bestFit="1" customWidth="1"/>
    <col min="10" max="10" width="22.140625" bestFit="1" customWidth="1"/>
    <col min="11" max="11" width="18.140625" bestFit="1" customWidth="1"/>
    <col min="12" max="12" width="15.7109375" bestFit="1" customWidth="1"/>
  </cols>
  <sheetData>
    <row r="1" spans="1:12" ht="18.75" x14ac:dyDescent="0.3">
      <c r="A1" s="110" t="s">
        <v>8</v>
      </c>
      <c r="B1" s="110" t="s">
        <v>9</v>
      </c>
      <c r="C1" s="110" t="s">
        <v>10</v>
      </c>
      <c r="D1" s="110" t="s">
        <v>11</v>
      </c>
      <c r="E1" s="110" t="s">
        <v>12</v>
      </c>
      <c r="F1" s="110" t="s">
        <v>13</v>
      </c>
      <c r="G1" s="110" t="s">
        <v>14</v>
      </c>
      <c r="H1" s="110" t="s">
        <v>15</v>
      </c>
      <c r="I1" s="110" t="s">
        <v>16</v>
      </c>
      <c r="J1" s="110" t="s">
        <v>17</v>
      </c>
      <c r="K1" s="110" t="s">
        <v>18</v>
      </c>
      <c r="L1" s="110" t="s">
        <v>19</v>
      </c>
    </row>
    <row r="2" spans="1:12" ht="18.75" x14ac:dyDescent="0.3">
      <c r="A2" s="109" t="s">
        <v>20</v>
      </c>
      <c r="B2" s="109">
        <v>64000</v>
      </c>
      <c r="C2" s="109">
        <v>2799</v>
      </c>
      <c r="D2" s="109">
        <v>2824</v>
      </c>
      <c r="E2" s="109">
        <v>8455</v>
      </c>
      <c r="F2" s="109">
        <v>8716</v>
      </c>
      <c r="G2" s="109">
        <v>179163136</v>
      </c>
      <c r="H2" s="109">
        <v>552915149</v>
      </c>
      <c r="I2" s="109">
        <v>208.61</v>
      </c>
      <c r="J2" s="109">
        <v>373752013</v>
      </c>
      <c r="K2" s="109">
        <v>926148736</v>
      </c>
      <c r="L2" s="109">
        <v>1364420749</v>
      </c>
    </row>
    <row r="3" spans="1:12" ht="18.75" x14ac:dyDescent="0.3">
      <c r="A3" s="109" t="s">
        <v>21</v>
      </c>
      <c r="B3" s="109">
        <v>10000</v>
      </c>
      <c r="C3" s="109">
        <v>19535</v>
      </c>
      <c r="D3" s="109">
        <v>19707</v>
      </c>
      <c r="E3" s="109">
        <v>53778</v>
      </c>
      <c r="F3" s="109">
        <v>54875</v>
      </c>
      <c r="G3" s="109">
        <v>195353872</v>
      </c>
      <c r="H3" s="109">
        <v>543921000</v>
      </c>
      <c r="I3" s="109">
        <v>178.43</v>
      </c>
      <c r="J3" s="109">
        <v>348567128</v>
      </c>
      <c r="K3" s="109">
        <v>0</v>
      </c>
      <c r="L3" s="109">
        <v>348567128</v>
      </c>
    </row>
    <row r="4" spans="1:12" ht="18.75" x14ac:dyDescent="0.3">
      <c r="A4" s="109" t="s">
        <v>29</v>
      </c>
      <c r="B4" s="109">
        <v>95000</v>
      </c>
      <c r="C4" s="109">
        <v>502</v>
      </c>
      <c r="D4" s="109">
        <v>507</v>
      </c>
      <c r="E4" s="109">
        <v>3903</v>
      </c>
      <c r="F4" s="109">
        <v>3722</v>
      </c>
      <c r="G4" s="109">
        <v>47672520</v>
      </c>
      <c r="H4" s="109">
        <v>350478408</v>
      </c>
      <c r="I4" s="109">
        <v>635.17999999999995</v>
      </c>
      <c r="J4" s="109">
        <v>302805888</v>
      </c>
      <c r="K4" s="109">
        <v>15892551</v>
      </c>
      <c r="L4" s="109">
        <v>319198439</v>
      </c>
    </row>
    <row r="5" spans="1:12" ht="18.75" x14ac:dyDescent="0.3">
      <c r="A5" s="109" t="s">
        <v>23</v>
      </c>
      <c r="B5" s="109">
        <v>20000</v>
      </c>
      <c r="C5" s="109">
        <v>5854</v>
      </c>
      <c r="D5" s="109">
        <v>5906</v>
      </c>
      <c r="E5" s="109">
        <v>14390</v>
      </c>
      <c r="F5" s="109">
        <v>14180</v>
      </c>
      <c r="G5" s="109">
        <v>117082552</v>
      </c>
      <c r="H5" s="109">
        <v>281104320</v>
      </c>
      <c r="I5" s="109">
        <v>140.09</v>
      </c>
      <c r="J5" s="109">
        <v>164021768</v>
      </c>
      <c r="K5" s="109">
        <v>304298560</v>
      </c>
      <c r="L5" s="109">
        <v>469270328</v>
      </c>
    </row>
    <row r="6" spans="1:12" ht="18.75" x14ac:dyDescent="0.3">
      <c r="A6" s="109" t="s">
        <v>22</v>
      </c>
      <c r="B6" s="109">
        <v>1700</v>
      </c>
      <c r="C6" s="109">
        <v>186004</v>
      </c>
      <c r="D6" s="109">
        <v>186225</v>
      </c>
      <c r="E6" s="109">
        <v>142340</v>
      </c>
      <c r="F6" s="109">
        <v>140350</v>
      </c>
      <c r="G6" s="109">
        <v>316207264</v>
      </c>
      <c r="H6" s="109">
        <v>238311549</v>
      </c>
      <c r="I6" s="109">
        <v>-24.63</v>
      </c>
      <c r="J6" s="109">
        <v>-77895715</v>
      </c>
      <c r="K6" s="109">
        <v>-71101208</v>
      </c>
      <c r="L6" s="109">
        <v>-148996923</v>
      </c>
    </row>
    <row r="7" spans="1:12" ht="18.75" x14ac:dyDescent="0.3">
      <c r="A7" s="109" t="s">
        <v>25</v>
      </c>
      <c r="B7" s="109">
        <v>50000</v>
      </c>
      <c r="C7" s="109">
        <v>1999</v>
      </c>
      <c r="D7" s="109">
        <v>2017</v>
      </c>
      <c r="E7" s="109">
        <v>3395</v>
      </c>
      <c r="F7" s="109">
        <v>3389</v>
      </c>
      <c r="G7" s="109">
        <v>99938792</v>
      </c>
      <c r="H7" s="109">
        <v>167958840</v>
      </c>
      <c r="I7" s="109">
        <v>68.06</v>
      </c>
      <c r="J7" s="109">
        <v>68020048</v>
      </c>
      <c r="K7" s="109">
        <v>440100384</v>
      </c>
      <c r="L7" s="109">
        <v>508120432</v>
      </c>
    </row>
    <row r="8" spans="1:12" ht="18.75" x14ac:dyDescent="0.3">
      <c r="A8" s="109" t="s">
        <v>24</v>
      </c>
      <c r="B8" s="109">
        <v>12425</v>
      </c>
      <c r="C8" s="109">
        <v>7316</v>
      </c>
      <c r="D8" s="109">
        <v>7381</v>
      </c>
      <c r="E8" s="109">
        <v>11530</v>
      </c>
      <c r="F8" s="109">
        <v>11630</v>
      </c>
      <c r="G8" s="109">
        <v>90907328</v>
      </c>
      <c r="H8" s="109">
        <v>143231126</v>
      </c>
      <c r="I8" s="109">
        <v>57.56</v>
      </c>
      <c r="J8" s="109">
        <v>52323798</v>
      </c>
      <c r="K8" s="109">
        <v>28708712</v>
      </c>
      <c r="L8" s="109">
        <v>89432510</v>
      </c>
    </row>
    <row r="9" spans="1:12" ht="18.75" x14ac:dyDescent="0.3">
      <c r="A9" s="109" t="s">
        <v>26</v>
      </c>
      <c r="B9" s="109">
        <v>15000</v>
      </c>
      <c r="C9" s="109">
        <v>11577</v>
      </c>
      <c r="D9" s="109">
        <v>11679</v>
      </c>
      <c r="E9" s="109">
        <v>8660</v>
      </c>
      <c r="F9" s="109">
        <v>8680</v>
      </c>
      <c r="G9" s="109">
        <v>173659568</v>
      </c>
      <c r="H9" s="109">
        <v>129054240</v>
      </c>
      <c r="I9" s="109">
        <v>-25.69</v>
      </c>
      <c r="J9" s="109">
        <v>-44605328</v>
      </c>
      <c r="K9" s="109">
        <v>54390804</v>
      </c>
      <c r="L9" s="109">
        <v>11535476</v>
      </c>
    </row>
    <row r="10" spans="1:12" ht="18.75" x14ac:dyDescent="0.3">
      <c r="A10" s="109" t="s">
        <v>27</v>
      </c>
      <c r="B10" s="109">
        <v>15000</v>
      </c>
      <c r="C10" s="109">
        <v>8379</v>
      </c>
      <c r="D10" s="109">
        <v>8453</v>
      </c>
      <c r="E10" s="109">
        <v>7680</v>
      </c>
      <c r="F10" s="109">
        <v>7622</v>
      </c>
      <c r="G10" s="109">
        <v>125683168</v>
      </c>
      <c r="H10" s="109">
        <v>113323896</v>
      </c>
      <c r="I10" s="109">
        <v>-9.83</v>
      </c>
      <c r="J10" s="109">
        <v>-12359272</v>
      </c>
      <c r="K10" s="109">
        <v>1144847</v>
      </c>
      <c r="L10" s="109">
        <v>16745575</v>
      </c>
    </row>
    <row r="11" spans="1:12" ht="18.75" x14ac:dyDescent="0.3">
      <c r="A11" s="109" t="s">
        <v>28</v>
      </c>
      <c r="B11" s="109">
        <v>1600</v>
      </c>
      <c r="C11" s="109">
        <v>70009</v>
      </c>
      <c r="D11" s="109">
        <v>70093</v>
      </c>
      <c r="E11" s="109">
        <v>65900</v>
      </c>
      <c r="F11" s="109">
        <v>65841</v>
      </c>
      <c r="G11" s="109">
        <v>112014400</v>
      </c>
      <c r="H11" s="109">
        <v>105220449</v>
      </c>
      <c r="I11" s="109">
        <v>-6.07</v>
      </c>
      <c r="J11" s="109">
        <v>-6793951</v>
      </c>
      <c r="K11" s="109">
        <v>9227040</v>
      </c>
      <c r="L11" s="109">
        <v>2433089</v>
      </c>
    </row>
    <row r="12" spans="1:12" ht="18.75" x14ac:dyDescent="0.3">
      <c r="A12" s="109" t="s">
        <v>31</v>
      </c>
      <c r="B12" s="109">
        <v>7000</v>
      </c>
      <c r="C12" s="109">
        <v>2103</v>
      </c>
      <c r="D12" s="109">
        <v>2122</v>
      </c>
      <c r="E12" s="109">
        <v>5311</v>
      </c>
      <c r="F12" s="109">
        <v>5419</v>
      </c>
      <c r="G12" s="109">
        <v>14720662</v>
      </c>
      <c r="H12" s="109">
        <v>37599190</v>
      </c>
      <c r="I12" s="109">
        <v>155.41999999999999</v>
      </c>
      <c r="J12" s="109">
        <v>22878528</v>
      </c>
      <c r="K12" s="109">
        <v>94924224</v>
      </c>
      <c r="L12" s="109">
        <v>117802752</v>
      </c>
    </row>
    <row r="13" spans="1:12" ht="18.75" x14ac:dyDescent="0.3">
      <c r="A13" s="109" t="s">
        <v>30</v>
      </c>
      <c r="B13" s="109">
        <v>1500</v>
      </c>
      <c r="C13" s="109">
        <v>24377</v>
      </c>
      <c r="D13" s="109">
        <v>24592</v>
      </c>
      <c r="E13" s="109">
        <v>21010</v>
      </c>
      <c r="F13" s="109">
        <v>21650</v>
      </c>
      <c r="G13" s="109">
        <v>36564796</v>
      </c>
      <c r="H13" s="109">
        <v>32189220</v>
      </c>
      <c r="I13" s="109">
        <v>-11.97</v>
      </c>
      <c r="J13" s="109">
        <v>-4375576</v>
      </c>
      <c r="K13" s="109">
        <v>13889167</v>
      </c>
      <c r="L13" s="109">
        <v>10563591</v>
      </c>
    </row>
    <row r="14" spans="1:12" ht="18.75" x14ac:dyDescent="0.3">
      <c r="A14" s="109" t="s">
        <v>32</v>
      </c>
      <c r="B14" s="109">
        <v>3000</v>
      </c>
      <c r="C14" s="109">
        <v>2118</v>
      </c>
      <c r="D14" s="109">
        <v>2137</v>
      </c>
      <c r="E14" s="109">
        <v>8970</v>
      </c>
      <c r="F14" s="109">
        <v>8970</v>
      </c>
      <c r="G14" s="109">
        <v>6352516</v>
      </c>
      <c r="H14" s="109">
        <v>26673192</v>
      </c>
      <c r="I14" s="109">
        <v>319.88</v>
      </c>
      <c r="J14" s="109">
        <v>20320676</v>
      </c>
      <c r="K14" s="109">
        <v>97530192</v>
      </c>
      <c r="L14" s="109">
        <v>117850868</v>
      </c>
    </row>
    <row r="15" spans="1:12" ht="18.75" x14ac:dyDescent="0.3">
      <c r="A15" s="109" t="s">
        <v>33</v>
      </c>
      <c r="B15" s="109">
        <v>1000</v>
      </c>
      <c r="C15" s="109">
        <v>10199</v>
      </c>
      <c r="D15" s="109">
        <v>10289</v>
      </c>
      <c r="E15" s="109">
        <v>13045</v>
      </c>
      <c r="F15" s="109">
        <v>12907</v>
      </c>
      <c r="G15" s="109">
        <v>10199421</v>
      </c>
      <c r="H15" s="109">
        <v>12793418</v>
      </c>
      <c r="I15" s="109">
        <v>25.43</v>
      </c>
      <c r="J15" s="109">
        <v>2593997</v>
      </c>
      <c r="K15" s="109">
        <v>24581076</v>
      </c>
      <c r="L15" s="109">
        <v>28675073</v>
      </c>
    </row>
    <row r="16" spans="1:12" ht="18.75" x14ac:dyDescent="0.3">
      <c r="A16" s="109" t="s">
        <v>92</v>
      </c>
      <c r="B16" s="109">
        <v>300</v>
      </c>
      <c r="C16" s="109">
        <v>19141</v>
      </c>
      <c r="D16" s="109">
        <v>19310</v>
      </c>
      <c r="E16" s="109">
        <v>17310</v>
      </c>
      <c r="F16" s="109">
        <v>17350</v>
      </c>
      <c r="G16" s="109">
        <v>5742234</v>
      </c>
      <c r="H16" s="109">
        <v>5159196</v>
      </c>
      <c r="I16" s="109">
        <v>-10.15</v>
      </c>
      <c r="J16" s="109">
        <v>-583038</v>
      </c>
      <c r="K16" s="109">
        <v>0</v>
      </c>
      <c r="L16" s="109">
        <v>-583038</v>
      </c>
    </row>
    <row r="17" spans="1:12" ht="18.75" x14ac:dyDescent="0.3">
      <c r="A17" s="109" t="s">
        <v>34</v>
      </c>
      <c r="B17" s="109">
        <v>400</v>
      </c>
      <c r="C17" s="109">
        <v>2300</v>
      </c>
      <c r="D17" s="109">
        <v>2321</v>
      </c>
      <c r="E17" s="109">
        <v>7904</v>
      </c>
      <c r="F17" s="109">
        <v>8233</v>
      </c>
      <c r="G17" s="109">
        <v>920033</v>
      </c>
      <c r="H17" s="109">
        <v>3264220</v>
      </c>
      <c r="I17" s="109">
        <v>254.79</v>
      </c>
      <c r="J17" s="109">
        <v>2344187</v>
      </c>
      <c r="K17" s="109">
        <v>30419074</v>
      </c>
      <c r="L17" s="109">
        <v>32763261</v>
      </c>
    </row>
    <row r="18" spans="1:12" ht="18.75" x14ac:dyDescent="0.3">
      <c r="A18" s="109" t="s">
        <v>35</v>
      </c>
      <c r="B18" s="109">
        <v>16</v>
      </c>
      <c r="C18" s="109" t="s">
        <v>36</v>
      </c>
      <c r="D18" s="109" t="s">
        <v>153</v>
      </c>
      <c r="E18" s="109" t="s">
        <v>38</v>
      </c>
      <c r="F18" s="109" t="s">
        <v>154</v>
      </c>
      <c r="G18" s="109" t="s">
        <v>40</v>
      </c>
      <c r="H18" s="109">
        <f>SUM(H2:H17)</f>
        <v>2743197413</v>
      </c>
      <c r="I18" s="109" t="s">
        <v>41</v>
      </c>
      <c r="J18" s="109" t="s">
        <v>155</v>
      </c>
      <c r="K18" s="109"/>
      <c r="L18" s="109"/>
    </row>
    <row r="19" spans="1:12" hidden="1" x14ac:dyDescent="0.25"/>
    <row r="20" spans="1:12" hidden="1" x14ac:dyDescent="0.25"/>
    <row r="21" spans="1:12" hidden="1" x14ac:dyDescent="0.25"/>
    <row r="22" spans="1:12" hidden="1" x14ac:dyDescent="0.25"/>
    <row r="23" spans="1:12" hidden="1" x14ac:dyDescent="0.25"/>
    <row r="24" spans="1:12" hidden="1" x14ac:dyDescent="0.25"/>
    <row r="25" spans="1:12" hidden="1" x14ac:dyDescent="0.25"/>
    <row r="26" spans="1:12" hidden="1" x14ac:dyDescent="0.25"/>
    <row r="27" spans="1:12" hidden="1" x14ac:dyDescent="0.25"/>
    <row r="28" spans="1:12" hidden="1" x14ac:dyDescent="0.25"/>
    <row r="29" spans="1:12" hidden="1" x14ac:dyDescent="0.25"/>
    <row r="30" spans="1:12" hidden="1" x14ac:dyDescent="0.25"/>
    <row r="31" spans="1:12" hidden="1" x14ac:dyDescent="0.25"/>
    <row r="32" spans="1:12" hidden="1" x14ac:dyDescent="0.25"/>
    <row r="33" spans="1:12" hidden="1" x14ac:dyDescent="0.25"/>
    <row r="34" spans="1:12" hidden="1" x14ac:dyDescent="0.25"/>
    <row r="35" spans="1:12" hidden="1" x14ac:dyDescent="0.25"/>
    <row r="36" spans="1:12" hidden="1" x14ac:dyDescent="0.25"/>
    <row r="37" spans="1:12" hidden="1" x14ac:dyDescent="0.25"/>
    <row r="38" spans="1:12" hidden="1" x14ac:dyDescent="0.25"/>
    <row r="39" spans="1:12" hidden="1" x14ac:dyDescent="0.25"/>
    <row r="40" spans="1:12" ht="19.5" thickBot="1" x14ac:dyDescent="0.35">
      <c r="A40" s="5">
        <v>0</v>
      </c>
      <c r="B40" s="5"/>
      <c r="C40" s="5"/>
      <c r="D40" s="5"/>
      <c r="E40" s="5"/>
      <c r="F40" s="2">
        <f>H18+B41</f>
        <v>2754296341</v>
      </c>
      <c r="G40" s="5" t="s">
        <v>43</v>
      </c>
      <c r="H40" s="6" t="s">
        <v>44</v>
      </c>
      <c r="I40" s="6"/>
      <c r="J40" s="5"/>
      <c r="K40" s="6" t="s">
        <v>45</v>
      </c>
      <c r="L40" s="6"/>
    </row>
    <row r="41" spans="1:12" ht="18.75" x14ac:dyDescent="0.3">
      <c r="A41" s="5" t="s">
        <v>46</v>
      </c>
      <c r="B41" s="2">
        <v>11098928</v>
      </c>
      <c r="C41" s="5" t="s">
        <v>47</v>
      </c>
      <c r="D41" s="5">
        <v>0</v>
      </c>
      <c r="E41" s="5" t="s">
        <v>48</v>
      </c>
      <c r="F41" s="2">
        <f>32951060+39600000</f>
        <v>72551060</v>
      </c>
      <c r="G41" s="7">
        <f>F40+D41+F41</f>
        <v>2826847401</v>
      </c>
      <c r="H41" s="8">
        <f>G41-B43</f>
        <v>188933746</v>
      </c>
      <c r="I41" s="9">
        <f>H41/B43</f>
        <v>7.1622414798106798E-2</v>
      </c>
      <c r="J41" s="10">
        <f>G41+J40</f>
        <v>2826847401</v>
      </c>
      <c r="K41" s="8">
        <f>H41+J40</f>
        <v>188933746</v>
      </c>
      <c r="L41" s="9">
        <f>K41/B43</f>
        <v>7.1622414798106798E-2</v>
      </c>
    </row>
    <row r="42" spans="1:12" ht="19.5" thickBot="1" x14ac:dyDescent="0.35">
      <c r="A42" s="5" t="s">
        <v>49</v>
      </c>
      <c r="B42" s="2">
        <v>60000000</v>
      </c>
      <c r="C42" s="5"/>
      <c r="D42" s="5"/>
      <c r="E42" s="5"/>
      <c r="F42" s="5"/>
      <c r="G42" s="7">
        <f>G41+B42</f>
        <v>2886847401</v>
      </c>
      <c r="H42" s="11">
        <f>G42-B43</f>
        <v>248933746</v>
      </c>
      <c r="I42" s="12">
        <f>H42/B43</f>
        <v>9.436766268985404E-2</v>
      </c>
      <c r="J42" s="10">
        <f>G42+J40</f>
        <v>2886847401</v>
      </c>
      <c r="K42" s="11">
        <f>H42+J40</f>
        <v>248933746</v>
      </c>
      <c r="L42" s="12">
        <f>K42/B43</f>
        <v>9.436766268985404E-2</v>
      </c>
    </row>
    <row r="43" spans="1:12" ht="19.5" thickBot="1" x14ac:dyDescent="0.35">
      <c r="A43" s="5" t="s">
        <v>50</v>
      </c>
      <c r="B43" s="7">
        <v>2637913655</v>
      </c>
      <c r="C43" s="5"/>
      <c r="D43" s="5"/>
      <c r="E43" s="5"/>
      <c r="F43" s="5"/>
      <c r="G43" s="13"/>
      <c r="H43" s="14" t="s">
        <v>51</v>
      </c>
      <c r="I43" s="9">
        <f ca="1">H41/VLOOKUP(MID(CELL("filename",A$1),FIND("]",CELL("filename",A$1))+1,255),Base!A:H,8,FALSE)*30</f>
        <v>5.2406644974224488E-2</v>
      </c>
      <c r="J43" s="15"/>
      <c r="K43" s="14" t="s">
        <v>51</v>
      </c>
      <c r="L43" s="9">
        <f ca="1">K41/VLOOKUP(MID(CELL("filename",A$1),FIND("]",CELL("filename",A$1))+1,255),Base!A:H,8,FALSE)*30</f>
        <v>5.2406644974224488E-2</v>
      </c>
    </row>
    <row r="44" spans="1:12" ht="19.5" thickBot="1" x14ac:dyDescent="0.35">
      <c r="A44" s="5"/>
      <c r="B44" s="5"/>
      <c r="C44" s="5"/>
      <c r="D44" s="5"/>
      <c r="E44" s="5"/>
      <c r="F44" s="5"/>
      <c r="G44" s="13"/>
      <c r="H44" s="16"/>
      <c r="I44" s="9">
        <f ca="1">H42/VLOOKUP(MID(CELL("filename",A$1),FIND("]",CELL("filename",A$1))+1,255),Base!A:H,8,FALSE)*30</f>
        <v>6.9049509285259048E-2</v>
      </c>
      <c r="J44" s="15"/>
      <c r="K44" s="16"/>
      <c r="L44" s="12">
        <f ca="1">K42/VLOOKUP(MID(CELL("filename",A$1),FIND("]",CELL("filename",A$1))+1,255),Base!A:H,8,FALSE)*30</f>
        <v>6.9049509285259048E-2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BBB8D-B6E4-41D7-AB3F-5D32FB00C284}">
  <dimension ref="A1:L44"/>
  <sheetViews>
    <sheetView rightToLeft="1" workbookViewId="0">
      <selection activeCell="A40" sqref="A40:L44"/>
    </sheetView>
  </sheetViews>
  <sheetFormatPr defaultRowHeight="15" x14ac:dyDescent="0.25"/>
  <cols>
    <col min="1" max="1" width="13.85546875" bestFit="1" customWidth="1"/>
    <col min="2" max="2" width="19.7109375" bestFit="1" customWidth="1"/>
    <col min="3" max="3" width="13.5703125" bestFit="1" customWidth="1"/>
    <col min="4" max="4" width="22.140625" bestFit="1" customWidth="1"/>
    <col min="5" max="5" width="14.7109375" bestFit="1" customWidth="1"/>
    <col min="6" max="6" width="22.140625" bestFit="1" customWidth="1"/>
    <col min="7" max="7" width="19.7109375" bestFit="1" customWidth="1"/>
    <col min="8" max="8" width="17.5703125" bestFit="1" customWidth="1"/>
    <col min="9" max="9" width="21.85546875" bestFit="1" customWidth="1"/>
    <col min="10" max="10" width="22.140625" bestFit="1" customWidth="1"/>
    <col min="11" max="11" width="18.140625" bestFit="1" customWidth="1"/>
    <col min="12" max="12" width="15.7109375" bestFit="1" customWidth="1"/>
  </cols>
  <sheetData>
    <row r="1" spans="1:12" ht="18.75" x14ac:dyDescent="0.3">
      <c r="A1" s="113" t="s">
        <v>8</v>
      </c>
      <c r="B1" s="113" t="s">
        <v>9</v>
      </c>
      <c r="C1" s="113" t="s">
        <v>10</v>
      </c>
      <c r="D1" s="113" t="s">
        <v>11</v>
      </c>
      <c r="E1" s="113" t="s">
        <v>12</v>
      </c>
      <c r="F1" s="113" t="s">
        <v>13</v>
      </c>
      <c r="G1" s="113" t="s">
        <v>14</v>
      </c>
      <c r="H1" s="113" t="s">
        <v>15</v>
      </c>
      <c r="I1" s="113" t="s">
        <v>16</v>
      </c>
      <c r="J1" s="113" t="s">
        <v>17</v>
      </c>
      <c r="K1" s="113" t="s">
        <v>18</v>
      </c>
      <c r="L1" s="113" t="s">
        <v>19</v>
      </c>
    </row>
    <row r="2" spans="1:12" ht="18.75" x14ac:dyDescent="0.3">
      <c r="A2" s="112" t="s">
        <v>20</v>
      </c>
      <c r="B2" s="112">
        <v>64000</v>
      </c>
      <c r="C2" s="112">
        <v>2799</v>
      </c>
      <c r="D2" s="112">
        <v>2824</v>
      </c>
      <c r="E2" s="112">
        <v>8455</v>
      </c>
      <c r="F2" s="112">
        <v>8716</v>
      </c>
      <c r="G2" s="112">
        <v>179163136</v>
      </c>
      <c r="H2" s="112">
        <v>552915149</v>
      </c>
      <c r="I2" s="112">
        <v>208.61</v>
      </c>
      <c r="J2" s="112">
        <v>373752013</v>
      </c>
      <c r="K2" s="112">
        <v>926148736</v>
      </c>
      <c r="L2" s="112">
        <v>1364420749</v>
      </c>
    </row>
    <row r="3" spans="1:12" ht="18.75" x14ac:dyDescent="0.3">
      <c r="A3" s="112" t="s">
        <v>21</v>
      </c>
      <c r="B3" s="112">
        <v>10000</v>
      </c>
      <c r="C3" s="112">
        <v>19535</v>
      </c>
      <c r="D3" s="112">
        <v>19707</v>
      </c>
      <c r="E3" s="112">
        <v>52680</v>
      </c>
      <c r="F3" s="112">
        <v>54873</v>
      </c>
      <c r="G3" s="112">
        <v>195353872</v>
      </c>
      <c r="H3" s="112">
        <v>543901176</v>
      </c>
      <c r="I3" s="112">
        <v>178.42</v>
      </c>
      <c r="J3" s="112">
        <v>348547304</v>
      </c>
      <c r="K3" s="112">
        <v>0</v>
      </c>
      <c r="L3" s="112">
        <v>348547304</v>
      </c>
    </row>
    <row r="4" spans="1:12" ht="18.75" x14ac:dyDescent="0.3">
      <c r="A4" s="112" t="s">
        <v>29</v>
      </c>
      <c r="B4" s="112">
        <v>90000</v>
      </c>
      <c r="C4" s="112">
        <v>502</v>
      </c>
      <c r="D4" s="112">
        <v>507</v>
      </c>
      <c r="E4" s="112">
        <v>3833</v>
      </c>
      <c r="F4" s="112">
        <v>3730</v>
      </c>
      <c r="G4" s="112">
        <v>45163440</v>
      </c>
      <c r="H4" s="112">
        <v>332745840</v>
      </c>
      <c r="I4" s="112">
        <v>636.76</v>
      </c>
      <c r="J4" s="112">
        <v>287582400</v>
      </c>
      <c r="K4" s="112">
        <v>32379822</v>
      </c>
      <c r="L4" s="112">
        <v>320462222</v>
      </c>
    </row>
    <row r="5" spans="1:12" ht="18.75" x14ac:dyDescent="0.3">
      <c r="A5" s="112" t="s">
        <v>23</v>
      </c>
      <c r="B5" s="112">
        <v>20000</v>
      </c>
      <c r="C5" s="112">
        <v>5854</v>
      </c>
      <c r="D5" s="112">
        <v>5906</v>
      </c>
      <c r="E5" s="112">
        <v>14620</v>
      </c>
      <c r="F5" s="112">
        <v>14610</v>
      </c>
      <c r="G5" s="112">
        <v>117082552</v>
      </c>
      <c r="H5" s="112">
        <v>289628640</v>
      </c>
      <c r="I5" s="112">
        <v>147.37</v>
      </c>
      <c r="J5" s="112">
        <v>172546088</v>
      </c>
      <c r="K5" s="112">
        <v>304298560</v>
      </c>
      <c r="L5" s="112">
        <v>477794648</v>
      </c>
    </row>
    <row r="6" spans="1:12" ht="18.75" x14ac:dyDescent="0.3">
      <c r="A6" s="112" t="s">
        <v>22</v>
      </c>
      <c r="B6" s="112">
        <v>1700</v>
      </c>
      <c r="C6" s="112">
        <v>186004</v>
      </c>
      <c r="D6" s="112">
        <v>186225</v>
      </c>
      <c r="E6" s="112">
        <v>134740</v>
      </c>
      <c r="F6" s="112">
        <v>138160</v>
      </c>
      <c r="G6" s="112">
        <v>316207264</v>
      </c>
      <c r="H6" s="112">
        <v>234592972</v>
      </c>
      <c r="I6" s="112">
        <v>-25.81</v>
      </c>
      <c r="J6" s="112">
        <v>-81614292</v>
      </c>
      <c r="K6" s="112">
        <v>-71101208</v>
      </c>
      <c r="L6" s="112">
        <v>-152715500</v>
      </c>
    </row>
    <row r="7" spans="1:12" ht="18.75" x14ac:dyDescent="0.3">
      <c r="A7" s="112" t="s">
        <v>25</v>
      </c>
      <c r="B7" s="112">
        <v>50000</v>
      </c>
      <c r="C7" s="112">
        <v>1999</v>
      </c>
      <c r="D7" s="112">
        <v>2017</v>
      </c>
      <c r="E7" s="112">
        <v>3288</v>
      </c>
      <c r="F7" s="112">
        <v>3308</v>
      </c>
      <c r="G7" s="112">
        <v>99938792</v>
      </c>
      <c r="H7" s="112">
        <v>163944480</v>
      </c>
      <c r="I7" s="112">
        <v>64.040000000000006</v>
      </c>
      <c r="J7" s="112">
        <v>64005688</v>
      </c>
      <c r="K7" s="112">
        <v>440100384</v>
      </c>
      <c r="L7" s="112">
        <v>504106072</v>
      </c>
    </row>
    <row r="8" spans="1:12" ht="18.75" x14ac:dyDescent="0.3">
      <c r="A8" s="112" t="s">
        <v>24</v>
      </c>
      <c r="B8" s="112">
        <v>12425</v>
      </c>
      <c r="C8" s="112">
        <v>7316</v>
      </c>
      <c r="D8" s="112">
        <v>7381</v>
      </c>
      <c r="E8" s="112">
        <v>11290</v>
      </c>
      <c r="F8" s="112">
        <v>11350</v>
      </c>
      <c r="G8" s="112">
        <v>90907328</v>
      </c>
      <c r="H8" s="112">
        <v>139782741</v>
      </c>
      <c r="I8" s="112">
        <v>53.76</v>
      </c>
      <c r="J8" s="112">
        <v>48875413</v>
      </c>
      <c r="K8" s="112">
        <v>28708712</v>
      </c>
      <c r="L8" s="112">
        <v>85984125</v>
      </c>
    </row>
    <row r="9" spans="1:12" ht="18.75" x14ac:dyDescent="0.3">
      <c r="A9" s="112" t="s">
        <v>26</v>
      </c>
      <c r="B9" s="112">
        <v>15000</v>
      </c>
      <c r="C9" s="112">
        <v>11577</v>
      </c>
      <c r="D9" s="112">
        <v>11679</v>
      </c>
      <c r="E9" s="112">
        <v>8420</v>
      </c>
      <c r="F9" s="112">
        <v>8450</v>
      </c>
      <c r="G9" s="112">
        <v>173659568</v>
      </c>
      <c r="H9" s="112">
        <v>125634600</v>
      </c>
      <c r="I9" s="112">
        <v>-27.65</v>
      </c>
      <c r="J9" s="112">
        <v>-48024968</v>
      </c>
      <c r="K9" s="112">
        <v>54390804</v>
      </c>
      <c r="L9" s="112">
        <v>8115836</v>
      </c>
    </row>
    <row r="10" spans="1:12" ht="18.75" x14ac:dyDescent="0.3">
      <c r="A10" s="112" t="s">
        <v>27</v>
      </c>
      <c r="B10" s="112">
        <v>15000</v>
      </c>
      <c r="C10" s="112">
        <v>8379</v>
      </c>
      <c r="D10" s="112">
        <v>8453</v>
      </c>
      <c r="E10" s="112">
        <v>7510</v>
      </c>
      <c r="F10" s="112">
        <v>7639</v>
      </c>
      <c r="G10" s="112">
        <v>125683168</v>
      </c>
      <c r="H10" s="112">
        <v>113576652</v>
      </c>
      <c r="I10" s="112">
        <v>-9.6300000000000008</v>
      </c>
      <c r="J10" s="112">
        <v>-12106516</v>
      </c>
      <c r="K10" s="112">
        <v>1144847</v>
      </c>
      <c r="L10" s="112">
        <v>16998331</v>
      </c>
    </row>
    <row r="11" spans="1:12" ht="18.75" x14ac:dyDescent="0.3">
      <c r="A11" s="112" t="s">
        <v>28</v>
      </c>
      <c r="B11" s="112">
        <v>1600</v>
      </c>
      <c r="C11" s="112">
        <v>70009</v>
      </c>
      <c r="D11" s="112">
        <v>70093</v>
      </c>
      <c r="E11" s="112">
        <v>63830</v>
      </c>
      <c r="F11" s="112">
        <v>64392</v>
      </c>
      <c r="G11" s="112">
        <v>112014400</v>
      </c>
      <c r="H11" s="112">
        <v>102904804</v>
      </c>
      <c r="I11" s="112">
        <v>-8.1300000000000008</v>
      </c>
      <c r="J11" s="112">
        <v>-9109596</v>
      </c>
      <c r="K11" s="112">
        <v>9227040</v>
      </c>
      <c r="L11" s="112">
        <v>117444</v>
      </c>
    </row>
    <row r="12" spans="1:12" ht="18.75" x14ac:dyDescent="0.3">
      <c r="A12" s="112" t="s">
        <v>31</v>
      </c>
      <c r="B12" s="112">
        <v>7000</v>
      </c>
      <c r="C12" s="112">
        <v>2103</v>
      </c>
      <c r="D12" s="112">
        <v>2122</v>
      </c>
      <c r="E12" s="112">
        <v>5311</v>
      </c>
      <c r="F12" s="112">
        <v>5418</v>
      </c>
      <c r="G12" s="112">
        <v>14720662</v>
      </c>
      <c r="H12" s="112">
        <v>37592251</v>
      </c>
      <c r="I12" s="112">
        <v>155.37</v>
      </c>
      <c r="J12" s="112">
        <v>22871589</v>
      </c>
      <c r="K12" s="112">
        <v>94924224</v>
      </c>
      <c r="L12" s="112">
        <v>117795813</v>
      </c>
    </row>
    <row r="13" spans="1:12" ht="18.75" x14ac:dyDescent="0.3">
      <c r="A13" s="112" t="s">
        <v>30</v>
      </c>
      <c r="B13" s="112">
        <v>1500</v>
      </c>
      <c r="C13" s="112">
        <v>24377</v>
      </c>
      <c r="D13" s="112">
        <v>24592</v>
      </c>
      <c r="E13" s="112">
        <v>21010</v>
      </c>
      <c r="F13" s="112">
        <v>21650</v>
      </c>
      <c r="G13" s="112">
        <v>36564796</v>
      </c>
      <c r="H13" s="112">
        <v>32189220</v>
      </c>
      <c r="I13" s="112">
        <v>-11.97</v>
      </c>
      <c r="J13" s="112">
        <v>-4375576</v>
      </c>
      <c r="K13" s="112">
        <v>13889167</v>
      </c>
      <c r="L13" s="112">
        <v>10563591</v>
      </c>
    </row>
    <row r="14" spans="1:12" ht="18.75" x14ac:dyDescent="0.3">
      <c r="A14" s="112" t="s">
        <v>32</v>
      </c>
      <c r="B14" s="112">
        <v>3000</v>
      </c>
      <c r="C14" s="112">
        <v>2118</v>
      </c>
      <c r="D14" s="112">
        <v>2137</v>
      </c>
      <c r="E14" s="112">
        <v>8710</v>
      </c>
      <c r="F14" s="112">
        <v>8800</v>
      </c>
      <c r="G14" s="112">
        <v>6352516</v>
      </c>
      <c r="H14" s="112">
        <v>26167680</v>
      </c>
      <c r="I14" s="112">
        <v>311.93</v>
      </c>
      <c r="J14" s="112">
        <v>19815164</v>
      </c>
      <c r="K14" s="112">
        <v>97530192</v>
      </c>
      <c r="L14" s="112">
        <v>117345356</v>
      </c>
    </row>
    <row r="15" spans="1:12" ht="18.75" x14ac:dyDescent="0.3">
      <c r="A15" s="112" t="s">
        <v>33</v>
      </c>
      <c r="B15" s="112">
        <v>1000</v>
      </c>
      <c r="C15" s="112">
        <v>10199</v>
      </c>
      <c r="D15" s="112">
        <v>10289</v>
      </c>
      <c r="E15" s="112">
        <v>12850</v>
      </c>
      <c r="F15" s="112">
        <v>12904</v>
      </c>
      <c r="G15" s="112">
        <v>10199421</v>
      </c>
      <c r="H15" s="112">
        <v>12790445</v>
      </c>
      <c r="I15" s="112">
        <v>25.4</v>
      </c>
      <c r="J15" s="112">
        <v>2591024</v>
      </c>
      <c r="K15" s="112">
        <v>24581076</v>
      </c>
      <c r="L15" s="112">
        <v>28672100</v>
      </c>
    </row>
    <row r="16" spans="1:12" ht="18.75" x14ac:dyDescent="0.3">
      <c r="A16" s="112" t="s">
        <v>92</v>
      </c>
      <c r="B16" s="112">
        <v>300</v>
      </c>
      <c r="C16" s="112">
        <v>19141</v>
      </c>
      <c r="D16" s="112">
        <v>19310</v>
      </c>
      <c r="E16" s="112">
        <v>16830</v>
      </c>
      <c r="F16" s="112">
        <v>16900</v>
      </c>
      <c r="G16" s="112">
        <v>5742234</v>
      </c>
      <c r="H16" s="112">
        <v>5025384</v>
      </c>
      <c r="I16" s="112">
        <v>-12.48</v>
      </c>
      <c r="J16" s="112">
        <v>-716850</v>
      </c>
      <c r="K16" s="112">
        <v>0</v>
      </c>
      <c r="L16" s="112">
        <v>-716850</v>
      </c>
    </row>
    <row r="17" spans="1:12" ht="18.75" x14ac:dyDescent="0.3">
      <c r="A17" s="112" t="s">
        <v>34</v>
      </c>
      <c r="B17" s="112">
        <v>400</v>
      </c>
      <c r="C17" s="112">
        <v>2300</v>
      </c>
      <c r="D17" s="112">
        <v>2321</v>
      </c>
      <c r="E17" s="112">
        <v>7904</v>
      </c>
      <c r="F17" s="112">
        <v>8233</v>
      </c>
      <c r="G17" s="112">
        <v>920033</v>
      </c>
      <c r="H17" s="112">
        <v>3264220</v>
      </c>
      <c r="I17" s="112">
        <v>254.79</v>
      </c>
      <c r="J17" s="112">
        <v>2344187</v>
      </c>
      <c r="K17" s="112">
        <v>30419074</v>
      </c>
      <c r="L17" s="112">
        <v>32763261</v>
      </c>
    </row>
    <row r="18" spans="1:12" ht="18.75" x14ac:dyDescent="0.3">
      <c r="A18" s="112" t="s">
        <v>35</v>
      </c>
      <c r="B18" s="112">
        <v>16</v>
      </c>
      <c r="C18" s="112" t="s">
        <v>36</v>
      </c>
      <c r="D18" s="112" t="s">
        <v>156</v>
      </c>
      <c r="E18" s="112" t="s">
        <v>38</v>
      </c>
      <c r="F18" s="112" t="s">
        <v>157</v>
      </c>
      <c r="G18" s="112" t="s">
        <v>40</v>
      </c>
      <c r="H18" s="112">
        <f>SUM(H2:H17)</f>
        <v>2716656254</v>
      </c>
      <c r="I18" s="112" t="s">
        <v>41</v>
      </c>
      <c r="J18" s="112" t="s">
        <v>158</v>
      </c>
      <c r="K18" s="112"/>
      <c r="L18" s="112"/>
    </row>
    <row r="19" spans="1:12" hidden="1" x14ac:dyDescent="0.25"/>
    <row r="20" spans="1:12" hidden="1" x14ac:dyDescent="0.25"/>
    <row r="21" spans="1:12" hidden="1" x14ac:dyDescent="0.25"/>
    <row r="22" spans="1:12" hidden="1" x14ac:dyDescent="0.25"/>
    <row r="23" spans="1:12" hidden="1" x14ac:dyDescent="0.25"/>
    <row r="24" spans="1:12" hidden="1" x14ac:dyDescent="0.25"/>
    <row r="25" spans="1:12" hidden="1" x14ac:dyDescent="0.25"/>
    <row r="26" spans="1:12" hidden="1" x14ac:dyDescent="0.25"/>
    <row r="27" spans="1:12" hidden="1" x14ac:dyDescent="0.25"/>
    <row r="28" spans="1:12" hidden="1" x14ac:dyDescent="0.25"/>
    <row r="29" spans="1:12" hidden="1" x14ac:dyDescent="0.25"/>
    <row r="30" spans="1:12" hidden="1" x14ac:dyDescent="0.25"/>
    <row r="31" spans="1:12" hidden="1" x14ac:dyDescent="0.25"/>
    <row r="32" spans="1:12" hidden="1" x14ac:dyDescent="0.25"/>
    <row r="33" spans="1:12" hidden="1" x14ac:dyDescent="0.25"/>
    <row r="34" spans="1:12" hidden="1" x14ac:dyDescent="0.25"/>
    <row r="35" spans="1:12" hidden="1" x14ac:dyDescent="0.25"/>
    <row r="36" spans="1:12" hidden="1" x14ac:dyDescent="0.25"/>
    <row r="37" spans="1:12" hidden="1" x14ac:dyDescent="0.25"/>
    <row r="38" spans="1:12" hidden="1" x14ac:dyDescent="0.25"/>
    <row r="39" spans="1:12" hidden="1" x14ac:dyDescent="0.25"/>
    <row r="40" spans="1:12" ht="19.5" thickBot="1" x14ac:dyDescent="0.35">
      <c r="A40" s="5">
        <v>0</v>
      </c>
      <c r="B40" s="5"/>
      <c r="C40" s="5"/>
      <c r="D40" s="5"/>
      <c r="E40" s="5"/>
      <c r="F40" s="2">
        <f>H18+B41</f>
        <v>2746751534</v>
      </c>
      <c r="G40" s="5" t="s">
        <v>43</v>
      </c>
      <c r="H40" s="6" t="s">
        <v>44</v>
      </c>
      <c r="I40" s="6"/>
      <c r="J40" s="5"/>
      <c r="K40" s="6" t="s">
        <v>45</v>
      </c>
      <c r="L40" s="6"/>
    </row>
    <row r="41" spans="1:12" ht="18.75" x14ac:dyDescent="0.3">
      <c r="A41" s="5" t="s">
        <v>46</v>
      </c>
      <c r="B41" s="2">
        <v>30095280</v>
      </c>
      <c r="C41" s="5" t="s">
        <v>47</v>
      </c>
      <c r="D41" s="5">
        <v>0</v>
      </c>
      <c r="E41" s="5" t="s">
        <v>48</v>
      </c>
      <c r="F41" s="2">
        <f>32951060+39600000</f>
        <v>72551060</v>
      </c>
      <c r="G41" s="7">
        <f>F40+D41+F41</f>
        <v>2819302594</v>
      </c>
      <c r="H41" s="8">
        <f>G41-B43</f>
        <v>181388939</v>
      </c>
      <c r="I41" s="9">
        <f>H41/B43</f>
        <v>6.8762273039600308E-2</v>
      </c>
      <c r="J41" s="10">
        <f>G41+J40</f>
        <v>2819302594</v>
      </c>
      <c r="K41" s="8">
        <f>H41+J40</f>
        <v>181388939</v>
      </c>
      <c r="L41" s="9">
        <f>K41/B43</f>
        <v>6.8762273039600308E-2</v>
      </c>
    </row>
    <row r="42" spans="1:12" ht="19.5" thickBot="1" x14ac:dyDescent="0.35">
      <c r="A42" s="5" t="s">
        <v>49</v>
      </c>
      <c r="B42" s="2">
        <v>60000000</v>
      </c>
      <c r="C42" s="5"/>
      <c r="D42" s="5"/>
      <c r="E42" s="5"/>
      <c r="F42" s="5"/>
      <c r="G42" s="7">
        <f>G41+B42</f>
        <v>2879302594</v>
      </c>
      <c r="H42" s="11">
        <f>G42-B43</f>
        <v>241388939</v>
      </c>
      <c r="I42" s="12">
        <f>H42/B43</f>
        <v>9.1507520931347536E-2</v>
      </c>
      <c r="J42" s="10">
        <f>G42+J40</f>
        <v>2879302594</v>
      </c>
      <c r="K42" s="11">
        <f>H42+J40</f>
        <v>241388939</v>
      </c>
      <c r="L42" s="12">
        <f>K42/B43</f>
        <v>9.1507520931347536E-2</v>
      </c>
    </row>
    <row r="43" spans="1:12" ht="19.5" thickBot="1" x14ac:dyDescent="0.35">
      <c r="A43" s="5" t="s">
        <v>50</v>
      </c>
      <c r="B43" s="7">
        <v>2637913655</v>
      </c>
      <c r="C43" s="5"/>
      <c r="D43" s="5"/>
      <c r="E43" s="5"/>
      <c r="F43" s="5"/>
      <c r="G43" s="13"/>
      <c r="H43" s="14" t="s">
        <v>51</v>
      </c>
      <c r="I43" s="9">
        <f ca="1">H41/VLOOKUP(MID(CELL("filename",A$1),FIND("]",CELL("filename",A$1))+1,255),Base!A:H,8,FALSE)*30</f>
        <v>4.6883367981545666E-2</v>
      </c>
      <c r="J43" s="15"/>
      <c r="K43" s="14" t="s">
        <v>51</v>
      </c>
      <c r="L43" s="9">
        <f ca="1">K41/VLOOKUP(MID(CELL("filename",A$1),FIND("]",CELL("filename",A$1))+1,255),Base!A:H,8,FALSE)*30</f>
        <v>4.6883367981545666E-2</v>
      </c>
    </row>
    <row r="44" spans="1:12" ht="19.5" thickBot="1" x14ac:dyDescent="0.35">
      <c r="A44" s="5"/>
      <c r="B44" s="5"/>
      <c r="C44" s="5"/>
      <c r="D44" s="5"/>
      <c r="E44" s="5"/>
      <c r="F44" s="5"/>
      <c r="G44" s="13"/>
      <c r="H44" s="16"/>
      <c r="I44" s="9">
        <f ca="1">H42/VLOOKUP(MID(CELL("filename",A$1),FIND("]",CELL("filename",A$1))+1,255),Base!A:H,8,FALSE)*30</f>
        <v>6.2391491544100598E-2</v>
      </c>
      <c r="J44" s="15"/>
      <c r="K44" s="16"/>
      <c r="L44" s="12">
        <f ca="1">K42/VLOOKUP(MID(CELL("filename",A$1),FIND("]",CELL("filename",A$1))+1,255),Base!A:H,8,FALSE)*30</f>
        <v>6.2391491544100598E-2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1FF8D-36B3-4C9F-9449-84818775F76B}">
  <dimension ref="A1:L44"/>
  <sheetViews>
    <sheetView rightToLeft="1" workbookViewId="0">
      <selection activeCell="B42" sqref="B42"/>
    </sheetView>
  </sheetViews>
  <sheetFormatPr defaultRowHeight="15" x14ac:dyDescent="0.25"/>
  <cols>
    <col min="1" max="1" width="13.85546875" bestFit="1" customWidth="1"/>
    <col min="2" max="2" width="19.7109375" bestFit="1" customWidth="1"/>
    <col min="3" max="3" width="13.5703125" bestFit="1" customWidth="1"/>
    <col min="4" max="4" width="22.140625" bestFit="1" customWidth="1"/>
    <col min="5" max="5" width="14.7109375" bestFit="1" customWidth="1"/>
    <col min="6" max="6" width="22.140625" bestFit="1" customWidth="1"/>
    <col min="7" max="7" width="19.7109375" bestFit="1" customWidth="1"/>
    <col min="8" max="8" width="17.5703125" bestFit="1" customWidth="1"/>
    <col min="9" max="9" width="21.85546875" bestFit="1" customWidth="1"/>
    <col min="10" max="10" width="22.140625" bestFit="1" customWidth="1"/>
    <col min="11" max="11" width="18.140625" bestFit="1" customWidth="1"/>
    <col min="12" max="12" width="15.7109375" bestFit="1" customWidth="1"/>
  </cols>
  <sheetData>
    <row r="1" spans="1:12" ht="18.75" x14ac:dyDescent="0.3">
      <c r="A1" s="121" t="s">
        <v>8</v>
      </c>
      <c r="B1" s="121" t="s">
        <v>9</v>
      </c>
      <c r="C1" s="121" t="s">
        <v>10</v>
      </c>
      <c r="D1" s="121" t="s">
        <v>11</v>
      </c>
      <c r="E1" s="121" t="s">
        <v>12</v>
      </c>
      <c r="F1" s="121" t="s">
        <v>13</v>
      </c>
      <c r="G1" s="121" t="s">
        <v>14</v>
      </c>
      <c r="H1" s="121" t="s">
        <v>15</v>
      </c>
      <c r="I1" s="121" t="s">
        <v>16</v>
      </c>
      <c r="J1" s="121" t="s">
        <v>17</v>
      </c>
      <c r="K1" s="121" t="s">
        <v>18</v>
      </c>
      <c r="L1" s="121" t="s">
        <v>19</v>
      </c>
    </row>
    <row r="2" spans="1:12" ht="18.75" x14ac:dyDescent="0.3">
      <c r="A2" s="120" t="s">
        <v>20</v>
      </c>
      <c r="B2" s="120">
        <v>64000</v>
      </c>
      <c r="C2" s="120">
        <v>2799</v>
      </c>
      <c r="D2" s="120">
        <v>2824</v>
      </c>
      <c r="E2" s="120">
        <v>8455</v>
      </c>
      <c r="F2" s="120">
        <v>8716</v>
      </c>
      <c r="G2" s="120">
        <v>179163136</v>
      </c>
      <c r="H2" s="120">
        <v>552915149</v>
      </c>
      <c r="I2" s="120">
        <v>208.61</v>
      </c>
      <c r="J2" s="120">
        <v>373752013</v>
      </c>
      <c r="K2" s="120">
        <v>926148736</v>
      </c>
      <c r="L2" s="120">
        <v>1364420749</v>
      </c>
    </row>
    <row r="3" spans="1:12" ht="18.75" x14ac:dyDescent="0.3">
      <c r="A3" s="120" t="s">
        <v>21</v>
      </c>
      <c r="B3" s="120">
        <v>10000</v>
      </c>
      <c r="C3" s="120">
        <v>19535</v>
      </c>
      <c r="D3" s="120">
        <v>19707</v>
      </c>
      <c r="E3" s="120">
        <v>53776</v>
      </c>
      <c r="F3" s="120">
        <v>54873</v>
      </c>
      <c r="G3" s="120">
        <v>195353872</v>
      </c>
      <c r="H3" s="120">
        <v>543901176</v>
      </c>
      <c r="I3" s="120">
        <v>178.42</v>
      </c>
      <c r="J3" s="120">
        <v>348547304</v>
      </c>
      <c r="K3" s="120">
        <v>0</v>
      </c>
      <c r="L3" s="120">
        <v>348547304</v>
      </c>
    </row>
    <row r="4" spans="1:12" ht="18.75" x14ac:dyDescent="0.3">
      <c r="A4" s="120" t="s">
        <v>29</v>
      </c>
      <c r="B4" s="120">
        <v>90000</v>
      </c>
      <c r="C4" s="120">
        <v>502</v>
      </c>
      <c r="D4" s="120">
        <v>507</v>
      </c>
      <c r="E4" s="120">
        <v>3841</v>
      </c>
      <c r="F4" s="120">
        <v>3732</v>
      </c>
      <c r="G4" s="120">
        <v>45163440</v>
      </c>
      <c r="H4" s="120">
        <v>332924256</v>
      </c>
      <c r="I4" s="120">
        <v>637.15</v>
      </c>
      <c r="J4" s="120">
        <v>287760816</v>
      </c>
      <c r="K4" s="120">
        <v>32379822</v>
      </c>
      <c r="L4" s="120">
        <v>320640638</v>
      </c>
    </row>
    <row r="5" spans="1:12" ht="18.75" x14ac:dyDescent="0.3">
      <c r="A5" s="120" t="s">
        <v>22</v>
      </c>
      <c r="B5" s="120">
        <v>1700</v>
      </c>
      <c r="C5" s="120">
        <v>186004</v>
      </c>
      <c r="D5" s="120">
        <v>186225</v>
      </c>
      <c r="E5" s="120">
        <v>135470</v>
      </c>
      <c r="F5" s="120">
        <v>135910</v>
      </c>
      <c r="G5" s="120">
        <v>316207264</v>
      </c>
      <c r="H5" s="120">
        <v>230772516</v>
      </c>
      <c r="I5" s="120">
        <v>-27.02</v>
      </c>
      <c r="J5" s="120">
        <v>-85434748</v>
      </c>
      <c r="K5" s="120">
        <v>-71101208</v>
      </c>
      <c r="L5" s="120">
        <v>-156535956</v>
      </c>
    </row>
    <row r="6" spans="1:12" ht="18.75" x14ac:dyDescent="0.3">
      <c r="A6" s="120" t="s">
        <v>23</v>
      </c>
      <c r="B6" s="120">
        <v>15000</v>
      </c>
      <c r="C6" s="120">
        <v>5854</v>
      </c>
      <c r="D6" s="120">
        <v>5906</v>
      </c>
      <c r="E6" s="120">
        <v>15000</v>
      </c>
      <c r="F6" s="120">
        <v>14960</v>
      </c>
      <c r="G6" s="120">
        <v>87811912</v>
      </c>
      <c r="H6" s="120">
        <v>222425280</v>
      </c>
      <c r="I6" s="120">
        <v>153.30000000000001</v>
      </c>
      <c r="J6" s="120">
        <v>134613368</v>
      </c>
      <c r="K6" s="120">
        <v>349120096</v>
      </c>
      <c r="L6" s="120">
        <v>484683464</v>
      </c>
    </row>
    <row r="7" spans="1:12" ht="18.75" x14ac:dyDescent="0.3">
      <c r="A7" s="120" t="s">
        <v>25</v>
      </c>
      <c r="B7" s="120">
        <v>50000</v>
      </c>
      <c r="C7" s="120">
        <v>1999</v>
      </c>
      <c r="D7" s="120">
        <v>2017</v>
      </c>
      <c r="E7" s="120">
        <v>3209</v>
      </c>
      <c r="F7" s="120">
        <v>3287</v>
      </c>
      <c r="G7" s="120">
        <v>99938792</v>
      </c>
      <c r="H7" s="120">
        <v>162903720</v>
      </c>
      <c r="I7" s="120">
        <v>63</v>
      </c>
      <c r="J7" s="120">
        <v>62964928</v>
      </c>
      <c r="K7" s="120">
        <v>440100384</v>
      </c>
      <c r="L7" s="120">
        <v>503065312</v>
      </c>
    </row>
    <row r="8" spans="1:12" ht="18.75" x14ac:dyDescent="0.3">
      <c r="A8" s="120" t="s">
        <v>24</v>
      </c>
      <c r="B8" s="120">
        <v>12425</v>
      </c>
      <c r="C8" s="120">
        <v>7316</v>
      </c>
      <c r="D8" s="120">
        <v>7381</v>
      </c>
      <c r="E8" s="120">
        <v>11010</v>
      </c>
      <c r="F8" s="120">
        <v>11010</v>
      </c>
      <c r="G8" s="120">
        <v>90907328</v>
      </c>
      <c r="H8" s="120">
        <v>135595417</v>
      </c>
      <c r="I8" s="120">
        <v>49.16</v>
      </c>
      <c r="J8" s="120">
        <v>44688089</v>
      </c>
      <c r="K8" s="120">
        <v>28708712</v>
      </c>
      <c r="L8" s="120">
        <v>81796801</v>
      </c>
    </row>
    <row r="9" spans="1:12" ht="18.75" x14ac:dyDescent="0.3">
      <c r="A9" s="120" t="s">
        <v>26</v>
      </c>
      <c r="B9" s="120">
        <v>15000</v>
      </c>
      <c r="C9" s="120">
        <v>11577</v>
      </c>
      <c r="D9" s="120">
        <v>11679</v>
      </c>
      <c r="E9" s="120">
        <v>8200</v>
      </c>
      <c r="F9" s="120">
        <v>8260</v>
      </c>
      <c r="G9" s="120">
        <v>173659568</v>
      </c>
      <c r="H9" s="120">
        <v>122809680</v>
      </c>
      <c r="I9" s="120">
        <v>-29.28</v>
      </c>
      <c r="J9" s="120">
        <v>-50849888</v>
      </c>
      <c r="K9" s="120">
        <v>54390804</v>
      </c>
      <c r="L9" s="120">
        <v>5290916</v>
      </c>
    </row>
    <row r="10" spans="1:12" ht="18.75" x14ac:dyDescent="0.3">
      <c r="A10" s="120" t="s">
        <v>27</v>
      </c>
      <c r="B10" s="120">
        <v>15000</v>
      </c>
      <c r="C10" s="120">
        <v>8379</v>
      </c>
      <c r="D10" s="120">
        <v>8453</v>
      </c>
      <c r="E10" s="120">
        <v>7412</v>
      </c>
      <c r="F10" s="120">
        <v>7563</v>
      </c>
      <c r="G10" s="120">
        <v>125683168</v>
      </c>
      <c r="H10" s="120">
        <v>112446684</v>
      </c>
      <c r="I10" s="120">
        <v>-10.53</v>
      </c>
      <c r="J10" s="120">
        <v>-13236484</v>
      </c>
      <c r="K10" s="120">
        <v>1144847</v>
      </c>
      <c r="L10" s="120">
        <v>15868363</v>
      </c>
    </row>
    <row r="11" spans="1:12" ht="18.75" x14ac:dyDescent="0.3">
      <c r="A11" s="120" t="s">
        <v>28</v>
      </c>
      <c r="B11" s="120">
        <v>1600</v>
      </c>
      <c r="C11" s="120">
        <v>70009</v>
      </c>
      <c r="D11" s="120">
        <v>70093</v>
      </c>
      <c r="E11" s="120">
        <v>63100</v>
      </c>
      <c r="F11" s="120">
        <v>63065</v>
      </c>
      <c r="G11" s="120">
        <v>112014400</v>
      </c>
      <c r="H11" s="120">
        <v>100784126</v>
      </c>
      <c r="I11" s="120">
        <v>-10.029999999999999</v>
      </c>
      <c r="J11" s="120">
        <v>-11230274</v>
      </c>
      <c r="K11" s="120">
        <v>9227040</v>
      </c>
      <c r="L11" s="120">
        <v>-2003234</v>
      </c>
    </row>
    <row r="12" spans="1:12" ht="18.75" x14ac:dyDescent="0.3">
      <c r="A12" s="120" t="s">
        <v>31</v>
      </c>
      <c r="B12" s="120">
        <v>7000</v>
      </c>
      <c r="C12" s="120">
        <v>2103</v>
      </c>
      <c r="D12" s="120">
        <v>2122</v>
      </c>
      <c r="E12" s="120">
        <v>5310</v>
      </c>
      <c r="F12" s="120">
        <v>5415</v>
      </c>
      <c r="G12" s="120">
        <v>14720662</v>
      </c>
      <c r="H12" s="120">
        <v>37571436</v>
      </c>
      <c r="I12" s="120">
        <v>155.22999999999999</v>
      </c>
      <c r="J12" s="120">
        <v>22850774</v>
      </c>
      <c r="K12" s="120">
        <v>94924224</v>
      </c>
      <c r="L12" s="120">
        <v>117774998</v>
      </c>
    </row>
    <row r="13" spans="1:12" ht="18.75" x14ac:dyDescent="0.3">
      <c r="A13" s="120" t="s">
        <v>30</v>
      </c>
      <c r="B13" s="120">
        <v>1500</v>
      </c>
      <c r="C13" s="120">
        <v>24377</v>
      </c>
      <c r="D13" s="120">
        <v>24592</v>
      </c>
      <c r="E13" s="120">
        <v>21010</v>
      </c>
      <c r="F13" s="120">
        <v>21650</v>
      </c>
      <c r="G13" s="120">
        <v>36564796</v>
      </c>
      <c r="H13" s="120">
        <v>32189220</v>
      </c>
      <c r="I13" s="120">
        <v>-11.97</v>
      </c>
      <c r="J13" s="120">
        <v>-4375576</v>
      </c>
      <c r="K13" s="120">
        <v>13889167</v>
      </c>
      <c r="L13" s="120">
        <v>10563591</v>
      </c>
    </row>
    <row r="14" spans="1:12" ht="18.75" x14ac:dyDescent="0.3">
      <c r="A14" s="120" t="s">
        <v>32</v>
      </c>
      <c r="B14" s="120">
        <v>3000</v>
      </c>
      <c r="C14" s="120">
        <v>2118</v>
      </c>
      <c r="D14" s="120">
        <v>2137</v>
      </c>
      <c r="E14" s="120">
        <v>8540</v>
      </c>
      <c r="F14" s="120">
        <v>8790</v>
      </c>
      <c r="G14" s="120">
        <v>6352516</v>
      </c>
      <c r="H14" s="120">
        <v>26137944</v>
      </c>
      <c r="I14" s="120">
        <v>311.45999999999998</v>
      </c>
      <c r="J14" s="120">
        <v>19785428</v>
      </c>
      <c r="K14" s="120">
        <v>97530192</v>
      </c>
      <c r="L14" s="120">
        <v>117315620</v>
      </c>
    </row>
    <row r="15" spans="1:12" ht="18.75" x14ac:dyDescent="0.3">
      <c r="A15" s="120" t="s">
        <v>33</v>
      </c>
      <c r="B15" s="120">
        <v>1000</v>
      </c>
      <c r="C15" s="120">
        <v>10199</v>
      </c>
      <c r="D15" s="120">
        <v>10289</v>
      </c>
      <c r="E15" s="120">
        <v>12517</v>
      </c>
      <c r="F15" s="120">
        <v>12709</v>
      </c>
      <c r="G15" s="120">
        <v>10199421</v>
      </c>
      <c r="H15" s="120">
        <v>12597161</v>
      </c>
      <c r="I15" s="120">
        <v>23.51</v>
      </c>
      <c r="J15" s="120">
        <v>2397740</v>
      </c>
      <c r="K15" s="120">
        <v>24581076</v>
      </c>
      <c r="L15" s="120">
        <v>28478816</v>
      </c>
    </row>
    <row r="16" spans="1:12" ht="18.75" x14ac:dyDescent="0.3">
      <c r="A16" s="120" t="s">
        <v>92</v>
      </c>
      <c r="B16" s="120">
        <v>300</v>
      </c>
      <c r="C16" s="120">
        <v>19141</v>
      </c>
      <c r="D16" s="120">
        <v>19310</v>
      </c>
      <c r="E16" s="120">
        <v>16400</v>
      </c>
      <c r="F16" s="120">
        <v>16750</v>
      </c>
      <c r="G16" s="120">
        <v>5742234</v>
      </c>
      <c r="H16" s="120">
        <v>4980780</v>
      </c>
      <c r="I16" s="120">
        <v>-13.26</v>
      </c>
      <c r="J16" s="120">
        <v>-761454</v>
      </c>
      <c r="K16" s="120">
        <v>0</v>
      </c>
      <c r="L16" s="120">
        <v>-761454</v>
      </c>
    </row>
    <row r="17" spans="1:12" ht="18.75" x14ac:dyDescent="0.3">
      <c r="A17" s="120" t="s">
        <v>34</v>
      </c>
      <c r="B17" s="120">
        <v>400</v>
      </c>
      <c r="C17" s="120">
        <v>2300</v>
      </c>
      <c r="D17" s="120">
        <v>2321</v>
      </c>
      <c r="E17" s="120">
        <v>7904</v>
      </c>
      <c r="F17" s="120">
        <v>8225</v>
      </c>
      <c r="G17" s="120">
        <v>920033</v>
      </c>
      <c r="H17" s="120">
        <v>3261048</v>
      </c>
      <c r="I17" s="120">
        <v>254.45</v>
      </c>
      <c r="J17" s="120">
        <v>2341015</v>
      </c>
      <c r="K17" s="120">
        <v>30419074</v>
      </c>
      <c r="L17" s="120">
        <v>32760089</v>
      </c>
    </row>
    <row r="18" spans="1:12" ht="18.75" x14ac:dyDescent="0.3">
      <c r="A18" s="120" t="s">
        <v>35</v>
      </c>
      <c r="B18" s="120">
        <v>16</v>
      </c>
      <c r="C18" s="120" t="s">
        <v>36</v>
      </c>
      <c r="D18" s="120" t="s">
        <v>164</v>
      </c>
      <c r="E18" s="120" t="s">
        <v>38</v>
      </c>
      <c r="F18" s="120" t="s">
        <v>165</v>
      </c>
      <c r="G18" s="120" t="s">
        <v>40</v>
      </c>
      <c r="H18" s="120">
        <f>SUM(H2:H17)</f>
        <v>2634215593</v>
      </c>
      <c r="I18" s="120" t="s">
        <v>41</v>
      </c>
      <c r="J18" s="120" t="s">
        <v>166</v>
      </c>
      <c r="K18" s="120"/>
      <c r="L18" s="120"/>
    </row>
    <row r="19" spans="1:12" hidden="1" x14ac:dyDescent="0.25"/>
    <row r="20" spans="1:12" hidden="1" x14ac:dyDescent="0.25"/>
    <row r="21" spans="1:12" hidden="1" x14ac:dyDescent="0.25"/>
    <row r="22" spans="1:12" hidden="1" x14ac:dyDescent="0.25"/>
    <row r="23" spans="1:12" hidden="1" x14ac:dyDescent="0.25"/>
    <row r="24" spans="1:12" hidden="1" x14ac:dyDescent="0.25"/>
    <row r="25" spans="1:12" hidden="1" x14ac:dyDescent="0.25"/>
    <row r="26" spans="1:12" hidden="1" x14ac:dyDescent="0.25"/>
    <row r="27" spans="1:12" hidden="1" x14ac:dyDescent="0.25"/>
    <row r="28" spans="1:12" hidden="1" x14ac:dyDescent="0.25"/>
    <row r="29" spans="1:12" hidden="1" x14ac:dyDescent="0.25"/>
    <row r="30" spans="1:12" hidden="1" x14ac:dyDescent="0.25"/>
    <row r="31" spans="1:12" hidden="1" x14ac:dyDescent="0.25"/>
    <row r="32" spans="1:12" hidden="1" x14ac:dyDescent="0.25"/>
    <row r="33" spans="1:12" hidden="1" x14ac:dyDescent="0.25"/>
    <row r="34" spans="1:12" hidden="1" x14ac:dyDescent="0.25"/>
    <row r="35" spans="1:12" hidden="1" x14ac:dyDescent="0.25"/>
    <row r="36" spans="1:12" hidden="1" x14ac:dyDescent="0.25"/>
    <row r="37" spans="1:12" hidden="1" x14ac:dyDescent="0.25"/>
    <row r="38" spans="1:12" hidden="1" x14ac:dyDescent="0.25"/>
    <row r="39" spans="1:12" hidden="1" x14ac:dyDescent="0.25"/>
    <row r="40" spans="1:12" ht="19.5" thickBot="1" x14ac:dyDescent="0.35">
      <c r="A40" s="5">
        <v>0</v>
      </c>
      <c r="B40" s="5"/>
      <c r="C40" s="5"/>
      <c r="D40" s="5"/>
      <c r="E40" s="5"/>
      <c r="F40" s="2">
        <f>H18+B41</f>
        <v>2738403074</v>
      </c>
      <c r="G40" s="5" t="s">
        <v>43</v>
      </c>
      <c r="H40" s="6" t="s">
        <v>44</v>
      </c>
      <c r="I40" s="6"/>
      <c r="J40" s="5"/>
      <c r="K40" s="6" t="s">
        <v>45</v>
      </c>
      <c r="L40" s="6"/>
    </row>
    <row r="41" spans="1:12" ht="18.75" x14ac:dyDescent="0.3">
      <c r="A41" s="5" t="s">
        <v>46</v>
      </c>
      <c r="B41" s="2">
        <v>104187481</v>
      </c>
      <c r="C41" s="5" t="s">
        <v>47</v>
      </c>
      <c r="D41" s="5">
        <v>0</v>
      </c>
      <c r="E41" s="5" t="s">
        <v>48</v>
      </c>
      <c r="F41" s="2">
        <f>32951060+39600000</f>
        <v>72551060</v>
      </c>
      <c r="G41" s="7">
        <f>F40+D41+F41</f>
        <v>2810954134</v>
      </c>
      <c r="H41" s="8">
        <f>G41-B43</f>
        <v>173040479</v>
      </c>
      <c r="I41" s="9">
        <f>H41/B43</f>
        <v>6.5597476502694707E-2</v>
      </c>
      <c r="J41" s="10">
        <f>G41+J40</f>
        <v>2810954134</v>
      </c>
      <c r="K41" s="8">
        <f>H41+J40</f>
        <v>173040479</v>
      </c>
      <c r="L41" s="9">
        <f>K41/B43</f>
        <v>6.5597476502694707E-2</v>
      </c>
    </row>
    <row r="42" spans="1:12" ht="19.5" thickBot="1" x14ac:dyDescent="0.35">
      <c r="A42" s="5" t="s">
        <v>49</v>
      </c>
      <c r="B42" s="2">
        <v>60000000</v>
      </c>
      <c r="C42" s="5"/>
      <c r="D42" s="5"/>
      <c r="E42" s="5"/>
      <c r="F42" s="5"/>
      <c r="G42" s="7">
        <f>G41+B42</f>
        <v>2870954134</v>
      </c>
      <c r="H42" s="11">
        <f>G42-B43</f>
        <v>233040479</v>
      </c>
      <c r="I42" s="12">
        <f>H42/B43</f>
        <v>8.8342724394441935E-2</v>
      </c>
      <c r="J42" s="10">
        <f>G42+J40</f>
        <v>2870954134</v>
      </c>
      <c r="K42" s="11">
        <f>H42+J40</f>
        <v>233040479</v>
      </c>
      <c r="L42" s="12">
        <f>K42/B43</f>
        <v>8.8342724394441935E-2</v>
      </c>
    </row>
    <row r="43" spans="1:12" ht="19.5" thickBot="1" x14ac:dyDescent="0.35">
      <c r="A43" s="5" t="s">
        <v>50</v>
      </c>
      <c r="B43" s="7">
        <v>2637913655</v>
      </c>
      <c r="C43" s="5"/>
      <c r="D43" s="5"/>
      <c r="E43" s="5"/>
      <c r="F43" s="5"/>
      <c r="G43" s="13"/>
      <c r="H43" s="14" t="s">
        <v>51</v>
      </c>
      <c r="I43" s="9">
        <f ca="1">H41/VLOOKUP(MID(CELL("filename",A$1),FIND("]",CELL("filename",A$1))+1,255),Base!A:H,8,FALSE)*30</f>
        <v>4.3731651001796462E-2</v>
      </c>
      <c r="J43" s="15"/>
      <c r="K43" s="14" t="s">
        <v>51</v>
      </c>
      <c r="L43" s="9">
        <f ca="1">K41/VLOOKUP(MID(CELL("filename",A$1),FIND("]",CELL("filename",A$1))+1,255),Base!A:H,8,FALSE)*30</f>
        <v>4.3731651001796462E-2</v>
      </c>
    </row>
    <row r="44" spans="1:12" ht="19.5" thickBot="1" x14ac:dyDescent="0.35">
      <c r="A44" s="5"/>
      <c r="B44" s="5"/>
      <c r="C44" s="5"/>
      <c r="D44" s="5"/>
      <c r="E44" s="5"/>
      <c r="F44" s="5"/>
      <c r="G44" s="13"/>
      <c r="H44" s="16"/>
      <c r="I44" s="9">
        <f ca="1">H42/VLOOKUP(MID(CELL("filename",A$1),FIND("]",CELL("filename",A$1))+1,255),Base!A:H,8,FALSE)*30</f>
        <v>5.8895149596294633E-2</v>
      </c>
      <c r="J44" s="15"/>
      <c r="K44" s="16"/>
      <c r="L44" s="12">
        <f ca="1">K42/VLOOKUP(MID(CELL("filename",A$1),FIND("]",CELL("filename",A$1))+1,255),Base!A:H,8,FALSE)*30</f>
        <v>5.8895149596294633E-2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H33"/>
  <sheetViews>
    <sheetView rightToLeft="1" workbookViewId="0">
      <selection activeCell="A27" sqref="A27"/>
    </sheetView>
  </sheetViews>
  <sheetFormatPr defaultRowHeight="15" x14ac:dyDescent="0.25"/>
  <cols>
    <col min="1" max="1" width="10.42578125" bestFit="1" customWidth="1"/>
    <col min="2" max="2" width="11.42578125" bestFit="1" customWidth="1"/>
    <col min="3" max="3" width="9.28515625" bestFit="1" customWidth="1"/>
    <col min="4" max="4" width="6" bestFit="1" customWidth="1"/>
    <col min="5" max="5" width="19.7109375" bestFit="1" customWidth="1"/>
    <col min="6" max="6" width="10.7109375" bestFit="1" customWidth="1"/>
    <col min="7" max="7" width="21.140625" bestFit="1" customWidth="1"/>
    <col min="8" max="8" width="22" customWidth="1"/>
  </cols>
  <sheetData>
    <row r="1" spans="1:8" ht="2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8.75" x14ac:dyDescent="0.3">
      <c r="A2" s="2" t="s">
        <v>52</v>
      </c>
      <c r="B2" s="2"/>
      <c r="C2" s="2"/>
      <c r="D2" s="2"/>
      <c r="E2" s="2">
        <f>'00-1-7'!B43</f>
        <v>2637913655</v>
      </c>
      <c r="F2" s="2">
        <v>10</v>
      </c>
      <c r="G2" s="2">
        <f t="shared" ref="G2:G5" si="0">F2*E2</f>
        <v>26379136550</v>
      </c>
      <c r="H2" s="2">
        <f>G2</f>
        <v>26379136550</v>
      </c>
    </row>
    <row r="3" spans="1:8" ht="18.75" x14ac:dyDescent="0.3">
      <c r="A3" s="2" t="s">
        <v>62</v>
      </c>
      <c r="B3" s="2"/>
      <c r="C3" s="2"/>
      <c r="D3" s="2"/>
      <c r="E3" s="2">
        <v>2637913655</v>
      </c>
      <c r="F3" s="2">
        <v>1</v>
      </c>
      <c r="G3" s="2">
        <f t="shared" si="0"/>
        <v>2637913655</v>
      </c>
      <c r="H3" s="2">
        <f t="shared" ref="H3:H5" si="1">G3+H2</f>
        <v>29017050205</v>
      </c>
    </row>
    <row r="4" spans="1:8" ht="18.75" x14ac:dyDescent="0.3">
      <c r="A4" s="2" t="s">
        <v>63</v>
      </c>
      <c r="B4" s="2"/>
      <c r="C4" s="2"/>
      <c r="D4" s="2"/>
      <c r="E4" s="2">
        <v>2637913655</v>
      </c>
      <c r="F4" s="2">
        <v>1</v>
      </c>
      <c r="G4" s="2">
        <f t="shared" si="0"/>
        <v>2637913655</v>
      </c>
      <c r="H4" s="2">
        <f t="shared" si="1"/>
        <v>31654963860</v>
      </c>
    </row>
    <row r="5" spans="1:8" ht="18.75" x14ac:dyDescent="0.3">
      <c r="A5" s="2" t="s">
        <v>64</v>
      </c>
      <c r="B5" s="2"/>
      <c r="C5" s="2"/>
      <c r="D5" s="2"/>
      <c r="E5" s="2">
        <v>2637913655</v>
      </c>
      <c r="F5" s="2">
        <v>1</v>
      </c>
      <c r="G5" s="2">
        <f t="shared" si="0"/>
        <v>2637913655</v>
      </c>
      <c r="H5" s="2">
        <f t="shared" si="1"/>
        <v>34292877515</v>
      </c>
    </row>
    <row r="6" spans="1:8" ht="18.75" x14ac:dyDescent="0.3">
      <c r="A6" s="2" t="s">
        <v>78</v>
      </c>
      <c r="B6" s="2"/>
      <c r="C6" s="2"/>
      <c r="D6" s="2"/>
      <c r="E6" s="2">
        <v>2637913655</v>
      </c>
      <c r="F6" s="2">
        <v>3</v>
      </c>
      <c r="G6" s="2">
        <f t="shared" ref="G6" si="2">F6*E6</f>
        <v>7913740965</v>
      </c>
      <c r="H6" s="2">
        <f t="shared" ref="H6" si="3">G6+H5</f>
        <v>42206618480</v>
      </c>
    </row>
    <row r="7" spans="1:8" ht="18.75" x14ac:dyDescent="0.3">
      <c r="A7" s="2" t="s">
        <v>82</v>
      </c>
      <c r="B7" s="2"/>
      <c r="C7" s="2"/>
      <c r="D7" s="2"/>
      <c r="E7" s="2">
        <v>2637913655</v>
      </c>
      <c r="F7" s="2">
        <v>1</v>
      </c>
      <c r="G7" s="2">
        <f t="shared" ref="G7" si="4">F7*E7</f>
        <v>2637913655</v>
      </c>
      <c r="H7" s="2">
        <f t="shared" ref="H7" si="5">G7+H6</f>
        <v>44844532135</v>
      </c>
    </row>
    <row r="8" spans="1:8" ht="18.75" x14ac:dyDescent="0.3">
      <c r="A8" s="2" t="s">
        <v>86</v>
      </c>
      <c r="B8" s="2"/>
      <c r="C8" s="2"/>
      <c r="D8" s="2"/>
      <c r="E8" s="2">
        <v>2637913655</v>
      </c>
      <c r="F8" s="2">
        <v>1</v>
      </c>
      <c r="G8" s="2">
        <f t="shared" ref="G8" si="6">F8*E8</f>
        <v>2637913655</v>
      </c>
      <c r="H8" s="2">
        <f t="shared" ref="H8" si="7">G8+H7</f>
        <v>47482445790</v>
      </c>
    </row>
    <row r="9" spans="1:8" ht="18.75" x14ac:dyDescent="0.3">
      <c r="A9" s="2" t="s">
        <v>87</v>
      </c>
      <c r="B9" s="2"/>
      <c r="C9" s="2"/>
      <c r="D9" s="2"/>
      <c r="E9" s="2">
        <v>2637913655</v>
      </c>
      <c r="F9" s="2">
        <v>1</v>
      </c>
      <c r="G9" s="2">
        <f t="shared" ref="G9:G10" si="8">F9*E9</f>
        <v>2637913655</v>
      </c>
      <c r="H9" s="2">
        <f t="shared" ref="H9:H10" si="9">G9+H8</f>
        <v>50120359445</v>
      </c>
    </row>
    <row r="10" spans="1:8" ht="18.75" x14ac:dyDescent="0.3">
      <c r="A10" s="2" t="s">
        <v>88</v>
      </c>
      <c r="B10" s="2"/>
      <c r="C10" s="2"/>
      <c r="D10" s="2"/>
      <c r="E10" s="2">
        <v>2637913655</v>
      </c>
      <c r="F10" s="2">
        <v>1</v>
      </c>
      <c r="G10" s="2">
        <f t="shared" si="8"/>
        <v>2637913655</v>
      </c>
      <c r="H10" s="2">
        <f t="shared" si="9"/>
        <v>52758273100</v>
      </c>
    </row>
    <row r="11" spans="1:8" ht="18.75" x14ac:dyDescent="0.3">
      <c r="A11" s="2" t="s">
        <v>99</v>
      </c>
      <c r="B11" s="2"/>
      <c r="C11" s="2"/>
      <c r="D11" s="2"/>
      <c r="E11" s="2">
        <v>2637913655</v>
      </c>
      <c r="F11" s="2">
        <v>3</v>
      </c>
      <c r="G11" s="2">
        <f t="shared" ref="G11" si="10">F11*E11</f>
        <v>7913740965</v>
      </c>
      <c r="H11" s="2">
        <f t="shared" ref="H11" si="11">G11+H10</f>
        <v>60672014065</v>
      </c>
    </row>
    <row r="12" spans="1:8" ht="18.75" x14ac:dyDescent="0.3">
      <c r="A12" s="2" t="s">
        <v>103</v>
      </c>
      <c r="B12" s="2"/>
      <c r="C12" s="2"/>
      <c r="D12" s="2"/>
      <c r="E12" s="2">
        <v>2637913655</v>
      </c>
      <c r="F12" s="2">
        <v>1</v>
      </c>
      <c r="G12" s="2">
        <f t="shared" ref="G12" si="12">F12*E12</f>
        <v>2637913655</v>
      </c>
      <c r="H12" s="2">
        <f t="shared" ref="H12" si="13">G12+H11</f>
        <v>63309927720</v>
      </c>
    </row>
    <row r="13" spans="1:8" ht="18.75" x14ac:dyDescent="0.3">
      <c r="A13" s="2" t="s">
        <v>107</v>
      </c>
      <c r="B13" s="2"/>
      <c r="C13" s="2"/>
      <c r="D13" s="2"/>
      <c r="E13" s="2">
        <v>2637913655</v>
      </c>
      <c r="F13" s="2">
        <v>1</v>
      </c>
      <c r="G13" s="2">
        <f t="shared" ref="G13:G15" si="14">F13*E13</f>
        <v>2637913655</v>
      </c>
      <c r="H13" s="2">
        <f t="shared" ref="H13:H15" si="15">G13+H12</f>
        <v>65947841375</v>
      </c>
    </row>
    <row r="14" spans="1:8" ht="18.75" x14ac:dyDescent="0.3">
      <c r="A14" s="2" t="s">
        <v>108</v>
      </c>
      <c r="B14" s="2"/>
      <c r="C14" s="2"/>
      <c r="D14" s="2"/>
      <c r="E14" s="2">
        <v>2637913655</v>
      </c>
      <c r="F14" s="2">
        <v>1</v>
      </c>
      <c r="G14" s="2">
        <f t="shared" si="14"/>
        <v>2637913655</v>
      </c>
      <c r="H14" s="2">
        <f t="shared" si="15"/>
        <v>68585755030</v>
      </c>
    </row>
    <row r="15" spans="1:8" ht="18.75" x14ac:dyDescent="0.3">
      <c r="A15" s="2" t="s">
        <v>109</v>
      </c>
      <c r="B15" s="2"/>
      <c r="C15" s="2"/>
      <c r="D15" s="2"/>
      <c r="E15" s="2">
        <v>2637913655</v>
      </c>
      <c r="F15" s="2">
        <v>1</v>
      </c>
      <c r="G15" s="2">
        <f t="shared" si="14"/>
        <v>2637913655</v>
      </c>
      <c r="H15" s="2">
        <f t="shared" si="15"/>
        <v>71223668685</v>
      </c>
    </row>
    <row r="16" spans="1:8" ht="18.75" x14ac:dyDescent="0.3">
      <c r="A16" s="2" t="s">
        <v>119</v>
      </c>
      <c r="B16" s="2"/>
      <c r="C16" s="2"/>
      <c r="D16" s="2"/>
      <c r="E16" s="2">
        <v>2637913655</v>
      </c>
      <c r="F16" s="2">
        <v>3</v>
      </c>
      <c r="G16" s="2">
        <f t="shared" ref="G16" si="16">F16*E16</f>
        <v>7913740965</v>
      </c>
      <c r="H16" s="2">
        <f t="shared" ref="H16" si="17">G16+H15</f>
        <v>79137409650</v>
      </c>
    </row>
    <row r="17" spans="1:8" ht="18.75" x14ac:dyDescent="0.3">
      <c r="A17" s="2" t="s">
        <v>123</v>
      </c>
      <c r="B17" s="2"/>
      <c r="C17" s="2"/>
      <c r="D17" s="2"/>
      <c r="E17" s="2">
        <v>2637913655</v>
      </c>
      <c r="F17" s="2">
        <v>1</v>
      </c>
      <c r="G17" s="2">
        <f t="shared" ref="G17" si="18">F17*E17</f>
        <v>2637913655</v>
      </c>
      <c r="H17" s="2">
        <f t="shared" ref="H17" si="19">G17+H16</f>
        <v>81775323305</v>
      </c>
    </row>
    <row r="18" spans="1:8" ht="18.75" x14ac:dyDescent="0.3">
      <c r="A18" s="2" t="s">
        <v>124</v>
      </c>
      <c r="B18" s="2"/>
      <c r="C18" s="2"/>
      <c r="D18" s="2"/>
      <c r="E18" s="2">
        <v>2637913655</v>
      </c>
      <c r="F18" s="2">
        <v>1</v>
      </c>
      <c r="G18" s="2">
        <f t="shared" ref="G18:G20" si="20">F18*E18</f>
        <v>2637913655</v>
      </c>
      <c r="H18" s="2">
        <f t="shared" ref="H18:H20" si="21">G18+H17</f>
        <v>84413236960</v>
      </c>
    </row>
    <row r="19" spans="1:8" ht="18.75" x14ac:dyDescent="0.3">
      <c r="A19" s="2" t="s">
        <v>125</v>
      </c>
      <c r="B19" s="2"/>
      <c r="C19" s="2"/>
      <c r="D19" s="2"/>
      <c r="E19" s="2">
        <v>2637913655</v>
      </c>
      <c r="F19" s="2">
        <v>1</v>
      </c>
      <c r="G19" s="2">
        <f t="shared" si="20"/>
        <v>2637913655</v>
      </c>
      <c r="H19" s="2">
        <f t="shared" si="21"/>
        <v>87051150615</v>
      </c>
    </row>
    <row r="20" spans="1:8" ht="18.75" x14ac:dyDescent="0.3">
      <c r="A20" s="2" t="s">
        <v>126</v>
      </c>
      <c r="B20" s="2"/>
      <c r="C20" s="2"/>
      <c r="D20" s="2"/>
      <c r="E20" s="2">
        <v>2637913655</v>
      </c>
      <c r="F20" s="2">
        <v>1</v>
      </c>
      <c r="G20" s="2">
        <f t="shared" si="20"/>
        <v>2637913655</v>
      </c>
      <c r="H20" s="2">
        <f t="shared" si="21"/>
        <v>89689064270</v>
      </c>
    </row>
    <row r="21" spans="1:8" ht="18.75" x14ac:dyDescent="0.3">
      <c r="A21" s="2" t="s">
        <v>139</v>
      </c>
      <c r="B21" s="2"/>
      <c r="C21" s="2"/>
      <c r="D21" s="2"/>
      <c r="E21" s="2">
        <v>2637913655</v>
      </c>
      <c r="F21" s="2">
        <v>3</v>
      </c>
      <c r="G21" s="2">
        <f t="shared" ref="G21" si="22">F21*E21</f>
        <v>7913740965</v>
      </c>
      <c r="H21" s="2">
        <f t="shared" ref="H21" si="23">G21+H20</f>
        <v>97602805235</v>
      </c>
    </row>
    <row r="22" spans="1:8" ht="18.75" x14ac:dyDescent="0.3">
      <c r="A22" s="2" t="s">
        <v>143</v>
      </c>
      <c r="B22" s="2"/>
      <c r="C22" s="2"/>
      <c r="D22" s="2"/>
      <c r="E22" s="2">
        <v>2637913655</v>
      </c>
      <c r="F22" s="2">
        <v>1</v>
      </c>
      <c r="G22" s="2">
        <f t="shared" ref="G22" si="24">F22*E22</f>
        <v>2637913655</v>
      </c>
      <c r="H22" s="2">
        <f t="shared" ref="H22" si="25">G22+H21</f>
        <v>100240718890</v>
      </c>
    </row>
    <row r="23" spans="1:8" ht="18.75" x14ac:dyDescent="0.3">
      <c r="A23" s="2" t="s">
        <v>144</v>
      </c>
      <c r="B23" s="2"/>
      <c r="C23" s="2"/>
      <c r="D23" s="2"/>
      <c r="E23" s="2">
        <v>2637913655</v>
      </c>
      <c r="F23" s="2">
        <v>1</v>
      </c>
      <c r="G23" s="2">
        <f t="shared" ref="G23:G25" si="26">F23*E23</f>
        <v>2637913655</v>
      </c>
      <c r="H23" s="2">
        <f t="shared" ref="H23:H25" si="27">G23+H22</f>
        <v>102878632545</v>
      </c>
    </row>
    <row r="24" spans="1:8" ht="18.75" x14ac:dyDescent="0.3">
      <c r="A24" s="2" t="s">
        <v>145</v>
      </c>
      <c r="B24" s="2"/>
      <c r="C24" s="2"/>
      <c r="D24" s="2"/>
      <c r="E24" s="2">
        <v>2637913655</v>
      </c>
      <c r="F24" s="2">
        <v>1</v>
      </c>
      <c r="G24" s="2">
        <f t="shared" si="26"/>
        <v>2637913655</v>
      </c>
      <c r="H24" s="2">
        <f t="shared" si="27"/>
        <v>105516546200</v>
      </c>
    </row>
    <row r="25" spans="1:8" ht="18.75" x14ac:dyDescent="0.3">
      <c r="A25" s="2" t="s">
        <v>146</v>
      </c>
      <c r="B25" s="2"/>
      <c r="C25" s="2"/>
      <c r="D25" s="2"/>
      <c r="E25" s="2">
        <v>2637913655</v>
      </c>
      <c r="F25" s="2">
        <v>1</v>
      </c>
      <c r="G25" s="2">
        <f t="shared" si="26"/>
        <v>2637913655</v>
      </c>
      <c r="H25" s="2">
        <f t="shared" si="27"/>
        <v>108154459855</v>
      </c>
    </row>
    <row r="26" spans="1:8" ht="18.75" x14ac:dyDescent="0.3">
      <c r="A26" s="2" t="s">
        <v>159</v>
      </c>
      <c r="B26" s="2"/>
      <c r="C26" s="2"/>
      <c r="D26" s="2"/>
      <c r="E26" s="2">
        <v>2637913655</v>
      </c>
      <c r="F26" s="2">
        <v>3</v>
      </c>
      <c r="G26" s="2">
        <f t="shared" ref="G26" si="28">F26*E26</f>
        <v>7913740965</v>
      </c>
      <c r="H26" s="2">
        <f t="shared" ref="H26" si="29">G26+H25</f>
        <v>116068200820</v>
      </c>
    </row>
    <row r="27" spans="1:8" ht="18.75" x14ac:dyDescent="0.3">
      <c r="A27" s="2" t="s">
        <v>160</v>
      </c>
      <c r="B27" s="2"/>
      <c r="C27" s="2"/>
      <c r="D27" s="2"/>
      <c r="E27" s="2">
        <v>2637913655</v>
      </c>
      <c r="F27" s="2">
        <v>1</v>
      </c>
      <c r="G27" s="2">
        <f t="shared" ref="G27:G30" si="30">F27*E27</f>
        <v>2637913655</v>
      </c>
      <c r="H27" s="2">
        <f t="shared" ref="H27:H30" si="31">G27+H26</f>
        <v>118706114475</v>
      </c>
    </row>
    <row r="28" spans="1:8" ht="18.75" x14ac:dyDescent="0.3">
      <c r="A28" s="2" t="s">
        <v>161</v>
      </c>
      <c r="B28" s="2"/>
      <c r="C28" s="2"/>
      <c r="D28" s="2"/>
      <c r="E28" s="2">
        <v>2637913655</v>
      </c>
      <c r="F28" s="2">
        <v>1</v>
      </c>
      <c r="G28" s="2">
        <f t="shared" si="30"/>
        <v>2637913655</v>
      </c>
      <c r="H28" s="2">
        <f t="shared" si="31"/>
        <v>121344028130</v>
      </c>
    </row>
    <row r="29" spans="1:8" ht="18.75" x14ac:dyDescent="0.3">
      <c r="A29" s="2" t="s">
        <v>162</v>
      </c>
      <c r="B29" s="2"/>
      <c r="C29" s="2"/>
      <c r="D29" s="2"/>
      <c r="E29" s="2">
        <v>2637913655</v>
      </c>
      <c r="F29" s="2">
        <v>1</v>
      </c>
      <c r="G29" s="2">
        <f t="shared" si="30"/>
        <v>2637913655</v>
      </c>
      <c r="H29" s="2">
        <f t="shared" si="31"/>
        <v>123981941785</v>
      </c>
    </row>
    <row r="30" spans="1:8" ht="18.75" x14ac:dyDescent="0.3">
      <c r="A30" s="2" t="s">
        <v>163</v>
      </c>
      <c r="B30" s="2"/>
      <c r="C30" s="2"/>
      <c r="D30" s="2"/>
      <c r="E30" s="2">
        <v>2637913655</v>
      </c>
      <c r="F30" s="2">
        <v>1</v>
      </c>
      <c r="G30" s="2">
        <f t="shared" si="30"/>
        <v>2637913655</v>
      </c>
      <c r="H30" s="2">
        <f t="shared" si="31"/>
        <v>126619855440</v>
      </c>
    </row>
    <row r="31" spans="1:8" ht="14.25" customHeight="1" x14ac:dyDescent="0.3">
      <c r="A31" s="2"/>
      <c r="B31" s="2"/>
      <c r="C31" s="2"/>
      <c r="D31" s="2"/>
      <c r="E31" s="2"/>
      <c r="F31" s="2"/>
      <c r="G31" s="2"/>
      <c r="H31" s="2"/>
    </row>
    <row r="32" spans="1:8" ht="2.25" customHeight="1" x14ac:dyDescent="0.3">
      <c r="A32" s="2"/>
      <c r="B32" s="2"/>
      <c r="C32" s="2"/>
      <c r="D32" s="2"/>
      <c r="E32" s="2"/>
      <c r="F32" s="2"/>
      <c r="G32" s="2"/>
      <c r="H32" s="2"/>
    </row>
    <row r="33" spans="1:8" ht="18.75" x14ac:dyDescent="0.3">
      <c r="A33" s="2"/>
      <c r="B33" s="2"/>
      <c r="C33" s="2"/>
      <c r="D33" s="2"/>
      <c r="E33" s="2"/>
      <c r="F33" s="2"/>
      <c r="G33" s="2">
        <f>SUM(G2,G31)</f>
        <v>26379136550</v>
      </c>
      <c r="H33" s="2" t="s">
        <v>6</v>
      </c>
    </row>
  </sheetData>
  <phoneticPr fontId="6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BP29"/>
  <sheetViews>
    <sheetView rightToLeft="1" tabSelected="1" topLeftCell="A4" workbookViewId="0">
      <selection activeCell="I34" sqref="I34"/>
    </sheetView>
  </sheetViews>
  <sheetFormatPr defaultRowHeight="15" x14ac:dyDescent="0.25"/>
  <cols>
    <col min="1" max="1" width="7.42578125" bestFit="1" customWidth="1"/>
    <col min="2" max="3" width="12.7109375" bestFit="1" customWidth="1"/>
    <col min="4" max="4" width="11.5703125" bestFit="1" customWidth="1"/>
    <col min="5" max="5" width="12.7109375" bestFit="1" customWidth="1"/>
    <col min="6" max="6" width="10.85546875" bestFit="1" customWidth="1"/>
    <col min="7" max="7" width="6.85546875" bestFit="1" customWidth="1"/>
    <col min="8" max="8" width="14.140625" bestFit="1" customWidth="1"/>
    <col min="9" max="9" width="10.85546875" bestFit="1" customWidth="1"/>
    <col min="10" max="10" width="6.85546875" bestFit="1" customWidth="1"/>
    <col min="11" max="11" width="10.85546875" bestFit="1" customWidth="1"/>
    <col min="12" max="12" width="6.85546875" bestFit="1" customWidth="1"/>
    <col min="13" max="13" width="10.85546875" bestFit="1" customWidth="1"/>
    <col min="14" max="14" width="6.85546875" bestFit="1" customWidth="1"/>
    <col min="15" max="16" width="12.7109375" bestFit="1" customWidth="1"/>
    <col min="17" max="17" width="8.140625" bestFit="1" customWidth="1"/>
  </cols>
  <sheetData>
    <row r="1" spans="1:18" x14ac:dyDescent="0.25">
      <c r="A1" s="17" t="s">
        <v>53</v>
      </c>
      <c r="B1" s="18" t="s">
        <v>54</v>
      </c>
      <c r="C1" s="17" t="s">
        <v>43</v>
      </c>
      <c r="D1" s="17" t="s">
        <v>49</v>
      </c>
      <c r="E1" s="17" t="s">
        <v>55</v>
      </c>
      <c r="F1" s="114" t="s">
        <v>44</v>
      </c>
      <c r="G1" s="114"/>
      <c r="H1" s="17" t="s">
        <v>56</v>
      </c>
      <c r="I1" s="115" t="s">
        <v>57</v>
      </c>
      <c r="J1" s="115"/>
      <c r="K1" s="116" t="s">
        <v>58</v>
      </c>
      <c r="L1" s="117"/>
      <c r="M1" s="115" t="s">
        <v>59</v>
      </c>
      <c r="N1" s="115"/>
      <c r="O1" s="19" t="s">
        <v>60</v>
      </c>
      <c r="P1" s="118" t="s">
        <v>61</v>
      </c>
      <c r="Q1" s="119"/>
      <c r="R1" s="17"/>
    </row>
    <row r="2" spans="1:18" x14ac:dyDescent="0.25">
      <c r="A2" s="20" t="s">
        <v>52</v>
      </c>
      <c r="B2" s="21">
        <f>Base!E$2</f>
        <v>2637913655</v>
      </c>
      <c r="C2" s="22">
        <f ca="1">E2+SUM(D$2:D2)</f>
        <v>2636805510</v>
      </c>
      <c r="D2" s="23"/>
      <c r="E2" s="22">
        <f t="shared" ref="E2:E3" ca="1" si="0">INDIRECT("'"&amp;A2&amp;"'!G41")</f>
        <v>2636805510</v>
      </c>
      <c r="F2" s="21">
        <f t="shared" ref="F2:F3" ca="1" si="1">E2+D2-B2</f>
        <v>-1108145</v>
      </c>
      <c r="G2" s="24">
        <f t="shared" ref="G2:G3" ca="1" si="2">F2/B2</f>
        <v>-4.2008387875000405E-4</v>
      </c>
      <c r="H2" s="21">
        <f t="shared" ref="H2:H3" ca="1" si="3">F2-D2</f>
        <v>-1108145</v>
      </c>
      <c r="I2" s="25">
        <f t="shared" ref="I2:I3" ca="1" si="4">C2-B$2</f>
        <v>-1108145</v>
      </c>
      <c r="J2" s="26">
        <f t="shared" ref="J2:J3" ca="1" si="5">I2/B$2</f>
        <v>-4.2008387875000405E-4</v>
      </c>
      <c r="K2" s="27">
        <f ca="1">H2</f>
        <v>-1108145</v>
      </c>
      <c r="L2" s="28">
        <f t="shared" ref="L2:L3" ca="1" si="6">K2/$B$2</f>
        <v>-4.2008387875000405E-4</v>
      </c>
      <c r="M2" s="25">
        <f ca="1">F2</f>
        <v>-1108145</v>
      </c>
      <c r="N2" s="29">
        <f ca="1">G2</f>
        <v>-4.2008387875000405E-4</v>
      </c>
      <c r="O2" s="30">
        <f t="shared" ref="O2:O7" ca="1" si="7">C2+690000000+1860000000</f>
        <v>5186805510</v>
      </c>
      <c r="P2" s="31">
        <f t="shared" ref="P2:P8" ca="1" si="8">O2-1380000000</f>
        <v>3806805510</v>
      </c>
      <c r="Q2" s="32">
        <f ca="1">P2/1380000000</f>
        <v>2.7585547173913043</v>
      </c>
      <c r="R2" s="17"/>
    </row>
    <row r="3" spans="1:18" x14ac:dyDescent="0.25">
      <c r="A3" s="20" t="s">
        <v>62</v>
      </c>
      <c r="B3" s="21">
        <f t="shared" ref="B3" ca="1" si="9">E2</f>
        <v>2636805510</v>
      </c>
      <c r="C3" s="22">
        <f ca="1">E3+SUM(D$2:D3)</f>
        <v>2642122697</v>
      </c>
      <c r="D3" s="23"/>
      <c r="E3" s="22">
        <f t="shared" ca="1" si="0"/>
        <v>2642122697</v>
      </c>
      <c r="F3" s="21">
        <f t="shared" ca="1" si="1"/>
        <v>5317187</v>
      </c>
      <c r="G3" s="24">
        <f t="shared" ca="1" si="2"/>
        <v>2.0165260501143296E-3</v>
      </c>
      <c r="H3" s="21">
        <f t="shared" ca="1" si="3"/>
        <v>5317187</v>
      </c>
      <c r="I3" s="25">
        <f t="shared" ca="1" si="4"/>
        <v>4209042</v>
      </c>
      <c r="J3" s="26">
        <f t="shared" ca="1" si="5"/>
        <v>1.5955950612795929E-3</v>
      </c>
      <c r="K3" s="27">
        <f t="shared" ref="K3" ca="1" si="10">H3+K2</f>
        <v>4209042</v>
      </c>
      <c r="L3" s="28">
        <f t="shared" ca="1" si="6"/>
        <v>1.5955950612795929E-3</v>
      </c>
      <c r="M3" s="25">
        <f t="shared" ref="M3:N3" ca="1" si="11">F3+M2</f>
        <v>4209042</v>
      </c>
      <c r="N3" s="29">
        <f t="shared" ca="1" si="11"/>
        <v>1.5964421713643255E-3</v>
      </c>
      <c r="O3" s="30">
        <f t="shared" ca="1" si="7"/>
        <v>5192122697</v>
      </c>
      <c r="P3" s="31">
        <f t="shared" ca="1" si="8"/>
        <v>3812122697</v>
      </c>
      <c r="Q3" s="32">
        <f t="shared" ref="Q3" ca="1" si="12">P3/1380000000</f>
        <v>2.7624077514492753</v>
      </c>
      <c r="R3" s="17"/>
    </row>
    <row r="4" spans="1:18" x14ac:dyDescent="0.25">
      <c r="A4" s="20" t="s">
        <v>63</v>
      </c>
      <c r="B4" s="21">
        <f t="shared" ref="B4" ca="1" si="13">E3</f>
        <v>2642122697</v>
      </c>
      <c r="C4" s="22">
        <f ca="1">E4+SUM(D$2:D4)</f>
        <v>2638724585</v>
      </c>
      <c r="D4" s="23"/>
      <c r="E4" s="22">
        <f t="shared" ref="E4" ca="1" si="14">INDIRECT("'"&amp;A4&amp;"'!G41")</f>
        <v>2638724585</v>
      </c>
      <c r="F4" s="21">
        <f t="shared" ref="F4" ca="1" si="15">E4+D4-B4</f>
        <v>-3398112</v>
      </c>
      <c r="G4" s="24">
        <f t="shared" ref="G4" ca="1" si="16">F4/B4</f>
        <v>-1.286129521486034E-3</v>
      </c>
      <c r="H4" s="21">
        <f t="shared" ref="H4" ca="1" si="17">F4-D4</f>
        <v>-3398112</v>
      </c>
      <c r="I4" s="25">
        <f t="shared" ref="I4" ca="1" si="18">C4-B$2</f>
        <v>810930</v>
      </c>
      <c r="J4" s="26">
        <f t="shared" ref="J4" ca="1" si="19">I4/B$2</f>
        <v>3.0741339788090978E-4</v>
      </c>
      <c r="K4" s="27">
        <f t="shared" ref="K4" ca="1" si="20">H4+K3</f>
        <v>810930</v>
      </c>
      <c r="L4" s="28">
        <f t="shared" ref="L4" ca="1" si="21">K4/$B$2</f>
        <v>3.0741339788090978E-4</v>
      </c>
      <c r="M4" s="25">
        <f t="shared" ref="M4" ca="1" si="22">F4+M3</f>
        <v>810930</v>
      </c>
      <c r="N4" s="29">
        <f t="shared" ref="N4" ca="1" si="23">G4+N3</f>
        <v>3.1031264987829146E-4</v>
      </c>
      <c r="O4" s="30">
        <f t="shared" ca="1" si="7"/>
        <v>5188724585</v>
      </c>
      <c r="P4" s="31">
        <f t="shared" ca="1" si="8"/>
        <v>3808724585</v>
      </c>
      <c r="Q4" s="32">
        <f t="shared" ref="Q4" ca="1" si="24">P4/1380000000</f>
        <v>2.7599453514492756</v>
      </c>
      <c r="R4" s="39"/>
    </row>
    <row r="5" spans="1:18" x14ac:dyDescent="0.25">
      <c r="A5" s="20" t="s">
        <v>64</v>
      </c>
      <c r="B5" s="21">
        <f t="shared" ref="B5" ca="1" si="25">E4</f>
        <v>2638724585</v>
      </c>
      <c r="C5" s="22">
        <f ca="1">E5+SUM(D$2:D5)</f>
        <v>2623828171</v>
      </c>
      <c r="D5" s="23"/>
      <c r="E5" s="22">
        <f t="shared" ref="E5" ca="1" si="26">INDIRECT("'"&amp;A5&amp;"'!G41")</f>
        <v>2623828171</v>
      </c>
      <c r="F5" s="21">
        <f t="shared" ref="F5" ca="1" si="27">E5+D5-B5</f>
        <v>-14896414</v>
      </c>
      <c r="G5" s="24">
        <f t="shared" ref="G5" ca="1" si="28">F5/B5</f>
        <v>-5.6453083753718091E-3</v>
      </c>
      <c r="H5" s="21">
        <f t="shared" ref="H5" ca="1" si="29">F5-D5</f>
        <v>-14896414</v>
      </c>
      <c r="I5" s="25">
        <f t="shared" ref="I5" ca="1" si="30">C5-B$2</f>
        <v>-14085484</v>
      </c>
      <c r="J5" s="26">
        <f t="shared" ref="J5" ca="1" si="31">I5/B$2</f>
        <v>-5.3396304209206574E-3</v>
      </c>
      <c r="K5" s="27">
        <f t="shared" ref="K5" ca="1" si="32">H5+K4</f>
        <v>-14085484</v>
      </c>
      <c r="L5" s="28">
        <f t="shared" ref="L5" ca="1" si="33">K5/$B$2</f>
        <v>-5.3396304209206574E-3</v>
      </c>
      <c r="M5" s="25">
        <f t="shared" ref="M5" ca="1" si="34">F5+M4</f>
        <v>-14085484</v>
      </c>
      <c r="N5" s="29">
        <f t="shared" ref="N5" ca="1" si="35">G5+N4</f>
        <v>-5.3349957254935181E-3</v>
      </c>
      <c r="O5" s="30">
        <f t="shared" ca="1" si="7"/>
        <v>5173828171</v>
      </c>
      <c r="P5" s="31">
        <f t="shared" ca="1" si="8"/>
        <v>3793828171</v>
      </c>
      <c r="Q5" s="32">
        <f t="shared" ref="Q5" ca="1" si="36">P5/1380000000</f>
        <v>2.7491508485507246</v>
      </c>
      <c r="R5" s="42"/>
    </row>
    <row r="6" spans="1:18" x14ac:dyDescent="0.25">
      <c r="A6" s="20" t="s">
        <v>78</v>
      </c>
      <c r="B6" s="21">
        <f t="shared" ref="B6" ca="1" si="37">E5</f>
        <v>2623828171</v>
      </c>
      <c r="C6" s="22">
        <f ca="1">E6+SUM(D$2:D6)</f>
        <v>2601652849</v>
      </c>
      <c r="D6" s="23"/>
      <c r="E6" s="22">
        <f t="shared" ref="E6" ca="1" si="38">INDIRECT("'"&amp;A6&amp;"'!G41")</f>
        <v>2601652849</v>
      </c>
      <c r="F6" s="21">
        <f t="shared" ref="F6" ca="1" si="39">E6+D6-B6</f>
        <v>-22175322</v>
      </c>
      <c r="G6" s="24">
        <f t="shared" ref="G6" ca="1" si="40">F6/B6</f>
        <v>-8.4515145637560889E-3</v>
      </c>
      <c r="H6" s="21">
        <f t="shared" ref="H6" ca="1" si="41">F6-D6</f>
        <v>-22175322</v>
      </c>
      <c r="I6" s="25">
        <f t="shared" ref="I6" ca="1" si="42">C6-B$2</f>
        <v>-36260806</v>
      </c>
      <c r="J6" s="26">
        <f t="shared" ref="J6" ca="1" si="43">I6/B$2</f>
        <v>-1.374601702040926E-2</v>
      </c>
      <c r="K6" s="27">
        <f t="shared" ref="K6" ca="1" si="44">H6+K5</f>
        <v>-36260806</v>
      </c>
      <c r="L6" s="28">
        <f t="shared" ref="L6" ca="1" si="45">K6/$B$2</f>
        <v>-1.374601702040926E-2</v>
      </c>
      <c r="M6" s="25">
        <f t="shared" ref="M6" ca="1" si="46">F6+M5</f>
        <v>-36260806</v>
      </c>
      <c r="N6" s="29">
        <f t="shared" ref="N6" ca="1" si="47">G6+N5</f>
        <v>-1.3786510289249607E-2</v>
      </c>
      <c r="O6" s="30">
        <f t="shared" ca="1" si="7"/>
        <v>5151652849</v>
      </c>
      <c r="P6" s="31">
        <f t="shared" ca="1" si="8"/>
        <v>3771652849</v>
      </c>
      <c r="Q6" s="32">
        <f t="shared" ref="Q6" ca="1" si="48">P6/1380000000</f>
        <v>2.733081774637681</v>
      </c>
      <c r="R6" s="45"/>
    </row>
    <row r="7" spans="1:18" ht="14.25" customHeight="1" x14ac:dyDescent="0.25">
      <c r="A7" s="20" t="s">
        <v>82</v>
      </c>
      <c r="B7" s="21">
        <f t="shared" ref="B7" ca="1" si="49">E6</f>
        <v>2601652849</v>
      </c>
      <c r="C7" s="22">
        <f ca="1">E7+SUM(D$2:D7)</f>
        <v>2581238258</v>
      </c>
      <c r="D7" s="23"/>
      <c r="E7" s="22">
        <f t="shared" ref="E7" ca="1" si="50">INDIRECT("'"&amp;A7&amp;"'!G41")</f>
        <v>2581238258</v>
      </c>
      <c r="F7" s="21">
        <f t="shared" ref="F7" ca="1" si="51">E7+D7-B7</f>
        <v>-20414591</v>
      </c>
      <c r="G7" s="24">
        <f t="shared" ref="G7" ca="1" si="52">F7/B7</f>
        <v>-7.8467774852616391E-3</v>
      </c>
      <c r="H7" s="21">
        <f t="shared" ref="H7" ca="1" si="53">F7-D7</f>
        <v>-20414591</v>
      </c>
      <c r="I7" s="25">
        <f t="shared" ref="I7" ca="1" si="54">C7-B$2</f>
        <v>-56675397</v>
      </c>
      <c r="J7" s="26">
        <f t="shared" ref="J7" ca="1" si="55">I7/B$2</f>
        <v>-2.1484932568803128E-2</v>
      </c>
      <c r="K7" s="27">
        <f t="shared" ref="K7" ca="1" si="56">H7+K6</f>
        <v>-56675397</v>
      </c>
      <c r="L7" s="28">
        <f t="shared" ref="L7" ca="1" si="57">K7/$B$2</f>
        <v>-2.1484932568803128E-2</v>
      </c>
      <c r="M7" s="25">
        <f t="shared" ref="M7" ca="1" si="58">F7+M6</f>
        <v>-56675397</v>
      </c>
      <c r="N7" s="29">
        <f t="shared" ref="N7" ca="1" si="59">G7+N6</f>
        <v>-2.1633287774511248E-2</v>
      </c>
      <c r="O7" s="30">
        <f t="shared" ca="1" si="7"/>
        <v>5131238258</v>
      </c>
      <c r="P7" s="31">
        <f t="shared" ca="1" si="8"/>
        <v>3751238258</v>
      </c>
      <c r="Q7" s="32">
        <f t="shared" ref="Q7" ca="1" si="60">P7/1380000000</f>
        <v>2.7182885927536233</v>
      </c>
      <c r="R7" s="48"/>
    </row>
    <row r="8" spans="1:18" ht="14.25" customHeight="1" x14ac:dyDescent="0.25">
      <c r="A8" s="20" t="s">
        <v>86</v>
      </c>
      <c r="B8" s="21">
        <f t="shared" ref="B8" ca="1" si="61">E7</f>
        <v>2581238258</v>
      </c>
      <c r="C8" s="22">
        <f ca="1">E8+SUM(D$2:D8)</f>
        <v>2586047239</v>
      </c>
      <c r="D8" s="23"/>
      <c r="E8" s="22">
        <f t="shared" ref="E8" ca="1" si="62">INDIRECT("'"&amp;A8&amp;"'!G41")</f>
        <v>2586047239</v>
      </c>
      <c r="F8" s="21">
        <f t="shared" ref="F8" ca="1" si="63">E8+D8-B8</f>
        <v>4808981</v>
      </c>
      <c r="G8" s="24">
        <f t="shared" ref="G8" ca="1" si="64">F8/B8</f>
        <v>1.8630519616294949E-3</v>
      </c>
      <c r="H8" s="21">
        <f t="shared" ref="H8" ca="1" si="65">F8-D8</f>
        <v>4808981</v>
      </c>
      <c r="I8" s="25">
        <f t="shared" ref="I8" ca="1" si="66">C8-B$2</f>
        <v>-51866416</v>
      </c>
      <c r="J8" s="26">
        <f t="shared" ref="J8" ca="1" si="67">I8/B$2</f>
        <v>-1.9661908152941419E-2</v>
      </c>
      <c r="K8" s="27">
        <f t="shared" ref="K8" ca="1" si="68">H8+K7</f>
        <v>-51866416</v>
      </c>
      <c r="L8" s="28">
        <f t="shared" ref="L8" ca="1" si="69">K8/$B$2</f>
        <v>-1.9661908152941419E-2</v>
      </c>
      <c r="M8" s="25">
        <f t="shared" ref="M8" ca="1" si="70">F8+M7</f>
        <v>-51866416</v>
      </c>
      <c r="N8" s="29">
        <f t="shared" ref="N8" ca="1" si="71">G8+N7</f>
        <v>-1.9770235812881752E-2</v>
      </c>
      <c r="O8" s="30">
        <f t="shared" ref="O8" ca="1" si="72">C8+690000000+1860000000</f>
        <v>5136047239</v>
      </c>
      <c r="P8" s="31">
        <f t="shared" ca="1" si="8"/>
        <v>3756047239</v>
      </c>
      <c r="Q8" s="32">
        <f t="shared" ref="Q8" ca="1" si="73">P8/1380000000</f>
        <v>2.7217733615942028</v>
      </c>
      <c r="R8" s="51"/>
    </row>
    <row r="9" spans="1:18" ht="14.25" customHeight="1" x14ac:dyDescent="0.25">
      <c r="A9" s="20" t="s">
        <v>87</v>
      </c>
      <c r="B9" s="21">
        <f t="shared" ref="B9" ca="1" si="74">E8</f>
        <v>2586047239</v>
      </c>
      <c r="C9" s="22">
        <f ca="1">E9+SUM(D$2:D9)</f>
        <v>2590723319</v>
      </c>
      <c r="D9" s="23"/>
      <c r="E9" s="22">
        <f t="shared" ref="E9" ca="1" si="75">INDIRECT("'"&amp;A9&amp;"'!G41")</f>
        <v>2590723319</v>
      </c>
      <c r="F9" s="21">
        <f t="shared" ref="F9" ca="1" si="76">E9+D9-B9</f>
        <v>4676080</v>
      </c>
      <c r="G9" s="24">
        <f t="shared" ref="G9" ca="1" si="77">F9/B9</f>
        <v>1.8081958942900811E-3</v>
      </c>
      <c r="H9" s="21">
        <f t="shared" ref="H9" ca="1" si="78">F9-D9</f>
        <v>4676080</v>
      </c>
      <c r="I9" s="25">
        <f t="shared" ref="I9" ca="1" si="79">C9-B$2</f>
        <v>-47190336</v>
      </c>
      <c r="J9" s="26">
        <f t="shared" ref="J9" ca="1" si="80">I9/B$2</f>
        <v>-1.7889264840247398E-2</v>
      </c>
      <c r="K9" s="27">
        <f t="shared" ref="K9" ca="1" si="81">H9+K8</f>
        <v>-47190336</v>
      </c>
      <c r="L9" s="28">
        <f t="shared" ref="L9" ca="1" si="82">K9/$B$2</f>
        <v>-1.7889264840247398E-2</v>
      </c>
      <c r="M9" s="25">
        <f t="shared" ref="M9" ca="1" si="83">F9+M8</f>
        <v>-47190336</v>
      </c>
      <c r="N9" s="29">
        <f t="shared" ref="N9" ca="1" si="84">G9+N8</f>
        <v>-1.7962039918591671E-2</v>
      </c>
      <c r="O9" s="30">
        <f t="shared" ref="O9" ca="1" si="85">C9+690000000+1860000000</f>
        <v>5140723319</v>
      </c>
      <c r="P9" s="31">
        <f t="shared" ref="P9" ca="1" si="86">O9-1380000000</f>
        <v>3760723319</v>
      </c>
      <c r="Q9" s="32">
        <f t="shared" ref="Q9" ca="1" si="87">P9/1380000000</f>
        <v>2.7251618253623189</v>
      </c>
      <c r="R9" s="54"/>
    </row>
    <row r="10" spans="1:18" ht="14.25" customHeight="1" x14ac:dyDescent="0.25">
      <c r="A10" s="20" t="s">
        <v>88</v>
      </c>
      <c r="B10" s="21">
        <f t="shared" ref="B10" ca="1" si="88">E9</f>
        <v>2590723319</v>
      </c>
      <c r="C10" s="22">
        <f ca="1">E10+SUM(D$2:D10)</f>
        <v>2573189844</v>
      </c>
      <c r="D10" s="23"/>
      <c r="E10" s="22">
        <f t="shared" ref="E10" ca="1" si="89">INDIRECT("'"&amp;A10&amp;"'!G41")</f>
        <v>2573189844</v>
      </c>
      <c r="F10" s="21">
        <f t="shared" ref="F10" ca="1" si="90">E10+D10-B10</f>
        <v>-17533475</v>
      </c>
      <c r="G10" s="24">
        <f t="shared" ref="G10" ca="1" si="91">F10/B10</f>
        <v>-6.7677914007304302E-3</v>
      </c>
      <c r="H10" s="21">
        <f t="shared" ref="H10" ca="1" si="92">F10-D10</f>
        <v>-17533475</v>
      </c>
      <c r="I10" s="25">
        <f t="shared" ref="I10" ca="1" si="93">C10-B$2</f>
        <v>-64723811</v>
      </c>
      <c r="J10" s="26">
        <f t="shared" ref="J10" ca="1" si="94">I10/B$2</f>
        <v>-2.453598542822661E-2</v>
      </c>
      <c r="K10" s="27">
        <f t="shared" ref="K10" ca="1" si="95">H10+K9</f>
        <v>-64723811</v>
      </c>
      <c r="L10" s="28">
        <f t="shared" ref="L10" ca="1" si="96">K10/$B$2</f>
        <v>-2.453598542822661E-2</v>
      </c>
      <c r="M10" s="25">
        <f t="shared" ref="M10" ca="1" si="97">F10+M9</f>
        <v>-64723811</v>
      </c>
      <c r="N10" s="29">
        <f t="shared" ref="N10" ca="1" si="98">G10+N9</f>
        <v>-2.4729831319322101E-2</v>
      </c>
      <c r="O10" s="30">
        <f t="shared" ref="O10" ca="1" si="99">C10+690000000+1860000000</f>
        <v>5123189844</v>
      </c>
      <c r="P10" s="31">
        <f t="shared" ref="P10" ca="1" si="100">O10-1380000000</f>
        <v>3743189844</v>
      </c>
      <c r="Q10" s="32">
        <f t="shared" ref="Q10" ca="1" si="101">P10/1380000000</f>
        <v>2.712456408695652</v>
      </c>
      <c r="R10" s="57"/>
    </row>
    <row r="11" spans="1:18" ht="14.25" customHeight="1" x14ac:dyDescent="0.25">
      <c r="A11" s="20" t="s">
        <v>99</v>
      </c>
      <c r="B11" s="21">
        <f t="shared" ref="B11" ca="1" si="102">E10</f>
        <v>2573189844</v>
      </c>
      <c r="C11" s="22">
        <f ca="1">E11+SUM(D$2:D11)</f>
        <v>2555142211</v>
      </c>
      <c r="D11" s="23"/>
      <c r="E11" s="22">
        <f t="shared" ref="E11" ca="1" si="103">INDIRECT("'"&amp;A11&amp;"'!G41")</f>
        <v>2555142211</v>
      </c>
      <c r="F11" s="21">
        <f t="shared" ref="F11" ca="1" si="104">E11+D11-B11</f>
        <v>-18047633</v>
      </c>
      <c r="G11" s="24">
        <f t="shared" ref="G11" ca="1" si="105">F11/B11</f>
        <v>-7.0137199717627986E-3</v>
      </c>
      <c r="H11" s="21">
        <f t="shared" ref="H11" ca="1" si="106">F11-D11</f>
        <v>-18047633</v>
      </c>
      <c r="I11" s="25">
        <f t="shared" ref="I11" ca="1" si="107">C11-B$2</f>
        <v>-82771444</v>
      </c>
      <c r="J11" s="26">
        <f t="shared" ref="J11" ca="1" si="108">I11/B$2</f>
        <v>-3.1377616868964578E-2</v>
      </c>
      <c r="K11" s="27">
        <f t="shared" ref="K11" ca="1" si="109">H11+K10</f>
        <v>-82771444</v>
      </c>
      <c r="L11" s="28">
        <f t="shared" ref="L11" ca="1" si="110">K11/$B$2</f>
        <v>-3.1377616868964578E-2</v>
      </c>
      <c r="M11" s="25">
        <f t="shared" ref="M11" ca="1" si="111">F11+M10</f>
        <v>-82771444</v>
      </c>
      <c r="N11" s="29">
        <f t="shared" ref="N11" ca="1" si="112">G11+N10</f>
        <v>-3.1743551291084901E-2</v>
      </c>
      <c r="O11" s="30">
        <f t="shared" ref="O11" ca="1" si="113">C11+690000000+1860000000</f>
        <v>5105142211</v>
      </c>
      <c r="P11" s="31">
        <f t="shared" ref="P11" ca="1" si="114">O11-1380000000</f>
        <v>3725142211</v>
      </c>
      <c r="Q11" s="32">
        <f t="shared" ref="Q11" ca="1" si="115">P11/1380000000</f>
        <v>2.699378413768116</v>
      </c>
      <c r="R11" s="60"/>
    </row>
    <row r="12" spans="1:18" ht="14.25" customHeight="1" x14ac:dyDescent="0.25">
      <c r="A12" s="20" t="s">
        <v>103</v>
      </c>
      <c r="B12" s="21">
        <f t="shared" ref="B12" ca="1" si="116">E11</f>
        <v>2555142211</v>
      </c>
      <c r="C12" s="22">
        <f ca="1">E12+SUM(D$2:D12)</f>
        <v>2550557728</v>
      </c>
      <c r="D12" s="23"/>
      <c r="E12" s="22">
        <f t="shared" ref="E12" ca="1" si="117">INDIRECT("'"&amp;A12&amp;"'!G41")</f>
        <v>2550557728</v>
      </c>
      <c r="F12" s="21">
        <f t="shared" ref="F12" ca="1" si="118">E12+D12-B12</f>
        <v>-4584483</v>
      </c>
      <c r="G12" s="24">
        <f t="shared" ref="G12" ca="1" si="119">F12/B12</f>
        <v>-1.7942183336268323E-3</v>
      </c>
      <c r="H12" s="21">
        <f t="shared" ref="H12" ca="1" si="120">F12-D12</f>
        <v>-4584483</v>
      </c>
      <c r="I12" s="25">
        <f t="shared" ref="I12" ca="1" si="121">C12-B$2</f>
        <v>-87355927</v>
      </c>
      <c r="J12" s="26">
        <f t="shared" ref="J12" ca="1" si="122">I12/B$2</f>
        <v>-3.3115536907139594E-2</v>
      </c>
      <c r="K12" s="27">
        <f t="shared" ref="K12" ca="1" si="123">H12+K11</f>
        <v>-87355927</v>
      </c>
      <c r="L12" s="28">
        <f t="shared" ref="L12" ca="1" si="124">K12/$B$2</f>
        <v>-3.3115536907139594E-2</v>
      </c>
      <c r="M12" s="25">
        <f t="shared" ref="M12" ca="1" si="125">F12+M11</f>
        <v>-87355927</v>
      </c>
      <c r="N12" s="29">
        <f t="shared" ref="N12" ca="1" si="126">G12+N11</f>
        <v>-3.3537769624711736E-2</v>
      </c>
      <c r="O12" s="30">
        <f t="shared" ref="O12" ca="1" si="127">C12+690000000+1860000000</f>
        <v>5100557728</v>
      </c>
      <c r="P12" s="31">
        <f t="shared" ref="P12" ca="1" si="128">O12-1380000000</f>
        <v>3720557728</v>
      </c>
      <c r="Q12" s="32">
        <f t="shared" ref="Q12" ca="1" si="129">P12/1380000000</f>
        <v>2.6960563246376812</v>
      </c>
      <c r="R12" s="63"/>
    </row>
    <row r="13" spans="1:18" ht="14.25" customHeight="1" x14ac:dyDescent="0.25">
      <c r="A13" s="20" t="s">
        <v>107</v>
      </c>
      <c r="B13" s="21">
        <f t="shared" ref="B13" ca="1" si="130">E12</f>
        <v>2550557728</v>
      </c>
      <c r="C13" s="22">
        <f ca="1">E13+SUM(D$2:D13)</f>
        <v>2555523786</v>
      </c>
      <c r="D13" s="23"/>
      <c r="E13" s="22">
        <f t="shared" ref="E13" ca="1" si="131">INDIRECT("'"&amp;A13&amp;"'!G41")</f>
        <v>2555523786</v>
      </c>
      <c r="F13" s="21">
        <f t="shared" ref="F13" ca="1" si="132">E13+D13-B13</f>
        <v>4966058</v>
      </c>
      <c r="G13" s="24">
        <f t="shared" ref="G13" ca="1" si="133">F13/B13</f>
        <v>1.9470478732877361E-3</v>
      </c>
      <c r="H13" s="21">
        <f t="shared" ref="H13" ca="1" si="134">F13-D13</f>
        <v>4966058</v>
      </c>
      <c r="I13" s="25">
        <f t="shared" ref="I13" ca="1" si="135">C13-B$2</f>
        <v>-82389869</v>
      </c>
      <c r="J13" s="26">
        <f t="shared" ref="J13" ca="1" si="136">I13/B$2</f>
        <v>-3.1232966569559685E-2</v>
      </c>
      <c r="K13" s="27">
        <f t="shared" ref="K13" ca="1" si="137">H13+K12</f>
        <v>-82389869</v>
      </c>
      <c r="L13" s="28">
        <f t="shared" ref="L13" ca="1" si="138">K13/$B$2</f>
        <v>-3.1232966569559685E-2</v>
      </c>
      <c r="M13" s="25">
        <f t="shared" ref="M13" ca="1" si="139">F13+M12</f>
        <v>-82389869</v>
      </c>
      <c r="N13" s="29">
        <f t="shared" ref="N13" ca="1" si="140">G13+N12</f>
        <v>-3.1590721751424002E-2</v>
      </c>
      <c r="O13" s="30">
        <f t="shared" ref="O13" ca="1" si="141">C13+690000000+1860000000</f>
        <v>5105523786</v>
      </c>
      <c r="P13" s="31">
        <f t="shared" ref="P13" ca="1" si="142">O13-1380000000</f>
        <v>3725523786</v>
      </c>
      <c r="Q13" s="32">
        <f t="shared" ref="Q13" ca="1" si="143">P13/1380000000</f>
        <v>2.6996549173913045</v>
      </c>
      <c r="R13" s="66"/>
    </row>
    <row r="14" spans="1:18" ht="14.25" customHeight="1" x14ac:dyDescent="0.25">
      <c r="A14" s="20" t="s">
        <v>108</v>
      </c>
      <c r="B14" s="21">
        <f t="shared" ref="B14" ca="1" si="144">E13</f>
        <v>2555523786</v>
      </c>
      <c r="C14" s="22">
        <f ca="1">E14+SUM(D$2:D14)</f>
        <v>2584087385</v>
      </c>
      <c r="D14" s="23"/>
      <c r="E14" s="22">
        <f t="shared" ref="E14" ca="1" si="145">INDIRECT("'"&amp;A14&amp;"'!G41")</f>
        <v>2584087385</v>
      </c>
      <c r="F14" s="21">
        <f t="shared" ref="F14" ca="1" si="146">E14+D14-B14</f>
        <v>28563599</v>
      </c>
      <c r="G14" s="24">
        <f t="shared" ref="G14" ca="1" si="147">F14/B14</f>
        <v>1.1177199428344511E-2</v>
      </c>
      <c r="H14" s="21">
        <f t="shared" ref="H14" ca="1" si="148">F14-D14</f>
        <v>28563599</v>
      </c>
      <c r="I14" s="25">
        <f t="shared" ref="I14" ca="1" si="149">C14-B$2</f>
        <v>-53826270</v>
      </c>
      <c r="J14" s="26">
        <f t="shared" ref="J14" ca="1" si="150">I14/B$2</f>
        <v>-2.0404864237301961E-2</v>
      </c>
      <c r="K14" s="27">
        <f t="shared" ref="K14" ca="1" si="151">H14+K13</f>
        <v>-53826270</v>
      </c>
      <c r="L14" s="28">
        <f t="shared" ref="L14" ca="1" si="152">K14/$B$2</f>
        <v>-2.0404864237301961E-2</v>
      </c>
      <c r="M14" s="25">
        <f t="shared" ref="M14" ca="1" si="153">F14+M13</f>
        <v>-53826270</v>
      </c>
      <c r="N14" s="29">
        <f t="shared" ref="N14" ca="1" si="154">G14+N13</f>
        <v>-2.041352232307949E-2</v>
      </c>
      <c r="O14" s="30">
        <f t="shared" ref="O14" ca="1" si="155">C14+690000000+1860000000</f>
        <v>5134087385</v>
      </c>
      <c r="P14" s="31">
        <f t="shared" ref="P14" ca="1" si="156">O14-1380000000</f>
        <v>3754087385</v>
      </c>
      <c r="Q14" s="32">
        <f t="shared" ref="Q14" ca="1" si="157">P14/1380000000</f>
        <v>2.7203531775362317</v>
      </c>
      <c r="R14" s="69"/>
    </row>
    <row r="15" spans="1:18" ht="14.25" customHeight="1" x14ac:dyDescent="0.25">
      <c r="A15" s="20" t="s">
        <v>109</v>
      </c>
      <c r="B15" s="21">
        <f t="shared" ref="B15" ca="1" si="158">E14</f>
        <v>2584087385</v>
      </c>
      <c r="C15" s="22">
        <f ca="1">E15+SUM(D$2:D15)</f>
        <v>2576605219</v>
      </c>
      <c r="D15" s="23"/>
      <c r="E15" s="22">
        <f t="shared" ref="E15" ca="1" si="159">INDIRECT("'"&amp;A15&amp;"'!G41")</f>
        <v>2576605219</v>
      </c>
      <c r="F15" s="21">
        <f t="shared" ref="F15" ca="1" si="160">E15+D15-B15</f>
        <v>-7482166</v>
      </c>
      <c r="G15" s="24">
        <f t="shared" ref="G15" ca="1" si="161">F15/B15</f>
        <v>-2.8954771589506443E-3</v>
      </c>
      <c r="H15" s="21">
        <f t="shared" ref="H15" ca="1" si="162">F15-D15</f>
        <v>-7482166</v>
      </c>
      <c r="I15" s="25">
        <f t="shared" ref="I15" ca="1" si="163">C15-B$2</f>
        <v>-61308436</v>
      </c>
      <c r="J15" s="26">
        <f t="shared" ref="J15" ca="1" si="164">I15/B$2</f>
        <v>-2.3241259577922009E-2</v>
      </c>
      <c r="K15" s="27">
        <f t="shared" ref="K15" ca="1" si="165">H15+K14</f>
        <v>-61308436</v>
      </c>
      <c r="L15" s="28">
        <f t="shared" ref="L15" ca="1" si="166">K15/$B$2</f>
        <v>-2.3241259577922009E-2</v>
      </c>
      <c r="M15" s="25">
        <f t="shared" ref="M15" ca="1" si="167">F15+M14</f>
        <v>-61308436</v>
      </c>
      <c r="N15" s="29">
        <f t="shared" ref="N15" ca="1" si="168">G15+N14</f>
        <v>-2.3308999482030135E-2</v>
      </c>
      <c r="O15" s="30">
        <f t="shared" ref="O15" ca="1" si="169">C15+690000000+1860000000</f>
        <v>5126605219</v>
      </c>
      <c r="P15" s="31">
        <f t="shared" ref="P15" ca="1" si="170">O15-1380000000</f>
        <v>3746605219</v>
      </c>
      <c r="Q15" s="32">
        <f t="shared" ref="Q15" ca="1" si="171">P15/1380000000</f>
        <v>2.714931318115942</v>
      </c>
      <c r="R15" s="72"/>
    </row>
    <row r="16" spans="1:18" ht="14.25" customHeight="1" x14ac:dyDescent="0.25">
      <c r="A16" s="20" t="s">
        <v>119</v>
      </c>
      <c r="B16" s="21">
        <f t="shared" ref="B16" ca="1" si="172">E15</f>
        <v>2576605219</v>
      </c>
      <c r="C16" s="22">
        <f ca="1">E16+SUM(D$2:D16)</f>
        <v>2557911525</v>
      </c>
      <c r="D16" s="23"/>
      <c r="E16" s="22">
        <f t="shared" ref="E16" ca="1" si="173">INDIRECT("'"&amp;A16&amp;"'!G41")</f>
        <v>2557911525</v>
      </c>
      <c r="F16" s="21">
        <f t="shared" ref="F16" ca="1" si="174">E16+D16-B16</f>
        <v>-18693694</v>
      </c>
      <c r="G16" s="24">
        <f t="shared" ref="G16" ca="1" si="175">F16/B16</f>
        <v>-7.2551642223464734E-3</v>
      </c>
      <c r="H16" s="21">
        <f t="shared" ref="H16" ca="1" si="176">F16-D16</f>
        <v>-18693694</v>
      </c>
      <c r="I16" s="25">
        <f t="shared" ref="I16" ca="1" si="177">C16-B$2</f>
        <v>-80002130</v>
      </c>
      <c r="J16" s="26">
        <f t="shared" ref="J16" ca="1" si="178">I16/B$2</f>
        <v>-3.0327804645296472E-2</v>
      </c>
      <c r="K16" s="27">
        <f t="shared" ref="K16" ca="1" si="179">H16+K15</f>
        <v>-80002130</v>
      </c>
      <c r="L16" s="28">
        <f t="shared" ref="L16" ca="1" si="180">K16/$B$2</f>
        <v>-3.0327804645296472E-2</v>
      </c>
      <c r="M16" s="25">
        <f t="shared" ref="M16" ca="1" si="181">F16+M15</f>
        <v>-80002130</v>
      </c>
      <c r="N16" s="29">
        <f t="shared" ref="N16" ca="1" si="182">G16+N15</f>
        <v>-3.0564163704376607E-2</v>
      </c>
      <c r="O16" s="30">
        <f t="shared" ref="O16" ca="1" si="183">C16+690000000+1860000000</f>
        <v>5107911525</v>
      </c>
      <c r="P16" s="31">
        <f t="shared" ref="P16" ca="1" si="184">O16-1380000000</f>
        <v>3727911525</v>
      </c>
      <c r="Q16" s="32">
        <f t="shared" ref="Q16" ca="1" si="185">P16/1380000000</f>
        <v>2.7013851630434784</v>
      </c>
      <c r="R16" s="75"/>
    </row>
    <row r="17" spans="1:68" ht="14.25" customHeight="1" x14ac:dyDescent="0.25">
      <c r="A17" s="20" t="s">
        <v>123</v>
      </c>
      <c r="B17" s="21">
        <f t="shared" ref="B17" ca="1" si="186">E16</f>
        <v>2557911525</v>
      </c>
      <c r="C17" s="22">
        <f ca="1">E17+SUM(D$2:D17)</f>
        <v>2538689876</v>
      </c>
      <c r="D17" s="23"/>
      <c r="E17" s="22">
        <f t="shared" ref="E17" ca="1" si="187">INDIRECT("'"&amp;A17&amp;"'!G41")</f>
        <v>2538689876</v>
      </c>
      <c r="F17" s="21">
        <f t="shared" ref="F17" ca="1" si="188">E17+D17-B17</f>
        <v>-19221649</v>
      </c>
      <c r="G17" s="24">
        <f t="shared" ref="G17" ca="1" si="189">F17/B17</f>
        <v>-7.5145871200529499E-3</v>
      </c>
      <c r="H17" s="21">
        <f t="shared" ref="H17" ca="1" si="190">F17-D17</f>
        <v>-19221649</v>
      </c>
      <c r="I17" s="25">
        <f t="shared" ref="I17" ca="1" si="191">C17-B$2</f>
        <v>-99223779</v>
      </c>
      <c r="J17" s="26">
        <f t="shared" ref="J17" ca="1" si="192">I17/B$2</f>
        <v>-3.7614490835182396E-2</v>
      </c>
      <c r="K17" s="27">
        <f t="shared" ref="K17" ca="1" si="193">H17+K16</f>
        <v>-99223779</v>
      </c>
      <c r="L17" s="28">
        <f t="shared" ref="L17" ca="1" si="194">K17/$B$2</f>
        <v>-3.7614490835182396E-2</v>
      </c>
      <c r="M17" s="25">
        <f t="shared" ref="M17" ca="1" si="195">F17+M16</f>
        <v>-99223779</v>
      </c>
      <c r="N17" s="29">
        <f t="shared" ref="N17" ca="1" si="196">G17+N16</f>
        <v>-3.8078750824429561E-2</v>
      </c>
      <c r="O17" s="30">
        <f t="shared" ref="O17" ca="1" si="197">C17+690000000+1860000000</f>
        <v>5088689876</v>
      </c>
      <c r="P17" s="31">
        <f t="shared" ref="P17" ca="1" si="198">O17-1380000000</f>
        <v>3708689876</v>
      </c>
      <c r="Q17" s="32">
        <f t="shared" ref="Q17" ca="1" si="199">P17/1380000000</f>
        <v>2.6874564318840579</v>
      </c>
      <c r="R17" s="78"/>
    </row>
    <row r="18" spans="1:68" ht="14.25" customHeight="1" x14ac:dyDescent="0.25">
      <c r="A18" s="20" t="s">
        <v>124</v>
      </c>
      <c r="B18" s="21">
        <f t="shared" ref="B18" ca="1" si="200">E17</f>
        <v>2538689876</v>
      </c>
      <c r="C18" s="22">
        <f ca="1">E18+SUM(D$2:D18)</f>
        <v>2538303787</v>
      </c>
      <c r="D18" s="23"/>
      <c r="E18" s="22">
        <f t="shared" ref="E18" ca="1" si="201">INDIRECT("'"&amp;A18&amp;"'!G41")</f>
        <v>2538303787</v>
      </c>
      <c r="F18" s="21">
        <f t="shared" ref="F18" ca="1" si="202">E18+D18-B18</f>
        <v>-386089</v>
      </c>
      <c r="G18" s="24">
        <f t="shared" ref="G18" ca="1" si="203">F18/B18</f>
        <v>-1.5208198671683677E-4</v>
      </c>
      <c r="H18" s="21">
        <f t="shared" ref="H18" ca="1" si="204">F18-D18</f>
        <v>-386089</v>
      </c>
      <c r="I18" s="25">
        <f t="shared" ref="I18" ca="1" si="205">C18-B$2</f>
        <v>-99609868</v>
      </c>
      <c r="J18" s="26">
        <f t="shared" ref="J18" ca="1" si="206">I18/B$2</f>
        <v>-3.7760852335403675E-2</v>
      </c>
      <c r="K18" s="27">
        <f t="shared" ref="K18" ca="1" si="207">H18+K17</f>
        <v>-99609868</v>
      </c>
      <c r="L18" s="28">
        <f t="shared" ref="L18" ca="1" si="208">K18/$B$2</f>
        <v>-3.7760852335403675E-2</v>
      </c>
      <c r="M18" s="25">
        <f t="shared" ref="M18" ca="1" si="209">F18+M17</f>
        <v>-99609868</v>
      </c>
      <c r="N18" s="29">
        <f t="shared" ref="N18" ca="1" si="210">G18+N17</f>
        <v>-3.8230832811146399E-2</v>
      </c>
      <c r="O18" s="30">
        <f t="shared" ref="O18" ca="1" si="211">C18+690000000+1860000000</f>
        <v>5088303787</v>
      </c>
      <c r="P18" s="31">
        <f t="shared" ref="P18" ca="1" si="212">O18-1380000000</f>
        <v>3708303787</v>
      </c>
      <c r="Q18" s="32">
        <f t="shared" ref="Q18" ca="1" si="213">P18/1380000000</f>
        <v>2.6871766572463769</v>
      </c>
      <c r="R18" s="81"/>
    </row>
    <row r="19" spans="1:68" ht="14.25" customHeight="1" x14ac:dyDescent="0.25">
      <c r="A19" s="20" t="s">
        <v>125</v>
      </c>
      <c r="B19" s="21">
        <f t="shared" ref="B19" ca="1" si="214">E18</f>
        <v>2538303787</v>
      </c>
      <c r="C19" s="22">
        <f ca="1">E19+SUM(D$2:D19)</f>
        <v>2557425637</v>
      </c>
      <c r="D19" s="23"/>
      <c r="E19" s="22">
        <f t="shared" ref="E19" ca="1" si="215">INDIRECT("'"&amp;A19&amp;"'!G41")</f>
        <v>2557425637</v>
      </c>
      <c r="F19" s="21">
        <f t="shared" ref="F19" ca="1" si="216">E19+D19-B19</f>
        <v>19121850</v>
      </c>
      <c r="G19" s="24">
        <f t="shared" ref="G19" ca="1" si="217">F19/B19</f>
        <v>7.5333181544041871E-3</v>
      </c>
      <c r="H19" s="21">
        <f t="shared" ref="H19" ca="1" si="218">F19-D19</f>
        <v>19121850</v>
      </c>
      <c r="I19" s="93">
        <f t="shared" ref="I19" ca="1" si="219">C19-B$2</f>
        <v>-80488018</v>
      </c>
      <c r="J19" s="94">
        <f t="shared" ref="J19" ca="1" si="220">I19/B$2</f>
        <v>-3.0511998695423561E-2</v>
      </c>
      <c r="K19" s="27">
        <f t="shared" ref="K19" ca="1" si="221">H19+K18</f>
        <v>-80488018</v>
      </c>
      <c r="L19" s="28">
        <f t="shared" ref="L19" ca="1" si="222">K19/$B$2</f>
        <v>-3.0511998695423561E-2</v>
      </c>
      <c r="M19" s="25">
        <f t="shared" ref="M19" ca="1" si="223">F19+M18</f>
        <v>-80488018</v>
      </c>
      <c r="N19" s="29">
        <f t="shared" ref="N19" ca="1" si="224">G19+N18</f>
        <v>-3.0697514656742211E-2</v>
      </c>
      <c r="O19" s="30">
        <f t="shared" ref="O19" ca="1" si="225">C19+690000000+1860000000</f>
        <v>5107425637</v>
      </c>
      <c r="P19" s="31">
        <f t="shared" ref="P19" ca="1" si="226">O19-1380000000</f>
        <v>3727425637</v>
      </c>
      <c r="Q19" s="32">
        <f t="shared" ref="Q19" ca="1" si="227">P19/1380000000</f>
        <v>2.7010330702898551</v>
      </c>
      <c r="R19" s="84"/>
    </row>
    <row r="20" spans="1:68" ht="14.25" customHeight="1" x14ac:dyDescent="0.25">
      <c r="A20" s="20" t="s">
        <v>126</v>
      </c>
      <c r="B20" s="21">
        <f t="shared" ref="B20" ca="1" si="228">E19</f>
        <v>2557425637</v>
      </c>
      <c r="C20" s="22">
        <f ca="1">E20+SUM(D$2:D20)</f>
        <v>2540865438</v>
      </c>
      <c r="D20" s="23"/>
      <c r="E20" s="22">
        <f t="shared" ref="E20" ca="1" si="229">INDIRECT("'"&amp;A20&amp;"'!G41")</f>
        <v>2540865438</v>
      </c>
      <c r="F20" s="21">
        <f t="shared" ref="F20" ca="1" si="230">E20+D20-B20</f>
        <v>-16560199</v>
      </c>
      <c r="G20" s="24">
        <f t="shared" ref="G20" ca="1" si="231">F20/B20</f>
        <v>-6.4753394039742318E-3</v>
      </c>
      <c r="H20" s="21">
        <f t="shared" ref="H20" ca="1" si="232">F20-D20</f>
        <v>-16560199</v>
      </c>
      <c r="I20" s="25">
        <f t="shared" ref="I20:I25" ca="1" si="233">C20-B$20</f>
        <v>-16560199</v>
      </c>
      <c r="J20" s="26">
        <f t="shared" ref="J20:J25" ca="1" si="234">I20/B$20</f>
        <v>-6.4753394039742318E-3</v>
      </c>
      <c r="K20" s="27">
        <f t="shared" ref="K20" ca="1" si="235">H20+K19</f>
        <v>-97048217</v>
      </c>
      <c r="L20" s="28">
        <f t="shared" ref="L20" ca="1" si="236">K20/$B$2</f>
        <v>-3.6789762551951308E-2</v>
      </c>
      <c r="M20" s="25">
        <f t="shared" ref="M20" ca="1" si="237">F20+M19</f>
        <v>-97048217</v>
      </c>
      <c r="N20" s="29">
        <f t="shared" ref="N20" ca="1" si="238">G20+N19</f>
        <v>-3.7172854060716444E-2</v>
      </c>
      <c r="O20" s="30">
        <f t="shared" ref="O20" ca="1" si="239">C20+690000000+1860000000</f>
        <v>5090865438</v>
      </c>
      <c r="P20" s="31">
        <f t="shared" ref="P20" ca="1" si="240">O20-1380000000</f>
        <v>3710865438</v>
      </c>
      <c r="Q20" s="32">
        <f t="shared" ref="Q20" ca="1" si="241">P20/1380000000</f>
        <v>2.6890329260869565</v>
      </c>
      <c r="R20" s="87"/>
    </row>
    <row r="21" spans="1:68" ht="14.25" customHeight="1" x14ac:dyDescent="0.25">
      <c r="A21" s="20" t="s">
        <v>139</v>
      </c>
      <c r="B21" s="21">
        <f t="shared" ref="B21" ca="1" si="242">E20</f>
        <v>2540865438</v>
      </c>
      <c r="C21" s="22">
        <f ca="1">E21+SUM(D$2:D21)</f>
        <v>2836568130</v>
      </c>
      <c r="D21" s="23"/>
      <c r="E21" s="22">
        <f t="shared" ref="E21" ca="1" si="243">INDIRECT("'"&amp;A21&amp;"'!G41")</f>
        <v>2836568130</v>
      </c>
      <c r="F21" s="21">
        <f t="shared" ref="F21" ca="1" si="244">E21+D21-B21</f>
        <v>295702692</v>
      </c>
      <c r="G21" s="24">
        <f t="shared" ref="G21" ca="1" si="245">F21/B21</f>
        <v>0.11637872969485447</v>
      </c>
      <c r="H21" s="21">
        <f t="shared" ref="H21" ca="1" si="246">F21-D21</f>
        <v>295702692</v>
      </c>
      <c r="I21" s="25">
        <f t="shared" ca="1" si="233"/>
        <v>279142493</v>
      </c>
      <c r="J21" s="26">
        <f t="shared" ca="1" si="234"/>
        <v>0.10914979851670267</v>
      </c>
      <c r="K21" s="27">
        <f t="shared" ref="K21" ca="1" si="247">H21+K20</f>
        <v>198654475</v>
      </c>
      <c r="L21" s="28">
        <f t="shared" ref="L21" ca="1" si="248">K21/$B$2</f>
        <v>7.5307421311331738E-2</v>
      </c>
      <c r="M21" s="25">
        <f t="shared" ref="M21" ca="1" si="249">F21+M20</f>
        <v>198654475</v>
      </c>
      <c r="N21" s="29">
        <f t="shared" ref="N21" ca="1" si="250">G21+N20</f>
        <v>7.9205875634138029E-2</v>
      </c>
      <c r="O21" s="30">
        <f t="shared" ref="O21" ca="1" si="251">C21+690000000+1860000000</f>
        <v>5386568130</v>
      </c>
      <c r="P21" s="31">
        <f t="shared" ref="P21" ca="1" si="252">O21-1380000000</f>
        <v>4006568130</v>
      </c>
      <c r="Q21" s="32">
        <f t="shared" ref="Q21" ca="1" si="253">P21/1380000000</f>
        <v>2.9033102391304348</v>
      </c>
      <c r="R21" s="90"/>
    </row>
    <row r="22" spans="1:68" ht="14.25" customHeight="1" x14ac:dyDescent="0.25">
      <c r="A22" s="20" t="s">
        <v>143</v>
      </c>
      <c r="B22" s="21">
        <f t="shared" ref="B22" ca="1" si="254">E21</f>
        <v>2836568130</v>
      </c>
      <c r="C22" s="22">
        <f ca="1">E22+SUM(D$2:D22)</f>
        <v>2833399576</v>
      </c>
      <c r="D22" s="23">
        <v>60000000</v>
      </c>
      <c r="E22" s="22">
        <f t="shared" ref="E22" ca="1" si="255">INDIRECT("'"&amp;A22&amp;"'!G41")</f>
        <v>2773399576</v>
      </c>
      <c r="F22" s="21">
        <f t="shared" ref="F22" ca="1" si="256">E22+D22-B22</f>
        <v>-3168554</v>
      </c>
      <c r="G22" s="24">
        <f t="shared" ref="G22" ca="1" si="257">F22/B22</f>
        <v>-1.1170378622282554E-3</v>
      </c>
      <c r="H22" s="21">
        <f t="shared" ref="H22" ca="1" si="258">F22-D22</f>
        <v>-63168554</v>
      </c>
      <c r="I22" s="25">
        <f t="shared" ca="1" si="233"/>
        <v>275973939</v>
      </c>
      <c r="J22" s="26">
        <f t="shared" ca="1" si="234"/>
        <v>0.10791083619687668</v>
      </c>
      <c r="K22" s="27">
        <f t="shared" ref="K22" ca="1" si="259">H22+K21</f>
        <v>135485921</v>
      </c>
      <c r="L22" s="28">
        <f t="shared" ref="L22" ca="1" si="260">K22/$B$2</f>
        <v>5.1361014316444714E-2</v>
      </c>
      <c r="M22" s="25">
        <f t="shared" ref="M22" ca="1" si="261">F22+M21</f>
        <v>195485921</v>
      </c>
      <c r="N22" s="29">
        <f t="shared" ref="N22" ca="1" si="262">G22+N21</f>
        <v>7.808883777190978E-2</v>
      </c>
      <c r="O22" s="30">
        <f t="shared" ref="O22" ca="1" si="263">C22+690000000+1860000000</f>
        <v>5383399576</v>
      </c>
      <c r="P22" s="31">
        <f t="shared" ref="P22" ca="1" si="264">O22-1380000000</f>
        <v>4003399576</v>
      </c>
      <c r="Q22" s="32">
        <f t="shared" ref="Q22" ca="1" si="265">P22/1380000000</f>
        <v>2.9010141855072464</v>
      </c>
      <c r="R22" s="95"/>
    </row>
    <row r="23" spans="1:68" ht="14.25" customHeight="1" x14ac:dyDescent="0.25">
      <c r="A23" s="20" t="s">
        <v>144</v>
      </c>
      <c r="B23" s="21">
        <f t="shared" ref="B23" ca="1" si="266">E22</f>
        <v>2773399576</v>
      </c>
      <c r="C23" s="22">
        <f ca="1">E23+SUM(D$2:D23)</f>
        <v>2839431352</v>
      </c>
      <c r="D23" s="23"/>
      <c r="E23" s="22">
        <f t="shared" ref="E23" ca="1" si="267">INDIRECT("'"&amp;A23&amp;"'!G41")</f>
        <v>2779431352</v>
      </c>
      <c r="F23" s="21">
        <f t="shared" ref="F23" ca="1" si="268">E23+D23-B23</f>
        <v>6031776</v>
      </c>
      <c r="G23" s="24">
        <f t="shared" ref="G23" ca="1" si="269">F23/B23</f>
        <v>2.1748672828094499E-3</v>
      </c>
      <c r="H23" s="21">
        <f t="shared" ref="H23" ca="1" si="270">F23-D23</f>
        <v>6031776</v>
      </c>
      <c r="I23" s="25">
        <f t="shared" ca="1" si="233"/>
        <v>282005715</v>
      </c>
      <c r="J23" s="26">
        <f t="shared" ca="1" si="234"/>
        <v>0.11026937046381068</v>
      </c>
      <c r="K23" s="27">
        <f t="shared" ref="K23" ca="1" si="271">H23+K22</f>
        <v>141517697</v>
      </c>
      <c r="L23" s="28">
        <f t="shared" ref="L23" ca="1" si="272">K23/$B$2</f>
        <v>5.3647584988902909E-2</v>
      </c>
      <c r="M23" s="25">
        <f t="shared" ref="M23" ca="1" si="273">F23+M22</f>
        <v>201517697</v>
      </c>
      <c r="N23" s="29">
        <f t="shared" ref="N23" ca="1" si="274">G23+N22</f>
        <v>8.0263705054719234E-2</v>
      </c>
      <c r="O23" s="30">
        <f t="shared" ref="O23" ca="1" si="275">C23+690000000+1860000000</f>
        <v>5389431352</v>
      </c>
      <c r="P23" s="31">
        <f t="shared" ref="P23" ca="1" si="276">O23-1380000000</f>
        <v>4009431352</v>
      </c>
      <c r="Q23" s="32">
        <f t="shared" ref="Q23" ca="1" si="277">P23/1380000000</f>
        <v>2.9053850376811594</v>
      </c>
      <c r="R23" s="99"/>
    </row>
    <row r="24" spans="1:68" ht="14.25" customHeight="1" x14ac:dyDescent="0.25">
      <c r="A24" s="20" t="s">
        <v>145</v>
      </c>
      <c r="B24" s="21">
        <f t="shared" ref="B24" ca="1" si="278">E23</f>
        <v>2779431352</v>
      </c>
      <c r="C24" s="22">
        <f ca="1">E24+SUM(D$2:D24)</f>
        <v>2863278647</v>
      </c>
      <c r="D24" s="23"/>
      <c r="E24" s="22">
        <f t="shared" ref="E24" ca="1" si="279">INDIRECT("'"&amp;A24&amp;"'!G41")</f>
        <v>2803278647</v>
      </c>
      <c r="F24" s="21">
        <f t="shared" ref="F24" ca="1" si="280">E24+D24-B24</f>
        <v>23847295</v>
      </c>
      <c r="G24" s="24">
        <f t="shared" ref="G24" ca="1" si="281">F24/B24</f>
        <v>8.5799186883461481E-3</v>
      </c>
      <c r="H24" s="21">
        <f t="shared" ref="H24" ca="1" si="282">F24-D24</f>
        <v>23847295</v>
      </c>
      <c r="I24" s="25">
        <f t="shared" ca="1" si="233"/>
        <v>305853010</v>
      </c>
      <c r="J24" s="26">
        <f t="shared" ca="1" si="234"/>
        <v>0.1195940971166545</v>
      </c>
      <c r="K24" s="27">
        <f t="shared" ref="K24" ca="1" si="283">H24+K23</f>
        <v>165364992</v>
      </c>
      <c r="L24" s="28">
        <f t="shared" ref="L24" ca="1" si="284">K24/$B$2</f>
        <v>6.2687795594279977E-2</v>
      </c>
      <c r="M24" s="25">
        <f t="shared" ref="M24" ca="1" si="285">F24+M23</f>
        <v>225364992</v>
      </c>
      <c r="N24" s="29">
        <f t="shared" ref="N24" ca="1" si="286">G24+N23</f>
        <v>8.8843623743065384E-2</v>
      </c>
      <c r="O24" s="30">
        <f t="shared" ref="O24" ca="1" si="287">C24+690000000+1860000000</f>
        <v>5413278647</v>
      </c>
      <c r="P24" s="31">
        <f t="shared" ref="P24" ca="1" si="288">O24-1380000000</f>
        <v>4033278647</v>
      </c>
      <c r="Q24" s="32">
        <f t="shared" ref="Q24" ca="1" si="289">P24/1380000000</f>
        <v>2.9226656862318841</v>
      </c>
      <c r="R24" s="102"/>
    </row>
    <row r="25" spans="1:68" ht="14.25" customHeight="1" x14ac:dyDescent="0.25">
      <c r="A25" s="20" t="s">
        <v>146</v>
      </c>
      <c r="B25" s="21">
        <f t="shared" ref="B25" ca="1" si="290">E24</f>
        <v>2803278647</v>
      </c>
      <c r="C25" s="22">
        <f ca="1">E25+SUM(D$2:D25)</f>
        <v>2886847401</v>
      </c>
      <c r="D25" s="23"/>
      <c r="E25" s="22">
        <f t="shared" ref="E25" ca="1" si="291">INDIRECT("'"&amp;A25&amp;"'!G41")</f>
        <v>2826847401</v>
      </c>
      <c r="F25" s="21">
        <f t="shared" ref="F25" ca="1" si="292">E25+D25-B25</f>
        <v>23568754</v>
      </c>
      <c r="G25" s="24">
        <f t="shared" ref="G25" ca="1" si="293">F25/B25</f>
        <v>8.4075673409144333E-3</v>
      </c>
      <c r="H25" s="21">
        <f t="shared" ref="H25" ca="1" si="294">F25-D25</f>
        <v>23568754</v>
      </c>
      <c r="I25" s="25">
        <f t="shared" ca="1" si="233"/>
        <v>329421764</v>
      </c>
      <c r="J25" s="26">
        <f t="shared" ca="1" si="234"/>
        <v>0.12880990916569904</v>
      </c>
      <c r="K25" s="27">
        <f t="shared" ref="K25" ca="1" si="295">H25+K24</f>
        <v>188933746</v>
      </c>
      <c r="L25" s="28">
        <f t="shared" ref="L25" ca="1" si="296">K25/$B$2</f>
        <v>7.1622414798106798E-2</v>
      </c>
      <c r="M25" s="25">
        <f t="shared" ref="M25" ca="1" si="297">F25+M24</f>
        <v>248933746</v>
      </c>
      <c r="N25" s="29">
        <f t="shared" ref="N25" ca="1" si="298">G25+N24</f>
        <v>9.725119108397981E-2</v>
      </c>
      <c r="O25" s="30">
        <f t="shared" ref="O25" ca="1" si="299">C25+690000000+1860000000</f>
        <v>5436847401</v>
      </c>
      <c r="P25" s="31">
        <f t="shared" ref="P25" ca="1" si="300">O25-1380000000</f>
        <v>4056847401</v>
      </c>
      <c r="Q25" s="32">
        <f t="shared" ref="Q25" ca="1" si="301">P25/1380000000</f>
        <v>2.9397444934782611</v>
      </c>
      <c r="R25" s="105"/>
    </row>
    <row r="26" spans="1:68" ht="14.25" customHeight="1" x14ac:dyDescent="0.25">
      <c r="A26" s="20" t="s">
        <v>159</v>
      </c>
      <c r="B26" s="21">
        <f t="shared" ref="B26" ca="1" si="302">E25</f>
        <v>2826847401</v>
      </c>
      <c r="C26" s="22">
        <f ca="1">E26+SUM(D$2:D26)</f>
        <v>2879302594</v>
      </c>
      <c r="D26" s="23"/>
      <c r="E26" s="22">
        <f t="shared" ref="E26" ca="1" si="303">INDIRECT("'"&amp;A26&amp;"'!G41")</f>
        <v>2819302594</v>
      </c>
      <c r="F26" s="21">
        <f t="shared" ref="F26" ca="1" si="304">E26+D26-B26</f>
        <v>-7544807</v>
      </c>
      <c r="G26" s="24">
        <f t="shared" ref="G26" ca="1" si="305">F26/B26</f>
        <v>-2.6689827676340144E-3</v>
      </c>
      <c r="H26" s="21">
        <f t="shared" ref="H26" ca="1" si="306">F26-D26</f>
        <v>-7544807</v>
      </c>
      <c r="I26" s="25">
        <f t="shared" ref="I26" ca="1" si="307">C26-B$20</f>
        <v>321876957</v>
      </c>
      <c r="J26" s="26">
        <f t="shared" ref="J26" ca="1" si="308">I26/B$20</f>
        <v>0.12585975222238691</v>
      </c>
      <c r="K26" s="27">
        <f t="shared" ref="K26" ca="1" si="309">H26+K25</f>
        <v>181388939</v>
      </c>
      <c r="L26" s="28">
        <f t="shared" ref="L26" ca="1" si="310">K26/$B$2</f>
        <v>6.8762273039600308E-2</v>
      </c>
      <c r="M26" s="25">
        <f t="shared" ref="M26" ca="1" si="311">F26+M25</f>
        <v>241388939</v>
      </c>
      <c r="N26" s="29">
        <f t="shared" ref="N26" ca="1" si="312">G26+N25</f>
        <v>9.4582208316345798E-2</v>
      </c>
      <c r="O26" s="30">
        <f t="shared" ref="O26" ca="1" si="313">C26+690000000+1860000000</f>
        <v>5429302594</v>
      </c>
      <c r="P26" s="31">
        <f t="shared" ref="P26" ca="1" si="314">O26-1380000000</f>
        <v>4049302594</v>
      </c>
      <c r="Q26" s="32">
        <f t="shared" ref="Q26" ca="1" si="315">P26/1380000000</f>
        <v>2.9342772420289855</v>
      </c>
      <c r="R26" s="108"/>
    </row>
    <row r="27" spans="1:68" ht="14.25" customHeight="1" x14ac:dyDescent="0.25">
      <c r="A27" s="20" t="s">
        <v>160</v>
      </c>
      <c r="B27" s="21">
        <f t="shared" ref="B27" ca="1" si="316">E26</f>
        <v>2819302594</v>
      </c>
      <c r="C27" s="22">
        <f ca="1">E27+SUM(D$2:D27)</f>
        <v>2870954134</v>
      </c>
      <c r="D27" s="23"/>
      <c r="E27" s="22">
        <f t="shared" ref="E27" ca="1" si="317">INDIRECT("'"&amp;A27&amp;"'!G41")</f>
        <v>2810954134</v>
      </c>
      <c r="F27" s="21">
        <f t="shared" ref="F27" ca="1" si="318">E27+D27-B27</f>
        <v>-8348460</v>
      </c>
      <c r="G27" s="24">
        <f t="shared" ref="G27" ca="1" si="319">F27/B27</f>
        <v>-2.9611791291105378E-3</v>
      </c>
      <c r="H27" s="21">
        <f t="shared" ref="H27" ca="1" si="320">F27-D27</f>
        <v>-8348460</v>
      </c>
      <c r="I27" s="25">
        <f t="shared" ref="I27" ca="1" si="321">C27-B$20</f>
        <v>313528497</v>
      </c>
      <c r="J27" s="26">
        <f t="shared" ref="J27" ca="1" si="322">I27/B$20</f>
        <v>0.12259535231991577</v>
      </c>
      <c r="K27" s="27">
        <f t="shared" ref="K27" ca="1" si="323">H27+K26</f>
        <v>173040479</v>
      </c>
      <c r="L27" s="28">
        <f t="shared" ref="L27" ca="1" si="324">K27/$B$2</f>
        <v>6.5597476502694707E-2</v>
      </c>
      <c r="M27" s="25">
        <f t="shared" ref="M27" ca="1" si="325">F27+M26</f>
        <v>233040479</v>
      </c>
      <c r="N27" s="29">
        <f t="shared" ref="N27" ca="1" si="326">G27+N26</f>
        <v>9.1621029187235262E-2</v>
      </c>
      <c r="O27" s="30">
        <f t="shared" ref="O27" ca="1" si="327">C27+690000000+1860000000</f>
        <v>5420954134</v>
      </c>
      <c r="P27" s="31">
        <f t="shared" ref="P27" ca="1" si="328">O27-1380000000</f>
        <v>4040954134</v>
      </c>
      <c r="Q27" s="32">
        <f t="shared" ref="Q27" ca="1" si="329">P27/1380000000</f>
        <v>2.9282276333333335</v>
      </c>
      <c r="R27" s="111"/>
    </row>
    <row r="28" spans="1:68" ht="15.75" thickBot="1" x14ac:dyDescent="0.3">
      <c r="A28" s="20"/>
      <c r="B28" s="21"/>
      <c r="C28" s="22"/>
      <c r="D28" s="23"/>
      <c r="E28" s="22"/>
      <c r="F28" s="21"/>
      <c r="G28" s="24"/>
      <c r="H28" s="21"/>
      <c r="I28" s="17"/>
      <c r="J28" s="17"/>
      <c r="K28" s="33"/>
      <c r="L28" s="34"/>
      <c r="M28" s="25"/>
      <c r="N28" s="29"/>
      <c r="O28" s="35"/>
      <c r="P28" s="36"/>
      <c r="Q28" s="37"/>
      <c r="R28" s="17"/>
    </row>
    <row r="29" spans="1:68" x14ac:dyDescent="0.25">
      <c r="A29" s="17" t="s">
        <v>65</v>
      </c>
      <c r="B29" s="17"/>
      <c r="C29" s="25"/>
      <c r="D29" s="38">
        <f>SUM(D2:D28)</f>
        <v>60000000</v>
      </c>
      <c r="E29" s="17"/>
      <c r="F29" s="25">
        <f ca="1">SUM(F2:F28)</f>
        <v>233040479</v>
      </c>
      <c r="G29" s="29">
        <f ca="1">SUM(G2:G28)</f>
        <v>9.1621029187235262E-2</v>
      </c>
      <c r="H29" s="25">
        <f ca="1">SUM(F29:G29)</f>
        <v>233040479.09162104</v>
      </c>
      <c r="I29" s="17"/>
      <c r="J29" s="17"/>
      <c r="K29" s="25"/>
      <c r="L29" s="25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7"/>
      <c r="BC29" s="17"/>
      <c r="BD29" s="17"/>
      <c r="BE29" s="17"/>
      <c r="BF29" s="17"/>
      <c r="BG29" s="17"/>
      <c r="BH29" s="17"/>
      <c r="BI29" s="17"/>
      <c r="BJ29" s="17"/>
      <c r="BK29" s="17"/>
      <c r="BL29" s="17"/>
      <c r="BM29" s="17"/>
      <c r="BN29" s="17"/>
      <c r="BO29" s="17"/>
      <c r="BP29" s="17"/>
    </row>
  </sheetData>
  <mergeCells count="5">
    <mergeCell ref="F1:G1"/>
    <mergeCell ref="I1:J1"/>
    <mergeCell ref="K1:L1"/>
    <mergeCell ref="M1:N1"/>
    <mergeCell ref="P1:Q1"/>
  </mergeCells>
  <phoneticPr fontId="6" type="noConversion"/>
  <conditionalFormatting sqref="F2">
    <cfRule type="cellIs" dxfId="74" priority="67" operator="greaterThanOrEqual">
      <formula>50000000</formula>
    </cfRule>
    <cfRule type="cellIs" dxfId="73" priority="68" operator="between">
      <formula>0</formula>
      <formula>50000000</formula>
    </cfRule>
    <cfRule type="cellIs" dxfId="72" priority="69" operator="between">
      <formula>-50000000</formula>
      <formula>0</formula>
    </cfRule>
    <cfRule type="cellIs" dxfId="71" priority="70" operator="lessThanOrEqual">
      <formula>-50000000</formula>
    </cfRule>
  </conditionalFormatting>
  <conditionalFormatting sqref="H2">
    <cfRule type="cellIs" dxfId="70" priority="63" operator="greaterThanOrEqual">
      <formula>50000000</formula>
    </cfRule>
    <cfRule type="cellIs" dxfId="69" priority="64" operator="between">
      <formula>0</formula>
      <formula>50000000</formula>
    </cfRule>
    <cfRule type="cellIs" dxfId="68" priority="65" operator="between">
      <formula>-50000000</formula>
      <formula>0</formula>
    </cfRule>
    <cfRule type="cellIs" dxfId="67" priority="66" operator="lessThanOrEqual">
      <formula>-50000000</formula>
    </cfRule>
  </conditionalFormatting>
  <conditionalFormatting sqref="G2">
    <cfRule type="cellIs" dxfId="66" priority="59" operator="greaterThanOrEqual">
      <formula>0.025</formula>
    </cfRule>
    <cfRule type="cellIs" dxfId="65" priority="60" operator="between">
      <formula>0</formula>
      <formula>0.025</formula>
    </cfRule>
    <cfRule type="cellIs" dxfId="64" priority="61" operator="between">
      <formula>-0.025</formula>
      <formula>0</formula>
    </cfRule>
    <cfRule type="cellIs" dxfId="63" priority="62" operator="lessThanOrEqual">
      <formula>-0.025</formula>
    </cfRule>
  </conditionalFormatting>
  <conditionalFormatting sqref="E2 C2">
    <cfRule type="cellIs" dxfId="62" priority="58" operator="between">
      <formula>3600000000</formula>
      <formula>3900000000</formula>
    </cfRule>
    <cfRule type="cellIs" dxfId="61" priority="71" operator="between">
      <formula>3300000000</formula>
      <formula>3600000000</formula>
    </cfRule>
    <cfRule type="cellIs" dxfId="60" priority="72" operator="between">
      <formula>3000000000</formula>
      <formula>3300000000</formula>
    </cfRule>
    <cfRule type="cellIs" dxfId="59" priority="73" operator="between">
      <formula>2700000000</formula>
      <formula>3000000000</formula>
    </cfRule>
    <cfRule type="cellIs" dxfId="58" priority="74" operator="between">
      <formula>$B$2</formula>
      <formula>2700000000</formula>
    </cfRule>
    <cfRule type="cellIs" dxfId="57" priority="75" operator="lessThan">
      <formula>$B$2</formula>
    </cfRule>
  </conditionalFormatting>
  <conditionalFormatting sqref="C2 E2">
    <cfRule type="cellIs" dxfId="56" priority="51" operator="between">
      <formula>5700000000</formula>
      <formula>6000000000</formula>
    </cfRule>
    <cfRule type="cellIs" dxfId="55" priority="52" operator="between">
      <formula>5400000000</formula>
      <formula>5700000000</formula>
    </cfRule>
    <cfRule type="cellIs" dxfId="54" priority="53" operator="between">
      <formula>5100000000</formula>
      <formula>5400000000</formula>
    </cfRule>
    <cfRule type="cellIs" dxfId="53" priority="54" operator="between">
      <formula>4800000000</formula>
      <formula>5100000000</formula>
    </cfRule>
    <cfRule type="cellIs" dxfId="52" priority="55" operator="between">
      <formula>4500000000</formula>
      <formula>4800000000</formula>
    </cfRule>
    <cfRule type="cellIs" dxfId="51" priority="56" operator="between">
      <formula>4200000000</formula>
      <formula>4500000000</formula>
    </cfRule>
    <cfRule type="cellIs" dxfId="50" priority="57" operator="between">
      <formula>3900000000</formula>
      <formula>4200000000</formula>
    </cfRule>
  </conditionalFormatting>
  <conditionalFormatting sqref="F28">
    <cfRule type="cellIs" dxfId="49" priority="42" operator="greaterThanOrEqual">
      <formula>50000000</formula>
    </cfRule>
    <cfRule type="cellIs" dxfId="48" priority="43" operator="between">
      <formula>0</formula>
      <formula>50000000</formula>
    </cfRule>
    <cfRule type="cellIs" dxfId="47" priority="44" operator="between">
      <formula>-50000000</formula>
      <formula>0</formula>
    </cfRule>
    <cfRule type="cellIs" dxfId="46" priority="45" operator="lessThanOrEqual">
      <formula>-50000000</formula>
    </cfRule>
  </conditionalFormatting>
  <conditionalFormatting sqref="H28">
    <cfRule type="cellIs" dxfId="45" priority="38" operator="greaterThanOrEqual">
      <formula>50000000</formula>
    </cfRule>
    <cfRule type="cellIs" dxfId="44" priority="39" operator="between">
      <formula>0</formula>
      <formula>50000000</formula>
    </cfRule>
    <cfRule type="cellIs" dxfId="43" priority="40" operator="between">
      <formula>-50000000</formula>
      <formula>0</formula>
    </cfRule>
    <cfRule type="cellIs" dxfId="42" priority="41" operator="lessThanOrEqual">
      <formula>-50000000</formula>
    </cfRule>
  </conditionalFormatting>
  <conditionalFormatting sqref="G28">
    <cfRule type="cellIs" dxfId="41" priority="34" operator="greaterThanOrEqual">
      <formula>0.025</formula>
    </cfRule>
    <cfRule type="cellIs" dxfId="40" priority="35" operator="between">
      <formula>0</formula>
      <formula>0.025</formula>
    </cfRule>
    <cfRule type="cellIs" dxfId="39" priority="36" operator="between">
      <formula>-0.025</formula>
      <formula>0</formula>
    </cfRule>
    <cfRule type="cellIs" dxfId="38" priority="37" operator="lessThanOrEqual">
      <formula>-0.025</formula>
    </cfRule>
  </conditionalFormatting>
  <conditionalFormatting sqref="E28 C28">
    <cfRule type="cellIs" dxfId="37" priority="33" operator="between">
      <formula>3600000000</formula>
      <formula>3900000000</formula>
    </cfRule>
    <cfRule type="cellIs" dxfId="36" priority="46" operator="between">
      <formula>3300000000</formula>
      <formula>3600000000</formula>
    </cfRule>
    <cfRule type="cellIs" dxfId="35" priority="47" operator="between">
      <formula>3000000000</formula>
      <formula>3300000000</formula>
    </cfRule>
    <cfRule type="cellIs" dxfId="34" priority="48" operator="between">
      <formula>2700000000</formula>
      <formula>3000000000</formula>
    </cfRule>
    <cfRule type="cellIs" dxfId="33" priority="49" operator="between">
      <formula>$B$2</formula>
      <formula>2700000000</formula>
    </cfRule>
    <cfRule type="cellIs" dxfId="32" priority="50" operator="lessThan">
      <formula>$B$2</formula>
    </cfRule>
  </conditionalFormatting>
  <conditionalFormatting sqref="C28 E28">
    <cfRule type="cellIs" dxfId="31" priority="26" operator="between">
      <formula>5700000000</formula>
      <formula>6000000000</formula>
    </cfRule>
    <cfRule type="cellIs" dxfId="30" priority="27" operator="between">
      <formula>5400000000</formula>
      <formula>5700000000</formula>
    </cfRule>
    <cfRule type="cellIs" dxfId="29" priority="28" operator="between">
      <formula>5100000000</formula>
      <formula>5400000000</formula>
    </cfRule>
    <cfRule type="cellIs" dxfId="28" priority="29" operator="between">
      <formula>4800000000</formula>
      <formula>5100000000</formula>
    </cfRule>
    <cfRule type="cellIs" dxfId="27" priority="30" operator="between">
      <formula>4500000000</formula>
      <formula>4800000000</formula>
    </cfRule>
    <cfRule type="cellIs" dxfId="26" priority="31" operator="between">
      <formula>4200000000</formula>
      <formula>4500000000</formula>
    </cfRule>
    <cfRule type="cellIs" dxfId="25" priority="32" operator="between">
      <formula>3900000000</formula>
      <formula>4200000000</formula>
    </cfRule>
  </conditionalFormatting>
  <conditionalFormatting sqref="F3:F27">
    <cfRule type="cellIs" dxfId="24" priority="17" operator="greaterThanOrEqual">
      <formula>50000000</formula>
    </cfRule>
    <cfRule type="cellIs" dxfId="23" priority="18" operator="between">
      <formula>0</formula>
      <formula>50000000</formula>
    </cfRule>
    <cfRule type="cellIs" dxfId="22" priority="19" operator="between">
      <formula>-50000000</formula>
      <formula>0</formula>
    </cfRule>
    <cfRule type="cellIs" dxfId="21" priority="20" operator="lessThanOrEqual">
      <formula>-50000000</formula>
    </cfRule>
  </conditionalFormatting>
  <conditionalFormatting sqref="H3:H27">
    <cfRule type="cellIs" dxfId="20" priority="13" operator="greaterThanOrEqual">
      <formula>50000000</formula>
    </cfRule>
    <cfRule type="cellIs" dxfId="19" priority="14" operator="between">
      <formula>0</formula>
      <formula>50000000</formula>
    </cfRule>
    <cfRule type="cellIs" dxfId="18" priority="15" operator="between">
      <formula>-50000000</formula>
      <formula>0</formula>
    </cfRule>
    <cfRule type="cellIs" dxfId="17" priority="16" operator="lessThanOrEqual">
      <formula>-50000000</formula>
    </cfRule>
  </conditionalFormatting>
  <conditionalFormatting sqref="G3:G27">
    <cfRule type="cellIs" dxfId="16" priority="9" operator="greaterThanOrEqual">
      <formula>0.025</formula>
    </cfRule>
    <cfRule type="cellIs" dxfId="15" priority="10" operator="between">
      <formula>0</formula>
      <formula>0.025</formula>
    </cfRule>
    <cfRule type="cellIs" dxfId="14" priority="11" operator="between">
      <formula>-0.025</formula>
      <formula>0</formula>
    </cfRule>
    <cfRule type="cellIs" dxfId="13" priority="12" operator="lessThanOrEqual">
      <formula>-0.025</formula>
    </cfRule>
  </conditionalFormatting>
  <conditionalFormatting sqref="E3:E27 C3:C27">
    <cfRule type="cellIs" dxfId="12" priority="8" operator="between">
      <formula>3600000000</formula>
      <formula>3900000000</formula>
    </cfRule>
    <cfRule type="cellIs" dxfId="11" priority="21" operator="between">
      <formula>3300000000</formula>
      <formula>3600000000</formula>
    </cfRule>
    <cfRule type="cellIs" dxfId="10" priority="22" operator="between">
      <formula>3000000000</formula>
      <formula>3300000000</formula>
    </cfRule>
    <cfRule type="cellIs" dxfId="9" priority="23" operator="between">
      <formula>2700000000</formula>
      <formula>3000000000</formula>
    </cfRule>
    <cfRule type="cellIs" dxfId="8" priority="24" operator="between">
      <formula>$B$2</formula>
      <formula>2700000000</formula>
    </cfRule>
    <cfRule type="cellIs" dxfId="7" priority="25" operator="lessThan">
      <formula>$B$2</formula>
    </cfRule>
  </conditionalFormatting>
  <conditionalFormatting sqref="C3:C27 E3:E27">
    <cfRule type="cellIs" dxfId="6" priority="1" operator="between">
      <formula>5700000000</formula>
      <formula>6000000000</formula>
    </cfRule>
    <cfRule type="cellIs" dxfId="5" priority="2" operator="between">
      <formula>5400000000</formula>
      <formula>5700000000</formula>
    </cfRule>
    <cfRule type="cellIs" dxfId="4" priority="3" operator="between">
      <formula>5100000000</formula>
      <formula>5400000000</formula>
    </cfRule>
    <cfRule type="cellIs" dxfId="3" priority="4" operator="between">
      <formula>4800000000</formula>
      <formula>5100000000</formula>
    </cfRule>
    <cfRule type="cellIs" dxfId="2" priority="5" operator="between">
      <formula>4500000000</formula>
      <formula>4800000000</formula>
    </cfRule>
    <cfRule type="cellIs" dxfId="1" priority="6" operator="between">
      <formula>4200000000</formula>
      <formula>4500000000</formula>
    </cfRule>
    <cfRule type="cellIs" dxfId="0" priority="7" operator="between">
      <formula>3900000000</formula>
      <formula>4200000000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44"/>
  <sheetViews>
    <sheetView rightToLeft="1" workbookViewId="0">
      <selection activeCell="A40" sqref="A40:L44"/>
    </sheetView>
  </sheetViews>
  <sheetFormatPr defaultRowHeight="15" x14ac:dyDescent="0.25"/>
  <cols>
    <col min="1" max="1" width="13.85546875" bestFit="1" customWidth="1"/>
    <col min="2" max="2" width="19.7109375" bestFit="1" customWidth="1"/>
    <col min="3" max="3" width="13.5703125" bestFit="1" customWidth="1"/>
    <col min="4" max="4" width="22.140625" bestFit="1" customWidth="1"/>
    <col min="5" max="5" width="14.7109375" bestFit="1" customWidth="1"/>
    <col min="6" max="6" width="19.85546875" bestFit="1" customWidth="1"/>
    <col min="7" max="7" width="19.7109375" bestFit="1" customWidth="1"/>
    <col min="8" max="8" width="15.7109375" bestFit="1" customWidth="1"/>
    <col min="9" max="9" width="21.85546875" bestFit="1" customWidth="1"/>
    <col min="10" max="10" width="22.140625" bestFit="1" customWidth="1"/>
    <col min="11" max="11" width="18.140625" bestFit="1" customWidth="1"/>
    <col min="12" max="12" width="15.7109375" bestFit="1" customWidth="1"/>
  </cols>
  <sheetData>
    <row r="1" spans="1:12" ht="18.75" x14ac:dyDescent="0.3">
      <c r="A1" s="44" t="s">
        <v>8</v>
      </c>
      <c r="B1" s="44" t="s">
        <v>9</v>
      </c>
      <c r="C1" s="44" t="s">
        <v>10</v>
      </c>
      <c r="D1" s="44" t="s">
        <v>11</v>
      </c>
      <c r="E1" s="44" t="s">
        <v>12</v>
      </c>
      <c r="F1" s="44" t="s">
        <v>13</v>
      </c>
      <c r="G1" s="44" t="s">
        <v>14</v>
      </c>
      <c r="H1" s="44" t="s">
        <v>15</v>
      </c>
      <c r="I1" s="44" t="s">
        <v>16</v>
      </c>
      <c r="J1" s="44" t="s">
        <v>17</v>
      </c>
      <c r="K1" s="44" t="s">
        <v>18</v>
      </c>
      <c r="L1" s="44" t="s">
        <v>19</v>
      </c>
    </row>
    <row r="2" spans="1:12" ht="18.75" x14ac:dyDescent="0.3">
      <c r="A2" s="43" t="s">
        <v>20</v>
      </c>
      <c r="B2" s="43">
        <v>64000</v>
      </c>
      <c r="C2" s="43">
        <v>2799</v>
      </c>
      <c r="D2" s="43">
        <v>2824</v>
      </c>
      <c r="E2" s="43">
        <v>8552</v>
      </c>
      <c r="F2" s="43">
        <v>8726</v>
      </c>
      <c r="G2" s="43">
        <v>179163136</v>
      </c>
      <c r="H2" s="43">
        <v>553549517</v>
      </c>
      <c r="I2" s="43">
        <v>208.96</v>
      </c>
      <c r="J2" s="43">
        <v>374386381</v>
      </c>
      <c r="K2" s="43">
        <v>926148736</v>
      </c>
      <c r="L2" s="43">
        <v>1365055117</v>
      </c>
    </row>
    <row r="3" spans="1:12" ht="18.75" x14ac:dyDescent="0.3">
      <c r="A3" s="43" t="s">
        <v>21</v>
      </c>
      <c r="B3" s="43">
        <v>10000</v>
      </c>
      <c r="C3" s="43">
        <v>19535</v>
      </c>
      <c r="D3" s="43">
        <v>19707</v>
      </c>
      <c r="E3" s="43">
        <v>54062</v>
      </c>
      <c r="F3" s="43">
        <v>55157</v>
      </c>
      <c r="G3" s="43">
        <v>195353872</v>
      </c>
      <c r="H3" s="43">
        <v>546716184</v>
      </c>
      <c r="I3" s="43">
        <v>179.86</v>
      </c>
      <c r="J3" s="43">
        <v>351362312</v>
      </c>
      <c r="K3" s="43">
        <v>0</v>
      </c>
      <c r="L3" s="43">
        <v>351362312</v>
      </c>
    </row>
    <row r="4" spans="1:12" ht="18.75" x14ac:dyDescent="0.3">
      <c r="A4" s="43" t="s">
        <v>22</v>
      </c>
      <c r="B4" s="43">
        <v>1800</v>
      </c>
      <c r="C4" s="43">
        <v>186004</v>
      </c>
      <c r="D4" s="43">
        <v>186225</v>
      </c>
      <c r="E4" s="43">
        <v>143980</v>
      </c>
      <c r="F4" s="43">
        <v>145190</v>
      </c>
      <c r="G4" s="43">
        <v>334807680</v>
      </c>
      <c r="H4" s="43">
        <v>261031526</v>
      </c>
      <c r="I4" s="43">
        <v>-22.04</v>
      </c>
      <c r="J4" s="43">
        <v>-73776154</v>
      </c>
      <c r="K4" s="43">
        <v>-65813952</v>
      </c>
      <c r="L4" s="43">
        <v>-139590106</v>
      </c>
    </row>
    <row r="5" spans="1:12" ht="18.75" x14ac:dyDescent="0.3">
      <c r="A5" s="43" t="s">
        <v>23</v>
      </c>
      <c r="B5" s="43">
        <v>20000</v>
      </c>
      <c r="C5" s="43">
        <v>5854</v>
      </c>
      <c r="D5" s="43">
        <v>5906</v>
      </c>
      <c r="E5" s="43">
        <v>13020</v>
      </c>
      <c r="F5" s="43">
        <v>13030</v>
      </c>
      <c r="G5" s="43">
        <v>117082552</v>
      </c>
      <c r="H5" s="43">
        <v>258306720</v>
      </c>
      <c r="I5" s="43">
        <v>120.62</v>
      </c>
      <c r="J5" s="43">
        <v>141224168</v>
      </c>
      <c r="K5" s="43">
        <v>304298560</v>
      </c>
      <c r="L5" s="43">
        <v>446472728</v>
      </c>
    </row>
    <row r="6" spans="1:12" ht="18.75" x14ac:dyDescent="0.3">
      <c r="A6" s="43" t="s">
        <v>25</v>
      </c>
      <c r="B6" s="43">
        <v>50000</v>
      </c>
      <c r="C6" s="43">
        <v>1999</v>
      </c>
      <c r="D6" s="43">
        <v>2017</v>
      </c>
      <c r="E6" s="43">
        <v>4133</v>
      </c>
      <c r="F6" s="43">
        <v>4155</v>
      </c>
      <c r="G6" s="43">
        <v>99938792</v>
      </c>
      <c r="H6" s="43">
        <v>205921800</v>
      </c>
      <c r="I6" s="43">
        <v>106.05</v>
      </c>
      <c r="J6" s="43">
        <v>105983008</v>
      </c>
      <c r="K6" s="43">
        <v>440100384</v>
      </c>
      <c r="L6" s="43">
        <v>546083392</v>
      </c>
    </row>
    <row r="7" spans="1:12" ht="18.75" x14ac:dyDescent="0.3">
      <c r="A7" s="43" t="s">
        <v>26</v>
      </c>
      <c r="B7" s="43">
        <v>15000</v>
      </c>
      <c r="C7" s="43">
        <v>11577</v>
      </c>
      <c r="D7" s="43">
        <v>11679</v>
      </c>
      <c r="E7" s="43">
        <v>10710</v>
      </c>
      <c r="F7" s="43">
        <v>10740</v>
      </c>
      <c r="G7" s="43">
        <v>173659568</v>
      </c>
      <c r="H7" s="43">
        <v>159682320</v>
      </c>
      <c r="I7" s="43">
        <v>-8.0500000000000007</v>
      </c>
      <c r="J7" s="43">
        <v>-13977248</v>
      </c>
      <c r="K7" s="43">
        <v>54390804</v>
      </c>
      <c r="L7" s="43">
        <v>42163556</v>
      </c>
    </row>
    <row r="8" spans="1:12" ht="18.75" x14ac:dyDescent="0.3">
      <c r="A8" s="43" t="s">
        <v>24</v>
      </c>
      <c r="B8" s="43">
        <v>12425</v>
      </c>
      <c r="C8" s="43">
        <v>7316</v>
      </c>
      <c r="D8" s="43">
        <v>7381</v>
      </c>
      <c r="E8" s="43">
        <v>11440</v>
      </c>
      <c r="F8" s="43">
        <v>11510</v>
      </c>
      <c r="G8" s="43">
        <v>90907328</v>
      </c>
      <c r="H8" s="43">
        <v>141753247</v>
      </c>
      <c r="I8" s="43">
        <v>55.93</v>
      </c>
      <c r="J8" s="43">
        <v>50845919</v>
      </c>
      <c r="K8" s="43">
        <v>28708712</v>
      </c>
      <c r="L8" s="43">
        <v>87954631</v>
      </c>
    </row>
    <row r="9" spans="1:12" ht="18.75" x14ac:dyDescent="0.3">
      <c r="A9" s="43" t="s">
        <v>27</v>
      </c>
      <c r="B9" s="43">
        <v>15000</v>
      </c>
      <c r="C9" s="43">
        <v>8379</v>
      </c>
      <c r="D9" s="43">
        <v>8453</v>
      </c>
      <c r="E9" s="43">
        <v>8019</v>
      </c>
      <c r="F9" s="43">
        <v>8082</v>
      </c>
      <c r="G9" s="43">
        <v>125683168</v>
      </c>
      <c r="H9" s="43">
        <v>120163176</v>
      </c>
      <c r="I9" s="43">
        <v>-4.3899999999999997</v>
      </c>
      <c r="J9" s="43">
        <v>-5519992</v>
      </c>
      <c r="K9" s="43">
        <v>1144847</v>
      </c>
      <c r="L9" s="43">
        <v>23584855</v>
      </c>
    </row>
    <row r="10" spans="1:12" ht="18.75" x14ac:dyDescent="0.3">
      <c r="A10" s="43" t="s">
        <v>28</v>
      </c>
      <c r="B10" s="43">
        <v>1600</v>
      </c>
      <c r="C10" s="43">
        <v>70009</v>
      </c>
      <c r="D10" s="43">
        <v>70093</v>
      </c>
      <c r="E10" s="43">
        <v>71117</v>
      </c>
      <c r="F10" s="43">
        <v>71688</v>
      </c>
      <c r="G10" s="43">
        <v>112014400</v>
      </c>
      <c r="H10" s="43">
        <v>114564535</v>
      </c>
      <c r="I10" s="43">
        <v>2.2799999999999998</v>
      </c>
      <c r="J10" s="43">
        <v>2550135</v>
      </c>
      <c r="K10" s="43">
        <v>9227040</v>
      </c>
      <c r="L10" s="43">
        <v>11777175</v>
      </c>
    </row>
    <row r="11" spans="1:12" ht="18.75" x14ac:dyDescent="0.3">
      <c r="A11" s="43" t="s">
        <v>29</v>
      </c>
      <c r="B11" s="43">
        <v>100000</v>
      </c>
      <c r="C11" s="43">
        <v>502</v>
      </c>
      <c r="D11" s="43">
        <v>507</v>
      </c>
      <c r="E11" s="43">
        <v>500</v>
      </c>
      <c r="F11" s="43">
        <v>500</v>
      </c>
      <c r="G11" s="43">
        <v>50227000</v>
      </c>
      <c r="H11" s="43">
        <v>49560000</v>
      </c>
      <c r="I11" s="43">
        <v>-1.33</v>
      </c>
      <c r="J11" s="43">
        <v>-667000</v>
      </c>
      <c r="K11" s="43">
        <v>0</v>
      </c>
      <c r="L11" s="43">
        <v>-167000</v>
      </c>
    </row>
    <row r="12" spans="1:12" ht="18.75" x14ac:dyDescent="0.3">
      <c r="A12" s="43" t="s">
        <v>30</v>
      </c>
      <c r="B12" s="43">
        <v>2000</v>
      </c>
      <c r="C12" s="43">
        <v>24377</v>
      </c>
      <c r="D12" s="43">
        <v>24592</v>
      </c>
      <c r="E12" s="43">
        <v>21030</v>
      </c>
      <c r="F12" s="43">
        <v>20790</v>
      </c>
      <c r="G12" s="43">
        <v>48753060</v>
      </c>
      <c r="H12" s="43">
        <v>41214096</v>
      </c>
      <c r="I12" s="43">
        <v>-15.46</v>
      </c>
      <c r="J12" s="43">
        <v>-7538964</v>
      </c>
      <c r="K12" s="43">
        <v>15159361</v>
      </c>
      <c r="L12" s="43">
        <v>8670397</v>
      </c>
    </row>
    <row r="13" spans="1:12" ht="18.75" x14ac:dyDescent="0.3">
      <c r="A13" s="43" t="s">
        <v>31</v>
      </c>
      <c r="B13" s="43">
        <v>7000</v>
      </c>
      <c r="C13" s="43">
        <v>2103</v>
      </c>
      <c r="D13" s="43">
        <v>2122</v>
      </c>
      <c r="E13" s="43">
        <v>5360</v>
      </c>
      <c r="F13" s="43">
        <v>5465</v>
      </c>
      <c r="G13" s="43">
        <v>14720662</v>
      </c>
      <c r="H13" s="43">
        <v>37918356</v>
      </c>
      <c r="I13" s="43">
        <v>157.59</v>
      </c>
      <c r="J13" s="43">
        <v>23197694</v>
      </c>
      <c r="K13" s="43">
        <v>94924224</v>
      </c>
      <c r="L13" s="43">
        <v>118121918</v>
      </c>
    </row>
    <row r="14" spans="1:12" ht="18.75" x14ac:dyDescent="0.3">
      <c r="A14" s="43" t="s">
        <v>32</v>
      </c>
      <c r="B14" s="43">
        <v>4000</v>
      </c>
      <c r="C14" s="43">
        <v>2118</v>
      </c>
      <c r="D14" s="43">
        <v>2137</v>
      </c>
      <c r="E14" s="43">
        <v>8590</v>
      </c>
      <c r="F14" s="43">
        <v>8360</v>
      </c>
      <c r="G14" s="43">
        <v>8470021</v>
      </c>
      <c r="H14" s="43">
        <v>33145728</v>
      </c>
      <c r="I14" s="43">
        <v>291.33</v>
      </c>
      <c r="J14" s="43">
        <v>24675707</v>
      </c>
      <c r="K14" s="43">
        <v>90905312</v>
      </c>
      <c r="L14" s="43">
        <v>115581019</v>
      </c>
    </row>
    <row r="15" spans="1:12" ht="18.75" x14ac:dyDescent="0.3">
      <c r="A15" s="43" t="s">
        <v>33</v>
      </c>
      <c r="B15" s="43">
        <v>1000</v>
      </c>
      <c r="C15" s="43">
        <v>10199</v>
      </c>
      <c r="D15" s="43">
        <v>10289</v>
      </c>
      <c r="E15" s="43">
        <v>14195</v>
      </c>
      <c r="F15" s="43">
        <v>14344</v>
      </c>
      <c r="G15" s="43">
        <v>10199421</v>
      </c>
      <c r="H15" s="43">
        <v>14217773</v>
      </c>
      <c r="I15" s="43">
        <v>39.4</v>
      </c>
      <c r="J15" s="43">
        <v>4018352</v>
      </c>
      <c r="K15" s="43">
        <v>24581076</v>
      </c>
      <c r="L15" s="43">
        <v>30099428</v>
      </c>
    </row>
    <row r="16" spans="1:12" ht="18.75" x14ac:dyDescent="0.3">
      <c r="A16" s="43" t="s">
        <v>34</v>
      </c>
      <c r="B16" s="43">
        <v>400</v>
      </c>
      <c r="C16" s="43">
        <v>2300</v>
      </c>
      <c r="D16" s="43">
        <v>2321</v>
      </c>
      <c r="E16" s="43">
        <v>8353</v>
      </c>
      <c r="F16" s="43">
        <v>8523</v>
      </c>
      <c r="G16" s="43">
        <v>920033</v>
      </c>
      <c r="H16" s="43">
        <v>3379199</v>
      </c>
      <c r="I16" s="43">
        <v>267.29000000000002</v>
      </c>
      <c r="J16" s="43">
        <v>2459166</v>
      </c>
      <c r="K16" s="43">
        <v>30419074</v>
      </c>
      <c r="L16" s="43">
        <v>32878240</v>
      </c>
    </row>
    <row r="17" spans="1:12" ht="18.75" x14ac:dyDescent="0.3">
      <c r="A17" s="43" t="s">
        <v>35</v>
      </c>
      <c r="B17" s="43">
        <v>15</v>
      </c>
      <c r="C17" s="43" t="s">
        <v>36</v>
      </c>
      <c r="D17" s="43" t="s">
        <v>69</v>
      </c>
      <c r="E17" s="43" t="s">
        <v>38</v>
      </c>
      <c r="F17" s="43" t="s">
        <v>70</v>
      </c>
      <c r="G17" s="43" t="s">
        <v>40</v>
      </c>
      <c r="H17" s="43">
        <f>SUM(H2:H16)</f>
        <v>2541124177</v>
      </c>
      <c r="I17" s="43" t="s">
        <v>41</v>
      </c>
      <c r="J17" s="43" t="s">
        <v>71</v>
      </c>
      <c r="K17" s="43"/>
      <c r="L17" s="43"/>
    </row>
    <row r="18" spans="1:12" hidden="1" x14ac:dyDescent="0.25"/>
    <row r="19" spans="1:12" hidden="1" x14ac:dyDescent="0.25"/>
    <row r="20" spans="1:12" hidden="1" x14ac:dyDescent="0.25"/>
    <row r="21" spans="1:12" hidden="1" x14ac:dyDescent="0.25"/>
    <row r="22" spans="1:12" hidden="1" x14ac:dyDescent="0.25"/>
    <row r="23" spans="1:12" hidden="1" x14ac:dyDescent="0.25"/>
    <row r="24" spans="1:12" hidden="1" x14ac:dyDescent="0.25"/>
    <row r="25" spans="1:12" hidden="1" x14ac:dyDescent="0.25"/>
    <row r="26" spans="1:12" hidden="1" x14ac:dyDescent="0.25"/>
    <row r="27" spans="1:12" hidden="1" x14ac:dyDescent="0.25"/>
    <row r="28" spans="1:12" hidden="1" x14ac:dyDescent="0.25"/>
    <row r="29" spans="1:12" hidden="1" x14ac:dyDescent="0.25"/>
    <row r="30" spans="1:12" hidden="1" x14ac:dyDescent="0.25"/>
    <row r="31" spans="1:12" hidden="1" x14ac:dyDescent="0.25"/>
    <row r="32" spans="1:12" hidden="1" x14ac:dyDescent="0.25"/>
    <row r="33" spans="1:12" hidden="1" x14ac:dyDescent="0.25"/>
    <row r="34" spans="1:12" hidden="1" x14ac:dyDescent="0.25"/>
    <row r="35" spans="1:12" hidden="1" x14ac:dyDescent="0.25"/>
    <row r="36" spans="1:12" hidden="1" x14ac:dyDescent="0.25"/>
    <row r="37" spans="1:12" hidden="1" x14ac:dyDescent="0.25"/>
    <row r="38" spans="1:12" hidden="1" x14ac:dyDescent="0.25"/>
    <row r="39" spans="1:12" hidden="1" x14ac:dyDescent="0.25"/>
    <row r="40" spans="1:12" ht="19.5" thickBot="1" x14ac:dyDescent="0.35">
      <c r="A40" s="5">
        <v>0</v>
      </c>
      <c r="B40" s="5"/>
      <c r="C40" s="5"/>
      <c r="D40" s="5"/>
      <c r="E40" s="5"/>
      <c r="F40" s="2">
        <f>H17+B41</f>
        <v>2566173525</v>
      </c>
      <c r="G40" s="5" t="s">
        <v>43</v>
      </c>
      <c r="H40" s="6" t="s">
        <v>44</v>
      </c>
      <c r="I40" s="6"/>
      <c r="J40" s="5"/>
      <c r="K40" s="6" t="s">
        <v>45</v>
      </c>
      <c r="L40" s="6"/>
    </row>
    <row r="41" spans="1:12" ht="18.75" x14ac:dyDescent="0.3">
      <c r="A41" s="5" t="s">
        <v>46</v>
      </c>
      <c r="B41" s="2">
        <v>25049348</v>
      </c>
      <c r="C41" s="5" t="s">
        <v>47</v>
      </c>
      <c r="D41" s="5">
        <v>0</v>
      </c>
      <c r="E41" s="5" t="s">
        <v>48</v>
      </c>
      <c r="F41" s="2">
        <f>32951060+39600000</f>
        <v>72551060</v>
      </c>
      <c r="G41" s="7">
        <f>F40+D41+F41</f>
        <v>2638724585</v>
      </c>
      <c r="H41" s="8">
        <f>G41-B43</f>
        <v>810930</v>
      </c>
      <c r="I41" s="9">
        <f>H41/B43</f>
        <v>3.0741339788090978E-4</v>
      </c>
      <c r="J41" s="10">
        <f>G41+J40</f>
        <v>2638724585</v>
      </c>
      <c r="K41" s="8">
        <f>H41+J40</f>
        <v>810930</v>
      </c>
      <c r="L41" s="9">
        <f>K41/B43</f>
        <v>3.0741339788090978E-4</v>
      </c>
    </row>
    <row r="42" spans="1:12" ht="19.5" thickBot="1" x14ac:dyDescent="0.35">
      <c r="A42" s="5" t="s">
        <v>49</v>
      </c>
      <c r="B42" s="2">
        <v>0</v>
      </c>
      <c r="C42" s="5"/>
      <c r="D42" s="5"/>
      <c r="E42" s="5"/>
      <c r="F42" s="5"/>
      <c r="G42" s="7">
        <f>G41+B42</f>
        <v>2638724585</v>
      </c>
      <c r="H42" s="11">
        <f>G42-B43</f>
        <v>810930</v>
      </c>
      <c r="I42" s="12">
        <f>H42/B43</f>
        <v>3.0741339788090978E-4</v>
      </c>
      <c r="J42" s="10">
        <f>G42+J40</f>
        <v>2638724585</v>
      </c>
      <c r="K42" s="11">
        <f>H42+J40</f>
        <v>810930</v>
      </c>
      <c r="L42" s="12">
        <f>K42/B43</f>
        <v>3.0741339788090978E-4</v>
      </c>
    </row>
    <row r="43" spans="1:12" ht="19.5" thickBot="1" x14ac:dyDescent="0.35">
      <c r="A43" s="5" t="s">
        <v>50</v>
      </c>
      <c r="B43" s="7">
        <v>2637913655</v>
      </c>
      <c r="C43" s="5"/>
      <c r="D43" s="5"/>
      <c r="E43" s="5"/>
      <c r="F43" s="5"/>
      <c r="G43" s="13"/>
      <c r="H43" s="14" t="s">
        <v>51</v>
      </c>
      <c r="I43" s="9">
        <f ca="1">H41/VLOOKUP(MID(CELL("filename",A$1),FIND("]",CELL("filename",A$1))+1,255),Base!A:H,8,FALSE)*30</f>
        <v>7.6853349470227443E-4</v>
      </c>
      <c r="J43" s="15"/>
      <c r="K43" s="14" t="s">
        <v>51</v>
      </c>
      <c r="L43" s="9">
        <f ca="1">K41/VLOOKUP(MID(CELL("filename",A$1),FIND("]",CELL("filename",A$1))+1,255),Base!A:H,8,FALSE)*30</f>
        <v>7.6853349470227443E-4</v>
      </c>
    </row>
    <row r="44" spans="1:12" ht="19.5" thickBot="1" x14ac:dyDescent="0.35">
      <c r="A44" s="5"/>
      <c r="B44" s="5"/>
      <c r="C44" s="5"/>
      <c r="D44" s="5"/>
      <c r="E44" s="5"/>
      <c r="F44" s="5"/>
      <c r="G44" s="13"/>
      <c r="H44" s="16"/>
      <c r="I44" s="9">
        <f ca="1">H42/VLOOKUP(MID(CELL("filename",A$1),FIND("]",CELL("filename",A$1))+1,255),Base!A:H,8,FALSE)*30</f>
        <v>7.6853349470227443E-4</v>
      </c>
      <c r="J44" s="15"/>
      <c r="K44" s="16"/>
      <c r="L44" s="12">
        <f ca="1">K42/VLOOKUP(MID(CELL("filename",A$1),FIND("]",CELL("filename",A$1))+1,255),Base!A:H,8,FALSE)*30</f>
        <v>7.6853349470227443E-4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44"/>
  <sheetViews>
    <sheetView rightToLeft="1" workbookViewId="0">
      <selection activeCell="A40" sqref="A40:L44"/>
    </sheetView>
  </sheetViews>
  <sheetFormatPr defaultRowHeight="15" x14ac:dyDescent="0.25"/>
  <cols>
    <col min="1" max="1" width="13.85546875" bestFit="1" customWidth="1"/>
    <col min="2" max="2" width="19.7109375" bestFit="1" customWidth="1"/>
    <col min="3" max="3" width="13.5703125" bestFit="1" customWidth="1"/>
    <col min="4" max="4" width="22.140625" bestFit="1" customWidth="1"/>
    <col min="5" max="5" width="14.7109375" bestFit="1" customWidth="1"/>
    <col min="6" max="6" width="19.85546875" bestFit="1" customWidth="1"/>
    <col min="7" max="7" width="19.7109375" bestFit="1" customWidth="1"/>
    <col min="8" max="8" width="16.85546875" bestFit="1" customWidth="1"/>
    <col min="9" max="9" width="21.85546875" bestFit="1" customWidth="1"/>
    <col min="10" max="10" width="22.140625" bestFit="1" customWidth="1"/>
    <col min="11" max="11" width="18.140625" bestFit="1" customWidth="1"/>
    <col min="12" max="12" width="15.7109375" bestFit="1" customWidth="1"/>
  </cols>
  <sheetData>
    <row r="1" spans="1:12" ht="18.75" x14ac:dyDescent="0.3">
      <c r="A1" s="47" t="s">
        <v>8</v>
      </c>
      <c r="B1" s="47" t="s">
        <v>9</v>
      </c>
      <c r="C1" s="47" t="s">
        <v>10</v>
      </c>
      <c r="D1" s="47" t="s">
        <v>11</v>
      </c>
      <c r="E1" s="47" t="s">
        <v>12</v>
      </c>
      <c r="F1" s="47" t="s">
        <v>13</v>
      </c>
      <c r="G1" s="47" t="s">
        <v>14</v>
      </c>
      <c r="H1" s="47" t="s">
        <v>15</v>
      </c>
      <c r="I1" s="47" t="s">
        <v>16</v>
      </c>
      <c r="J1" s="47" t="s">
        <v>17</v>
      </c>
      <c r="K1" s="47" t="s">
        <v>18</v>
      </c>
      <c r="L1" s="47" t="s">
        <v>19</v>
      </c>
    </row>
    <row r="2" spans="1:12" ht="18.75" x14ac:dyDescent="0.3">
      <c r="A2" s="46" t="s">
        <v>20</v>
      </c>
      <c r="B2" s="46">
        <v>64000</v>
      </c>
      <c r="C2" s="46">
        <v>2799</v>
      </c>
      <c r="D2" s="46">
        <v>2824</v>
      </c>
      <c r="E2" s="46">
        <v>8552</v>
      </c>
      <c r="F2" s="46">
        <v>8726</v>
      </c>
      <c r="G2" s="46">
        <v>179163136</v>
      </c>
      <c r="H2" s="46">
        <v>553549517</v>
      </c>
      <c r="I2" s="46">
        <v>208.96</v>
      </c>
      <c r="J2" s="46">
        <v>374386381</v>
      </c>
      <c r="K2" s="46">
        <v>926148736</v>
      </c>
      <c r="L2" s="46">
        <v>1365055117</v>
      </c>
    </row>
    <row r="3" spans="1:12" ht="18.75" x14ac:dyDescent="0.3">
      <c r="A3" s="46" t="s">
        <v>21</v>
      </c>
      <c r="B3" s="46">
        <v>10000</v>
      </c>
      <c r="C3" s="46">
        <v>19535</v>
      </c>
      <c r="D3" s="46">
        <v>19707</v>
      </c>
      <c r="E3" s="46">
        <v>54054</v>
      </c>
      <c r="F3" s="46">
        <v>55150</v>
      </c>
      <c r="G3" s="46">
        <v>195353872</v>
      </c>
      <c r="H3" s="46">
        <v>546646800</v>
      </c>
      <c r="I3" s="46">
        <v>179.82</v>
      </c>
      <c r="J3" s="46">
        <v>351292928</v>
      </c>
      <c r="K3" s="46">
        <v>0</v>
      </c>
      <c r="L3" s="46">
        <v>351292928</v>
      </c>
    </row>
    <row r="4" spans="1:12" ht="18.75" x14ac:dyDescent="0.3">
      <c r="A4" s="46" t="s">
        <v>23</v>
      </c>
      <c r="B4" s="46">
        <v>20000</v>
      </c>
      <c r="C4" s="46">
        <v>5854</v>
      </c>
      <c r="D4" s="46">
        <v>5906</v>
      </c>
      <c r="E4" s="46">
        <v>13060</v>
      </c>
      <c r="F4" s="46">
        <v>13040</v>
      </c>
      <c r="G4" s="46">
        <v>117082552</v>
      </c>
      <c r="H4" s="46">
        <v>258504960</v>
      </c>
      <c r="I4" s="46">
        <v>120.79</v>
      </c>
      <c r="J4" s="46">
        <v>141422408</v>
      </c>
      <c r="K4" s="46">
        <v>304298560</v>
      </c>
      <c r="L4" s="46">
        <v>446670968</v>
      </c>
    </row>
    <row r="5" spans="1:12" ht="18.75" x14ac:dyDescent="0.3">
      <c r="A5" s="46" t="s">
        <v>22</v>
      </c>
      <c r="B5" s="46">
        <v>1800</v>
      </c>
      <c r="C5" s="46">
        <v>186004</v>
      </c>
      <c r="D5" s="46">
        <v>186225</v>
      </c>
      <c r="E5" s="46">
        <v>139390</v>
      </c>
      <c r="F5" s="46">
        <v>140690</v>
      </c>
      <c r="G5" s="46">
        <v>334807680</v>
      </c>
      <c r="H5" s="46">
        <v>252941149</v>
      </c>
      <c r="I5" s="46">
        <v>-24.45</v>
      </c>
      <c r="J5" s="46">
        <v>-81866531</v>
      </c>
      <c r="K5" s="46">
        <v>-65813952</v>
      </c>
      <c r="L5" s="46">
        <v>-147680483</v>
      </c>
    </row>
    <row r="6" spans="1:12" ht="18.75" x14ac:dyDescent="0.3">
      <c r="A6" s="46" t="s">
        <v>25</v>
      </c>
      <c r="B6" s="46">
        <v>50000</v>
      </c>
      <c r="C6" s="46">
        <v>1999</v>
      </c>
      <c r="D6" s="46">
        <v>2017</v>
      </c>
      <c r="E6" s="46">
        <v>4072</v>
      </c>
      <c r="F6" s="46">
        <v>4083</v>
      </c>
      <c r="G6" s="46">
        <v>99938792</v>
      </c>
      <c r="H6" s="46">
        <v>202353480</v>
      </c>
      <c r="I6" s="46">
        <v>102.48</v>
      </c>
      <c r="J6" s="46">
        <v>102414688</v>
      </c>
      <c r="K6" s="46">
        <v>440100384</v>
      </c>
      <c r="L6" s="46">
        <v>542515072</v>
      </c>
    </row>
    <row r="7" spans="1:12" ht="18.75" x14ac:dyDescent="0.3">
      <c r="A7" s="46" t="s">
        <v>26</v>
      </c>
      <c r="B7" s="46">
        <v>15000</v>
      </c>
      <c r="C7" s="46">
        <v>11577</v>
      </c>
      <c r="D7" s="46">
        <v>11679</v>
      </c>
      <c r="E7" s="46">
        <v>10590</v>
      </c>
      <c r="F7" s="46">
        <v>10590</v>
      </c>
      <c r="G7" s="46">
        <v>173659568</v>
      </c>
      <c r="H7" s="46">
        <v>157452120</v>
      </c>
      <c r="I7" s="46">
        <v>-9.33</v>
      </c>
      <c r="J7" s="46">
        <v>-16207448</v>
      </c>
      <c r="K7" s="46">
        <v>54390804</v>
      </c>
      <c r="L7" s="46">
        <v>39933356</v>
      </c>
    </row>
    <row r="8" spans="1:12" ht="18.75" x14ac:dyDescent="0.3">
      <c r="A8" s="46" t="s">
        <v>24</v>
      </c>
      <c r="B8" s="46">
        <v>12425</v>
      </c>
      <c r="C8" s="46">
        <v>7316</v>
      </c>
      <c r="D8" s="46">
        <v>7381</v>
      </c>
      <c r="E8" s="46">
        <v>11300</v>
      </c>
      <c r="F8" s="46">
        <v>11310</v>
      </c>
      <c r="G8" s="46">
        <v>90907328</v>
      </c>
      <c r="H8" s="46">
        <v>139290115</v>
      </c>
      <c r="I8" s="46">
        <v>53.22</v>
      </c>
      <c r="J8" s="46">
        <v>48382787</v>
      </c>
      <c r="K8" s="46">
        <v>28708712</v>
      </c>
      <c r="L8" s="46">
        <v>85491499</v>
      </c>
    </row>
    <row r="9" spans="1:12" ht="18.75" x14ac:dyDescent="0.3">
      <c r="A9" s="46" t="s">
        <v>27</v>
      </c>
      <c r="B9" s="46">
        <v>15000</v>
      </c>
      <c r="C9" s="46">
        <v>8379</v>
      </c>
      <c r="D9" s="46">
        <v>8453</v>
      </c>
      <c r="E9" s="46">
        <v>7999</v>
      </c>
      <c r="F9" s="46">
        <v>8030</v>
      </c>
      <c r="G9" s="46">
        <v>125683168</v>
      </c>
      <c r="H9" s="46">
        <v>119390040</v>
      </c>
      <c r="I9" s="46">
        <v>-5.01</v>
      </c>
      <c r="J9" s="46">
        <v>-6293128</v>
      </c>
      <c r="K9" s="46">
        <v>1144847</v>
      </c>
      <c r="L9" s="46">
        <v>22811719</v>
      </c>
    </row>
    <row r="10" spans="1:12" ht="18.75" x14ac:dyDescent="0.3">
      <c r="A10" s="46" t="s">
        <v>28</v>
      </c>
      <c r="B10" s="46">
        <v>1600</v>
      </c>
      <c r="C10" s="46">
        <v>70009</v>
      </c>
      <c r="D10" s="46">
        <v>70093</v>
      </c>
      <c r="E10" s="46">
        <v>70220</v>
      </c>
      <c r="F10" s="46">
        <v>70543</v>
      </c>
      <c r="G10" s="46">
        <v>112014400</v>
      </c>
      <c r="H10" s="46">
        <v>112734712</v>
      </c>
      <c r="I10" s="46">
        <v>0.64</v>
      </c>
      <c r="J10" s="46">
        <v>720312</v>
      </c>
      <c r="K10" s="46">
        <v>9227040</v>
      </c>
      <c r="L10" s="46">
        <v>9947352</v>
      </c>
    </row>
    <row r="11" spans="1:12" ht="18.75" x14ac:dyDescent="0.3">
      <c r="A11" s="46" t="s">
        <v>29</v>
      </c>
      <c r="B11" s="46">
        <v>100000</v>
      </c>
      <c r="C11" s="46">
        <v>502</v>
      </c>
      <c r="D11" s="46">
        <v>507</v>
      </c>
      <c r="E11" s="46">
        <v>500</v>
      </c>
      <c r="F11" s="46">
        <v>500</v>
      </c>
      <c r="G11" s="46">
        <v>50227000</v>
      </c>
      <c r="H11" s="46">
        <v>49560000</v>
      </c>
      <c r="I11" s="46">
        <v>-1.33</v>
      </c>
      <c r="J11" s="46">
        <v>-667000</v>
      </c>
      <c r="K11" s="46">
        <v>0</v>
      </c>
      <c r="L11" s="46">
        <v>-167000</v>
      </c>
    </row>
    <row r="12" spans="1:12" ht="18.75" x14ac:dyDescent="0.3">
      <c r="A12" s="46" t="s">
        <v>31</v>
      </c>
      <c r="B12" s="46">
        <v>7000</v>
      </c>
      <c r="C12" s="46">
        <v>2103</v>
      </c>
      <c r="D12" s="46">
        <v>2122</v>
      </c>
      <c r="E12" s="46">
        <v>5360</v>
      </c>
      <c r="F12" s="46">
        <v>5465</v>
      </c>
      <c r="G12" s="46">
        <v>14720662</v>
      </c>
      <c r="H12" s="46">
        <v>37918356</v>
      </c>
      <c r="I12" s="46">
        <v>157.59</v>
      </c>
      <c r="J12" s="46">
        <v>23197694</v>
      </c>
      <c r="K12" s="46">
        <v>94924224</v>
      </c>
      <c r="L12" s="46">
        <v>118121918</v>
      </c>
    </row>
    <row r="13" spans="1:12" ht="18.75" x14ac:dyDescent="0.3">
      <c r="A13" s="46" t="s">
        <v>30</v>
      </c>
      <c r="B13" s="46">
        <v>1500</v>
      </c>
      <c r="C13" s="46">
        <v>24377</v>
      </c>
      <c r="D13" s="46">
        <v>24592</v>
      </c>
      <c r="E13" s="46">
        <v>22030</v>
      </c>
      <c r="F13" s="46">
        <v>21960</v>
      </c>
      <c r="G13" s="46">
        <v>36564796</v>
      </c>
      <c r="H13" s="46">
        <v>32650128</v>
      </c>
      <c r="I13" s="46">
        <v>-10.71</v>
      </c>
      <c r="J13" s="46">
        <v>-3914668</v>
      </c>
      <c r="K13" s="46">
        <v>13889167</v>
      </c>
      <c r="L13" s="46">
        <v>11024499</v>
      </c>
    </row>
    <row r="14" spans="1:12" ht="18.75" x14ac:dyDescent="0.3">
      <c r="A14" s="46" t="s">
        <v>32</v>
      </c>
      <c r="B14" s="46">
        <v>3000</v>
      </c>
      <c r="C14" s="46">
        <v>2118</v>
      </c>
      <c r="D14" s="46">
        <v>2137</v>
      </c>
      <c r="E14" s="46">
        <v>8800</v>
      </c>
      <c r="F14" s="46">
        <v>8830</v>
      </c>
      <c r="G14" s="46">
        <v>6352516</v>
      </c>
      <c r="H14" s="46">
        <v>26256888</v>
      </c>
      <c r="I14" s="46">
        <v>313.33</v>
      </c>
      <c r="J14" s="46">
        <v>19904372</v>
      </c>
      <c r="K14" s="46">
        <v>97530192</v>
      </c>
      <c r="L14" s="46">
        <v>117434564</v>
      </c>
    </row>
    <row r="15" spans="1:12" ht="18.75" x14ac:dyDescent="0.3">
      <c r="A15" s="46" t="s">
        <v>33</v>
      </c>
      <c r="B15" s="46">
        <v>1000</v>
      </c>
      <c r="C15" s="46">
        <v>10199</v>
      </c>
      <c r="D15" s="46">
        <v>10289</v>
      </c>
      <c r="E15" s="46">
        <v>14058</v>
      </c>
      <c r="F15" s="46">
        <v>14064</v>
      </c>
      <c r="G15" s="46">
        <v>10199421</v>
      </c>
      <c r="H15" s="46">
        <v>13940237</v>
      </c>
      <c r="I15" s="46">
        <v>36.68</v>
      </c>
      <c r="J15" s="46">
        <v>3740816</v>
      </c>
      <c r="K15" s="46">
        <v>24581076</v>
      </c>
      <c r="L15" s="46">
        <v>29821892</v>
      </c>
    </row>
    <row r="16" spans="1:12" ht="18.75" x14ac:dyDescent="0.3">
      <c r="A16" s="46" t="s">
        <v>34</v>
      </c>
      <c r="B16" s="46">
        <v>400</v>
      </c>
      <c r="C16" s="46">
        <v>2300</v>
      </c>
      <c r="D16" s="46">
        <v>2321</v>
      </c>
      <c r="E16" s="46">
        <v>8353</v>
      </c>
      <c r="F16" s="46">
        <v>8522</v>
      </c>
      <c r="G16" s="46">
        <v>920033</v>
      </c>
      <c r="H16" s="46">
        <v>3378803</v>
      </c>
      <c r="I16" s="46">
        <v>267.25</v>
      </c>
      <c r="J16" s="46">
        <v>2458770</v>
      </c>
      <c r="K16" s="46">
        <v>30419074</v>
      </c>
      <c r="L16" s="46">
        <v>32877844</v>
      </c>
    </row>
    <row r="17" spans="1:12" ht="18.75" x14ac:dyDescent="0.3">
      <c r="A17" s="46" t="s">
        <v>35</v>
      </c>
      <c r="B17" s="46">
        <v>15</v>
      </c>
      <c r="C17" s="46" t="s">
        <v>36</v>
      </c>
      <c r="D17" s="46" t="s">
        <v>72</v>
      </c>
      <c r="E17" s="46" t="s">
        <v>38</v>
      </c>
      <c r="F17" s="46" t="s">
        <v>73</v>
      </c>
      <c r="G17" s="46" t="s">
        <v>40</v>
      </c>
      <c r="H17" s="46">
        <f>SUM(H2:H16)</f>
        <v>2506567305</v>
      </c>
      <c r="I17" s="46" t="s">
        <v>41</v>
      </c>
      <c r="J17" s="46" t="s">
        <v>74</v>
      </c>
      <c r="K17" s="46"/>
      <c r="L17" s="46"/>
    </row>
    <row r="18" spans="1:12" hidden="1" x14ac:dyDescent="0.25"/>
    <row r="19" spans="1:12" hidden="1" x14ac:dyDescent="0.25"/>
    <row r="20" spans="1:12" hidden="1" x14ac:dyDescent="0.25"/>
    <row r="21" spans="1:12" hidden="1" x14ac:dyDescent="0.25"/>
    <row r="22" spans="1:12" hidden="1" x14ac:dyDescent="0.25"/>
    <row r="23" spans="1:12" hidden="1" x14ac:dyDescent="0.25"/>
    <row r="24" spans="1:12" hidden="1" x14ac:dyDescent="0.25"/>
    <row r="25" spans="1:12" hidden="1" x14ac:dyDescent="0.25"/>
    <row r="26" spans="1:12" hidden="1" x14ac:dyDescent="0.25"/>
    <row r="27" spans="1:12" hidden="1" x14ac:dyDescent="0.25"/>
    <row r="28" spans="1:12" hidden="1" x14ac:dyDescent="0.25"/>
    <row r="29" spans="1:12" hidden="1" x14ac:dyDescent="0.25"/>
    <row r="30" spans="1:12" hidden="1" x14ac:dyDescent="0.25"/>
    <row r="31" spans="1:12" hidden="1" x14ac:dyDescent="0.25"/>
    <row r="32" spans="1:12" hidden="1" x14ac:dyDescent="0.25"/>
    <row r="33" spans="1:12" hidden="1" x14ac:dyDescent="0.25"/>
    <row r="34" spans="1:12" hidden="1" x14ac:dyDescent="0.25"/>
    <row r="35" spans="1:12" hidden="1" x14ac:dyDescent="0.25"/>
    <row r="36" spans="1:12" hidden="1" x14ac:dyDescent="0.25"/>
    <row r="37" spans="1:12" hidden="1" x14ac:dyDescent="0.25"/>
    <row r="38" spans="1:12" hidden="1" x14ac:dyDescent="0.25"/>
    <row r="39" spans="1:12" hidden="1" x14ac:dyDescent="0.25"/>
    <row r="40" spans="1:12" ht="19.5" thickBot="1" x14ac:dyDescent="0.35">
      <c r="A40" s="5">
        <v>0</v>
      </c>
      <c r="B40" s="5"/>
      <c r="C40" s="5"/>
      <c r="D40" s="5"/>
      <c r="E40" s="5"/>
      <c r="F40" s="2">
        <f>H17+B41</f>
        <v>2551277111</v>
      </c>
      <c r="G40" s="5" t="s">
        <v>43</v>
      </c>
      <c r="H40" s="6" t="s">
        <v>44</v>
      </c>
      <c r="I40" s="6"/>
      <c r="J40" s="5"/>
      <c r="K40" s="6" t="s">
        <v>45</v>
      </c>
      <c r="L40" s="6"/>
    </row>
    <row r="41" spans="1:12" ht="18.75" x14ac:dyDescent="0.3">
      <c r="A41" s="5" t="s">
        <v>46</v>
      </c>
      <c r="B41" s="2">
        <v>44709806</v>
      </c>
      <c r="C41" s="5" t="s">
        <v>47</v>
      </c>
      <c r="D41" s="5">
        <v>0</v>
      </c>
      <c r="E41" s="5" t="s">
        <v>48</v>
      </c>
      <c r="F41" s="2">
        <f>32951060+39600000</f>
        <v>72551060</v>
      </c>
      <c r="G41" s="7">
        <f>F40+D41+F41</f>
        <v>2623828171</v>
      </c>
      <c r="H41" s="8">
        <f>G41-B43</f>
        <v>-14085484</v>
      </c>
      <c r="I41" s="9">
        <f>H41/B43</f>
        <v>-5.3396304209206574E-3</v>
      </c>
      <c r="J41" s="10">
        <f>G41+J40</f>
        <v>2623828171</v>
      </c>
      <c r="K41" s="8">
        <f>H41+J40</f>
        <v>-14085484</v>
      </c>
      <c r="L41" s="9">
        <f>K41/B43</f>
        <v>-5.3396304209206574E-3</v>
      </c>
    </row>
    <row r="42" spans="1:12" ht="19.5" thickBot="1" x14ac:dyDescent="0.35">
      <c r="A42" s="5" t="s">
        <v>49</v>
      </c>
      <c r="B42" s="2">
        <v>0</v>
      </c>
      <c r="C42" s="5"/>
      <c r="D42" s="5"/>
      <c r="E42" s="5"/>
      <c r="F42" s="5"/>
      <c r="G42" s="7">
        <f>G41+B42</f>
        <v>2623828171</v>
      </c>
      <c r="H42" s="11">
        <f>G42-B43</f>
        <v>-14085484</v>
      </c>
      <c r="I42" s="12">
        <f>H42/B43</f>
        <v>-5.3396304209206574E-3</v>
      </c>
      <c r="J42" s="10">
        <f>G42+J40</f>
        <v>2623828171</v>
      </c>
      <c r="K42" s="11">
        <f>H42+J40</f>
        <v>-14085484</v>
      </c>
      <c r="L42" s="12">
        <f>K42/B43</f>
        <v>-5.3396304209206574E-3</v>
      </c>
    </row>
    <row r="43" spans="1:12" ht="19.5" thickBot="1" x14ac:dyDescent="0.35">
      <c r="A43" s="5" t="s">
        <v>50</v>
      </c>
      <c r="B43" s="7">
        <v>2637913655</v>
      </c>
      <c r="C43" s="5"/>
      <c r="D43" s="5"/>
      <c r="E43" s="5"/>
      <c r="F43" s="5"/>
      <c r="G43" s="13"/>
      <c r="H43" s="14" t="s">
        <v>51</v>
      </c>
      <c r="I43" s="9">
        <f ca="1">H41/VLOOKUP(MID(CELL("filename",A$1),FIND("]",CELL("filename",A$1))+1,255),Base!A:H,8,FALSE)*30</f>
        <v>-1.232222404827844E-2</v>
      </c>
      <c r="J43" s="15"/>
      <c r="K43" s="14" t="s">
        <v>51</v>
      </c>
      <c r="L43" s="9">
        <f ca="1">K41/VLOOKUP(MID(CELL("filename",A$1),FIND("]",CELL("filename",A$1))+1,255),Base!A:H,8,FALSE)*30</f>
        <v>-1.232222404827844E-2</v>
      </c>
    </row>
    <row r="44" spans="1:12" ht="19.5" thickBot="1" x14ac:dyDescent="0.35">
      <c r="A44" s="5"/>
      <c r="B44" s="5"/>
      <c r="C44" s="5"/>
      <c r="D44" s="5"/>
      <c r="E44" s="5"/>
      <c r="F44" s="5"/>
      <c r="G44" s="13"/>
      <c r="H44" s="16"/>
      <c r="I44" s="9">
        <f ca="1">H42/VLOOKUP(MID(CELL("filename",A$1),FIND("]",CELL("filename",A$1))+1,255),Base!A:H,8,FALSE)*30</f>
        <v>-1.232222404827844E-2</v>
      </c>
      <c r="J44" s="15"/>
      <c r="K44" s="16"/>
      <c r="L44" s="12">
        <f ca="1">K42/VLOOKUP(MID(CELL("filename",A$1),FIND("]",CELL("filename",A$1))+1,255),Base!A:H,8,FALSE)*30</f>
        <v>-1.232222404827844E-2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44"/>
  <sheetViews>
    <sheetView rightToLeft="1" workbookViewId="0">
      <selection activeCell="A40" sqref="A40:L44"/>
    </sheetView>
  </sheetViews>
  <sheetFormatPr defaultRowHeight="15" x14ac:dyDescent="0.25"/>
  <cols>
    <col min="1" max="1" width="13.85546875" bestFit="1" customWidth="1"/>
    <col min="2" max="2" width="19.7109375" bestFit="1" customWidth="1"/>
    <col min="3" max="3" width="13.5703125" bestFit="1" customWidth="1"/>
    <col min="4" max="4" width="22.140625" bestFit="1" customWidth="1"/>
    <col min="5" max="5" width="14.7109375" bestFit="1" customWidth="1"/>
    <col min="6" max="6" width="19.85546875" bestFit="1" customWidth="1"/>
    <col min="7" max="7" width="19.7109375" bestFit="1" customWidth="1"/>
    <col min="8" max="8" width="16.85546875" bestFit="1" customWidth="1"/>
    <col min="9" max="9" width="21.85546875" bestFit="1" customWidth="1"/>
    <col min="10" max="10" width="22.140625" bestFit="1" customWidth="1"/>
    <col min="11" max="11" width="18.140625" bestFit="1" customWidth="1"/>
    <col min="12" max="12" width="15.7109375" bestFit="1" customWidth="1"/>
  </cols>
  <sheetData>
    <row r="1" spans="1:12" ht="18.75" x14ac:dyDescent="0.3">
      <c r="A1" s="50" t="s">
        <v>8</v>
      </c>
      <c r="B1" s="50" t="s">
        <v>9</v>
      </c>
      <c r="C1" s="50" t="s">
        <v>10</v>
      </c>
      <c r="D1" s="50" t="s">
        <v>11</v>
      </c>
      <c r="E1" s="50" t="s">
        <v>12</v>
      </c>
      <c r="F1" s="50" t="s">
        <v>13</v>
      </c>
      <c r="G1" s="50" t="s">
        <v>14</v>
      </c>
      <c r="H1" s="50" t="s">
        <v>15</v>
      </c>
      <c r="I1" s="50" t="s">
        <v>16</v>
      </c>
      <c r="J1" s="50" t="s">
        <v>17</v>
      </c>
      <c r="K1" s="50" t="s">
        <v>18</v>
      </c>
      <c r="L1" s="50" t="s">
        <v>19</v>
      </c>
    </row>
    <row r="2" spans="1:12" ht="18.75" x14ac:dyDescent="0.3">
      <c r="A2" s="49" t="s">
        <v>20</v>
      </c>
      <c r="B2" s="49">
        <v>64000</v>
      </c>
      <c r="C2" s="49">
        <v>2799</v>
      </c>
      <c r="D2" s="49">
        <v>2824</v>
      </c>
      <c r="E2" s="49">
        <v>8552</v>
      </c>
      <c r="F2" s="49">
        <v>8726</v>
      </c>
      <c r="G2" s="49">
        <v>179163136</v>
      </c>
      <c r="H2" s="49">
        <v>553549517</v>
      </c>
      <c r="I2" s="49">
        <v>208.96</v>
      </c>
      <c r="J2" s="49">
        <v>374386381</v>
      </c>
      <c r="K2" s="49">
        <v>926148736</v>
      </c>
      <c r="L2" s="49">
        <v>1365055117</v>
      </c>
    </row>
    <row r="3" spans="1:12" ht="18.75" x14ac:dyDescent="0.3">
      <c r="A3" s="49" t="s">
        <v>21</v>
      </c>
      <c r="B3" s="49">
        <v>10000</v>
      </c>
      <c r="C3" s="49">
        <v>19535</v>
      </c>
      <c r="D3" s="49">
        <v>19707</v>
      </c>
      <c r="E3" s="49">
        <v>52944</v>
      </c>
      <c r="F3" s="49">
        <v>55137</v>
      </c>
      <c r="G3" s="49">
        <v>195353872</v>
      </c>
      <c r="H3" s="49">
        <v>546517944</v>
      </c>
      <c r="I3" s="49">
        <v>179.76</v>
      </c>
      <c r="J3" s="49">
        <v>351164072</v>
      </c>
      <c r="K3" s="49">
        <v>0</v>
      </c>
      <c r="L3" s="49">
        <v>351164072</v>
      </c>
    </row>
    <row r="4" spans="1:12" ht="18.75" x14ac:dyDescent="0.3">
      <c r="A4" s="49" t="s">
        <v>23</v>
      </c>
      <c r="B4" s="49">
        <v>20000</v>
      </c>
      <c r="C4" s="49">
        <v>5854</v>
      </c>
      <c r="D4" s="49">
        <v>5906</v>
      </c>
      <c r="E4" s="49">
        <v>13090</v>
      </c>
      <c r="F4" s="49">
        <v>13050</v>
      </c>
      <c r="G4" s="49">
        <v>117082552</v>
      </c>
      <c r="H4" s="49">
        <v>258703200</v>
      </c>
      <c r="I4" s="49">
        <v>120.96</v>
      </c>
      <c r="J4" s="49">
        <v>141620648</v>
      </c>
      <c r="K4" s="49">
        <v>304298560</v>
      </c>
      <c r="L4" s="49">
        <v>446869208</v>
      </c>
    </row>
    <row r="5" spans="1:12" ht="18.75" x14ac:dyDescent="0.3">
      <c r="A5" s="49" t="s">
        <v>22</v>
      </c>
      <c r="B5" s="49">
        <v>1800</v>
      </c>
      <c r="C5" s="49">
        <v>186004</v>
      </c>
      <c r="D5" s="49">
        <v>186225</v>
      </c>
      <c r="E5" s="49">
        <v>135070</v>
      </c>
      <c r="F5" s="49">
        <v>135410</v>
      </c>
      <c r="G5" s="49">
        <v>334807680</v>
      </c>
      <c r="H5" s="49">
        <v>243448439</v>
      </c>
      <c r="I5" s="49">
        <v>-27.29</v>
      </c>
      <c r="J5" s="49">
        <v>-91359241</v>
      </c>
      <c r="K5" s="49">
        <v>-65813952</v>
      </c>
      <c r="L5" s="49">
        <v>-157173193</v>
      </c>
    </row>
    <row r="6" spans="1:12" ht="18.75" x14ac:dyDescent="0.3">
      <c r="A6" s="49" t="s">
        <v>25</v>
      </c>
      <c r="B6" s="49">
        <v>50000</v>
      </c>
      <c r="C6" s="49">
        <v>1999</v>
      </c>
      <c r="D6" s="49">
        <v>2017</v>
      </c>
      <c r="E6" s="49">
        <v>4002</v>
      </c>
      <c r="F6" s="49">
        <v>4050</v>
      </c>
      <c r="G6" s="49">
        <v>99938792</v>
      </c>
      <c r="H6" s="49">
        <v>200718000</v>
      </c>
      <c r="I6" s="49">
        <v>100.84</v>
      </c>
      <c r="J6" s="49">
        <v>100779208</v>
      </c>
      <c r="K6" s="49">
        <v>440100384</v>
      </c>
      <c r="L6" s="49">
        <v>540879592</v>
      </c>
    </row>
    <row r="7" spans="1:12" ht="18.75" x14ac:dyDescent="0.3">
      <c r="A7" s="49" t="s">
        <v>26</v>
      </c>
      <c r="B7" s="49">
        <v>15000</v>
      </c>
      <c r="C7" s="49">
        <v>11577</v>
      </c>
      <c r="D7" s="49">
        <v>11679</v>
      </c>
      <c r="E7" s="49">
        <v>10380</v>
      </c>
      <c r="F7" s="49">
        <v>10390</v>
      </c>
      <c r="G7" s="49">
        <v>173659568</v>
      </c>
      <c r="H7" s="49">
        <v>154478520</v>
      </c>
      <c r="I7" s="49">
        <v>-11.05</v>
      </c>
      <c r="J7" s="49">
        <v>-19181048</v>
      </c>
      <c r="K7" s="49">
        <v>54390804</v>
      </c>
      <c r="L7" s="49">
        <v>36959756</v>
      </c>
    </row>
    <row r="8" spans="1:12" ht="18.75" x14ac:dyDescent="0.3">
      <c r="A8" s="49" t="s">
        <v>24</v>
      </c>
      <c r="B8" s="49">
        <v>12425</v>
      </c>
      <c r="C8" s="49">
        <v>7316</v>
      </c>
      <c r="D8" s="49">
        <v>7381</v>
      </c>
      <c r="E8" s="49">
        <v>11090</v>
      </c>
      <c r="F8" s="49">
        <v>11100</v>
      </c>
      <c r="G8" s="49">
        <v>90907328</v>
      </c>
      <c r="H8" s="49">
        <v>136703826</v>
      </c>
      <c r="I8" s="49">
        <v>50.38</v>
      </c>
      <c r="J8" s="49">
        <v>45796498</v>
      </c>
      <c r="K8" s="49">
        <v>28708712</v>
      </c>
      <c r="L8" s="49">
        <v>82905210</v>
      </c>
    </row>
    <row r="9" spans="1:12" ht="18.75" x14ac:dyDescent="0.3">
      <c r="A9" s="49" t="s">
        <v>27</v>
      </c>
      <c r="B9" s="49">
        <v>15000</v>
      </c>
      <c r="C9" s="49">
        <v>8379</v>
      </c>
      <c r="D9" s="49">
        <v>8453</v>
      </c>
      <c r="E9" s="49">
        <v>7870</v>
      </c>
      <c r="F9" s="49">
        <v>7872</v>
      </c>
      <c r="G9" s="49">
        <v>125683168</v>
      </c>
      <c r="H9" s="49">
        <v>117040896</v>
      </c>
      <c r="I9" s="49">
        <v>-6.88</v>
      </c>
      <c r="J9" s="49">
        <v>-8642272</v>
      </c>
      <c r="K9" s="49">
        <v>1144847</v>
      </c>
      <c r="L9" s="49">
        <v>20462575</v>
      </c>
    </row>
    <row r="10" spans="1:12" ht="18.75" x14ac:dyDescent="0.3">
      <c r="A10" s="49" t="s">
        <v>28</v>
      </c>
      <c r="B10" s="49">
        <v>1600</v>
      </c>
      <c r="C10" s="49">
        <v>70009</v>
      </c>
      <c r="D10" s="49">
        <v>70093</v>
      </c>
      <c r="E10" s="49">
        <v>69151</v>
      </c>
      <c r="F10" s="49">
        <v>69114</v>
      </c>
      <c r="G10" s="49">
        <v>112014400</v>
      </c>
      <c r="H10" s="49">
        <v>110451028</v>
      </c>
      <c r="I10" s="49">
        <v>-1.4</v>
      </c>
      <c r="J10" s="49">
        <v>-1563372</v>
      </c>
      <c r="K10" s="49">
        <v>9227040</v>
      </c>
      <c r="L10" s="49">
        <v>7663668</v>
      </c>
    </row>
    <row r="11" spans="1:12" ht="18.75" x14ac:dyDescent="0.3">
      <c r="A11" s="49" t="s">
        <v>29</v>
      </c>
      <c r="B11" s="49">
        <v>100000</v>
      </c>
      <c r="C11" s="49">
        <v>502</v>
      </c>
      <c r="D11" s="49">
        <v>507</v>
      </c>
      <c r="E11" s="49">
        <v>500</v>
      </c>
      <c r="F11" s="49">
        <v>500</v>
      </c>
      <c r="G11" s="49">
        <v>50227000</v>
      </c>
      <c r="H11" s="49">
        <v>49560000</v>
      </c>
      <c r="I11" s="49">
        <v>-1.33</v>
      </c>
      <c r="J11" s="49">
        <v>-667000</v>
      </c>
      <c r="K11" s="49">
        <v>0</v>
      </c>
      <c r="L11" s="49">
        <v>-167000</v>
      </c>
    </row>
    <row r="12" spans="1:12" ht="18.75" x14ac:dyDescent="0.3">
      <c r="A12" s="49" t="s">
        <v>31</v>
      </c>
      <c r="B12" s="49">
        <v>7000</v>
      </c>
      <c r="C12" s="49">
        <v>2103</v>
      </c>
      <c r="D12" s="49">
        <v>2122</v>
      </c>
      <c r="E12" s="49">
        <v>5360</v>
      </c>
      <c r="F12" s="49">
        <v>5465</v>
      </c>
      <c r="G12" s="49">
        <v>14720662</v>
      </c>
      <c r="H12" s="49">
        <v>37918356</v>
      </c>
      <c r="I12" s="49">
        <v>157.59</v>
      </c>
      <c r="J12" s="49">
        <v>23197694</v>
      </c>
      <c r="K12" s="49">
        <v>94924224</v>
      </c>
      <c r="L12" s="49">
        <v>118121918</v>
      </c>
    </row>
    <row r="13" spans="1:12" ht="18.75" x14ac:dyDescent="0.3">
      <c r="A13" s="49" t="s">
        <v>30</v>
      </c>
      <c r="B13" s="49">
        <v>1500</v>
      </c>
      <c r="C13" s="49">
        <v>24377</v>
      </c>
      <c r="D13" s="49">
        <v>24592</v>
      </c>
      <c r="E13" s="49">
        <v>21530</v>
      </c>
      <c r="F13" s="49">
        <v>21750</v>
      </c>
      <c r="G13" s="49">
        <v>36564796</v>
      </c>
      <c r="H13" s="49">
        <v>32337900</v>
      </c>
      <c r="I13" s="49">
        <v>-11.56</v>
      </c>
      <c r="J13" s="49">
        <v>-4226896</v>
      </c>
      <c r="K13" s="49">
        <v>13889167</v>
      </c>
      <c r="L13" s="49">
        <v>10712271</v>
      </c>
    </row>
    <row r="14" spans="1:12" ht="18.75" x14ac:dyDescent="0.3">
      <c r="A14" s="49" t="s">
        <v>32</v>
      </c>
      <c r="B14" s="49">
        <v>3000</v>
      </c>
      <c r="C14" s="49">
        <v>2118</v>
      </c>
      <c r="D14" s="49">
        <v>2137</v>
      </c>
      <c r="E14" s="49">
        <v>8660</v>
      </c>
      <c r="F14" s="49">
        <v>8710</v>
      </c>
      <c r="G14" s="49">
        <v>6352516</v>
      </c>
      <c r="H14" s="49">
        <v>25900056</v>
      </c>
      <c r="I14" s="49">
        <v>307.70999999999998</v>
      </c>
      <c r="J14" s="49">
        <v>19547540</v>
      </c>
      <c r="K14" s="49">
        <v>97530192</v>
      </c>
      <c r="L14" s="49">
        <v>117077732</v>
      </c>
    </row>
    <row r="15" spans="1:12" ht="18.75" x14ac:dyDescent="0.3">
      <c r="A15" s="49" t="s">
        <v>33</v>
      </c>
      <c r="B15" s="49">
        <v>1000</v>
      </c>
      <c r="C15" s="49">
        <v>10199</v>
      </c>
      <c r="D15" s="49">
        <v>10289</v>
      </c>
      <c r="E15" s="49">
        <v>13783</v>
      </c>
      <c r="F15" s="49">
        <v>13807</v>
      </c>
      <c r="G15" s="49">
        <v>10199421</v>
      </c>
      <c r="H15" s="49">
        <v>13685498</v>
      </c>
      <c r="I15" s="49">
        <v>34.18</v>
      </c>
      <c r="J15" s="49">
        <v>3486077</v>
      </c>
      <c r="K15" s="49">
        <v>24581076</v>
      </c>
      <c r="L15" s="49">
        <v>29567153</v>
      </c>
    </row>
    <row r="16" spans="1:12" ht="18.75" x14ac:dyDescent="0.3">
      <c r="A16" s="49" t="s">
        <v>34</v>
      </c>
      <c r="B16" s="49">
        <v>400</v>
      </c>
      <c r="C16" s="49">
        <v>2300</v>
      </c>
      <c r="D16" s="49">
        <v>2321</v>
      </c>
      <c r="E16" s="49">
        <v>8352</v>
      </c>
      <c r="F16" s="49">
        <v>8522</v>
      </c>
      <c r="G16" s="49">
        <v>920033</v>
      </c>
      <c r="H16" s="49">
        <v>3378803</v>
      </c>
      <c r="I16" s="49">
        <v>267.25</v>
      </c>
      <c r="J16" s="49">
        <v>2458770</v>
      </c>
      <c r="K16" s="49">
        <v>30419074</v>
      </c>
      <c r="L16" s="49">
        <v>32877844</v>
      </c>
    </row>
    <row r="17" spans="1:12" ht="18.75" x14ac:dyDescent="0.3">
      <c r="A17" s="49" t="s">
        <v>35</v>
      </c>
      <c r="B17" s="49">
        <v>15</v>
      </c>
      <c r="C17" s="49" t="s">
        <v>36</v>
      </c>
      <c r="D17" s="49" t="s">
        <v>75</v>
      </c>
      <c r="E17" s="49" t="s">
        <v>38</v>
      </c>
      <c r="F17" s="49" t="s">
        <v>76</v>
      </c>
      <c r="G17" s="49" t="s">
        <v>40</v>
      </c>
      <c r="H17" s="49">
        <f>SUM(H2:H16)</f>
        <v>2484391983</v>
      </c>
      <c r="I17" s="49" t="s">
        <v>41</v>
      </c>
      <c r="J17" s="49" t="s">
        <v>77</v>
      </c>
      <c r="K17" s="49"/>
      <c r="L17" s="49"/>
    </row>
    <row r="18" spans="1:12" hidden="1" x14ac:dyDescent="0.25"/>
    <row r="19" spans="1:12" hidden="1" x14ac:dyDescent="0.25"/>
    <row r="20" spans="1:12" hidden="1" x14ac:dyDescent="0.25"/>
    <row r="21" spans="1:12" hidden="1" x14ac:dyDescent="0.25"/>
    <row r="22" spans="1:12" hidden="1" x14ac:dyDescent="0.25"/>
    <row r="23" spans="1:12" hidden="1" x14ac:dyDescent="0.25"/>
    <row r="24" spans="1:12" hidden="1" x14ac:dyDescent="0.25"/>
    <row r="25" spans="1:12" hidden="1" x14ac:dyDescent="0.25"/>
    <row r="26" spans="1:12" hidden="1" x14ac:dyDescent="0.25"/>
    <row r="27" spans="1:12" hidden="1" x14ac:dyDescent="0.25"/>
    <row r="28" spans="1:12" hidden="1" x14ac:dyDescent="0.25"/>
    <row r="29" spans="1:12" hidden="1" x14ac:dyDescent="0.25"/>
    <row r="30" spans="1:12" hidden="1" x14ac:dyDescent="0.25"/>
    <row r="31" spans="1:12" hidden="1" x14ac:dyDescent="0.25"/>
    <row r="32" spans="1:12" hidden="1" x14ac:dyDescent="0.25"/>
    <row r="33" spans="1:12" hidden="1" x14ac:dyDescent="0.25"/>
    <row r="34" spans="1:12" hidden="1" x14ac:dyDescent="0.25"/>
    <row r="35" spans="1:12" hidden="1" x14ac:dyDescent="0.25"/>
    <row r="36" spans="1:12" hidden="1" x14ac:dyDescent="0.25"/>
    <row r="37" spans="1:12" hidden="1" x14ac:dyDescent="0.25"/>
    <row r="38" spans="1:12" hidden="1" x14ac:dyDescent="0.25"/>
    <row r="39" spans="1:12" hidden="1" x14ac:dyDescent="0.25"/>
    <row r="40" spans="1:12" ht="19.5" thickBot="1" x14ac:dyDescent="0.35">
      <c r="A40" s="5">
        <v>0</v>
      </c>
      <c r="B40" s="5"/>
      <c r="C40" s="5"/>
      <c r="D40" s="5"/>
      <c r="E40" s="5"/>
      <c r="F40" s="2">
        <f>H17+B41</f>
        <v>2529101789</v>
      </c>
      <c r="G40" s="5" t="s">
        <v>43</v>
      </c>
      <c r="H40" s="6" t="s">
        <v>44</v>
      </c>
      <c r="I40" s="6"/>
      <c r="J40" s="5"/>
      <c r="K40" s="6" t="s">
        <v>45</v>
      </c>
      <c r="L40" s="6"/>
    </row>
    <row r="41" spans="1:12" ht="18.75" x14ac:dyDescent="0.3">
      <c r="A41" s="5" t="s">
        <v>46</v>
      </c>
      <c r="B41" s="2">
        <v>44709806</v>
      </c>
      <c r="C41" s="5" t="s">
        <v>47</v>
      </c>
      <c r="D41" s="5">
        <v>0</v>
      </c>
      <c r="E41" s="5" t="s">
        <v>48</v>
      </c>
      <c r="F41" s="2">
        <f>32951060+39600000</f>
        <v>72551060</v>
      </c>
      <c r="G41" s="7">
        <f>F40+D41+F41</f>
        <v>2601652849</v>
      </c>
      <c r="H41" s="8">
        <f>G41-B43</f>
        <v>-36260806</v>
      </c>
      <c r="I41" s="9">
        <f>H41/B43</f>
        <v>-1.374601702040926E-2</v>
      </c>
      <c r="J41" s="10">
        <f>G41+J40</f>
        <v>2601652849</v>
      </c>
      <c r="K41" s="8">
        <f>H41+J40</f>
        <v>-36260806</v>
      </c>
      <c r="L41" s="9">
        <f>K41/B43</f>
        <v>-1.374601702040926E-2</v>
      </c>
    </row>
    <row r="42" spans="1:12" ht="19.5" thickBot="1" x14ac:dyDescent="0.35">
      <c r="A42" s="5" t="s">
        <v>49</v>
      </c>
      <c r="B42" s="2">
        <v>0</v>
      </c>
      <c r="C42" s="5"/>
      <c r="D42" s="5"/>
      <c r="E42" s="5"/>
      <c r="F42" s="5"/>
      <c r="G42" s="7">
        <f>G41+B42</f>
        <v>2601652849</v>
      </c>
      <c r="H42" s="11">
        <f>G42-B43</f>
        <v>-36260806</v>
      </c>
      <c r="I42" s="12">
        <f>H42/B43</f>
        <v>-1.374601702040926E-2</v>
      </c>
      <c r="J42" s="10">
        <f>G42+J40</f>
        <v>2601652849</v>
      </c>
      <c r="K42" s="11">
        <f>H42+J40</f>
        <v>-36260806</v>
      </c>
      <c r="L42" s="12">
        <f>K42/B43</f>
        <v>-1.374601702040926E-2</v>
      </c>
    </row>
    <row r="43" spans="1:12" ht="19.5" thickBot="1" x14ac:dyDescent="0.35">
      <c r="A43" s="5" t="s">
        <v>50</v>
      </c>
      <c r="B43" s="7">
        <v>2637913655</v>
      </c>
      <c r="C43" s="5"/>
      <c r="D43" s="5"/>
      <c r="E43" s="5"/>
      <c r="F43" s="5"/>
      <c r="G43" s="13"/>
      <c r="H43" s="14" t="s">
        <v>51</v>
      </c>
      <c r="I43" s="9">
        <f ca="1">H41/VLOOKUP(MID(CELL("filename",A$1),FIND("]",CELL("filename",A$1))+1,255),Base!A:H,8,FALSE)*30</f>
        <v>-2.5773781913267364E-2</v>
      </c>
      <c r="J43" s="15"/>
      <c r="K43" s="14" t="s">
        <v>51</v>
      </c>
      <c r="L43" s="9">
        <f ca="1">K41/VLOOKUP(MID(CELL("filename",A$1),FIND("]",CELL("filename",A$1))+1,255),Base!A:H,8,FALSE)*30</f>
        <v>-2.5773781913267364E-2</v>
      </c>
    </row>
    <row r="44" spans="1:12" ht="19.5" thickBot="1" x14ac:dyDescent="0.35">
      <c r="A44" s="5"/>
      <c r="B44" s="5"/>
      <c r="C44" s="5"/>
      <c r="D44" s="5"/>
      <c r="E44" s="5"/>
      <c r="F44" s="5"/>
      <c r="G44" s="13"/>
      <c r="H44" s="16"/>
      <c r="I44" s="9">
        <f ca="1">H42/VLOOKUP(MID(CELL("filename",A$1),FIND("]",CELL("filename",A$1))+1,255),Base!A:H,8,FALSE)*30</f>
        <v>-2.5773781913267364E-2</v>
      </c>
      <c r="J44" s="15"/>
      <c r="K44" s="16"/>
      <c r="L44" s="12">
        <f ca="1">K42/VLOOKUP(MID(CELL("filename",A$1),FIND("]",CELL("filename",A$1))+1,255),Base!A:H,8,FALSE)*30</f>
        <v>-2.5773781913267364E-2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44"/>
  <sheetViews>
    <sheetView rightToLeft="1" workbookViewId="0">
      <selection activeCell="A40" sqref="A40:L44"/>
    </sheetView>
  </sheetViews>
  <sheetFormatPr defaultColWidth="13.7109375" defaultRowHeight="15" x14ac:dyDescent="0.25"/>
  <cols>
    <col min="1" max="1" width="13.85546875" bestFit="1" customWidth="1"/>
    <col min="2" max="2" width="19.7109375" bestFit="1" customWidth="1"/>
    <col min="3" max="3" width="13.5703125" bestFit="1" customWidth="1"/>
    <col min="4" max="4" width="22.140625" bestFit="1" customWidth="1"/>
    <col min="5" max="5" width="14.7109375" bestFit="1" customWidth="1"/>
    <col min="6" max="6" width="19.85546875" bestFit="1" customWidth="1"/>
    <col min="7" max="7" width="19.7109375" bestFit="1" customWidth="1"/>
    <col min="8" max="8" width="16.85546875" bestFit="1" customWidth="1"/>
    <col min="9" max="9" width="21.85546875" bestFit="1" customWidth="1"/>
    <col min="10" max="10" width="22.140625" bestFit="1" customWidth="1"/>
    <col min="11" max="11" width="18.140625" bestFit="1" customWidth="1"/>
    <col min="12" max="12" width="15.7109375" bestFit="1" customWidth="1"/>
  </cols>
  <sheetData>
    <row r="1" spans="1:12" ht="18.75" x14ac:dyDescent="0.3">
      <c r="A1" s="53" t="s">
        <v>8</v>
      </c>
      <c r="B1" s="53" t="s">
        <v>9</v>
      </c>
      <c r="C1" s="53" t="s">
        <v>10</v>
      </c>
      <c r="D1" s="53" t="s">
        <v>11</v>
      </c>
      <c r="E1" s="53" t="s">
        <v>12</v>
      </c>
      <c r="F1" s="53" t="s">
        <v>13</v>
      </c>
      <c r="G1" s="53" t="s">
        <v>14</v>
      </c>
      <c r="H1" s="53" t="s">
        <v>15</v>
      </c>
      <c r="I1" s="53" t="s">
        <v>16</v>
      </c>
      <c r="J1" s="53" t="s">
        <v>17</v>
      </c>
      <c r="K1" s="53" t="s">
        <v>18</v>
      </c>
      <c r="L1" s="53" t="s">
        <v>19</v>
      </c>
    </row>
    <row r="2" spans="1:12" ht="18.75" x14ac:dyDescent="0.3">
      <c r="A2" s="52" t="s">
        <v>20</v>
      </c>
      <c r="B2" s="52">
        <v>64000</v>
      </c>
      <c r="C2" s="52">
        <v>2799</v>
      </c>
      <c r="D2" s="52">
        <v>2824</v>
      </c>
      <c r="E2" s="52">
        <v>8552</v>
      </c>
      <c r="F2" s="52">
        <v>8726</v>
      </c>
      <c r="G2" s="52">
        <v>179163136</v>
      </c>
      <c r="H2" s="52">
        <v>553549517</v>
      </c>
      <c r="I2" s="52">
        <v>208.96</v>
      </c>
      <c r="J2" s="52">
        <v>374386381</v>
      </c>
      <c r="K2" s="52">
        <v>926148736</v>
      </c>
      <c r="L2" s="52">
        <v>1365055117</v>
      </c>
    </row>
    <row r="3" spans="1:12" ht="18.75" x14ac:dyDescent="0.3">
      <c r="A3" s="52" t="s">
        <v>21</v>
      </c>
      <c r="B3" s="52">
        <v>10000</v>
      </c>
      <c r="C3" s="52">
        <v>19535</v>
      </c>
      <c r="D3" s="52">
        <v>19707</v>
      </c>
      <c r="E3" s="52">
        <v>54035</v>
      </c>
      <c r="F3" s="52">
        <v>55136</v>
      </c>
      <c r="G3" s="52">
        <v>195353872</v>
      </c>
      <c r="H3" s="52">
        <v>546508032</v>
      </c>
      <c r="I3" s="52">
        <v>179.75</v>
      </c>
      <c r="J3" s="52">
        <v>351154160</v>
      </c>
      <c r="K3" s="52">
        <v>0</v>
      </c>
      <c r="L3" s="52">
        <v>351154160</v>
      </c>
    </row>
    <row r="4" spans="1:12" ht="18.75" x14ac:dyDescent="0.3">
      <c r="A4" s="52" t="s">
        <v>23</v>
      </c>
      <c r="B4" s="52">
        <v>20000</v>
      </c>
      <c r="C4" s="52">
        <v>5854</v>
      </c>
      <c r="D4" s="52">
        <v>5906</v>
      </c>
      <c r="E4" s="52">
        <v>13090</v>
      </c>
      <c r="F4" s="52">
        <v>13070</v>
      </c>
      <c r="G4" s="52">
        <v>117082552</v>
      </c>
      <c r="H4" s="52">
        <v>259099680</v>
      </c>
      <c r="I4" s="52">
        <v>121.3</v>
      </c>
      <c r="J4" s="52">
        <v>142017128</v>
      </c>
      <c r="K4" s="52">
        <v>304298560</v>
      </c>
      <c r="L4" s="52">
        <v>447265688</v>
      </c>
    </row>
    <row r="5" spans="1:12" ht="18.75" x14ac:dyDescent="0.3">
      <c r="A5" s="52" t="s">
        <v>22</v>
      </c>
      <c r="B5" s="52">
        <v>1800</v>
      </c>
      <c r="C5" s="52">
        <v>186004</v>
      </c>
      <c r="D5" s="52">
        <v>186225</v>
      </c>
      <c r="E5" s="52">
        <v>130000</v>
      </c>
      <c r="F5" s="52">
        <v>130180</v>
      </c>
      <c r="G5" s="52">
        <v>334807680</v>
      </c>
      <c r="H5" s="52">
        <v>234045623</v>
      </c>
      <c r="I5" s="52">
        <v>-30.1</v>
      </c>
      <c r="J5" s="52">
        <v>-100762057</v>
      </c>
      <c r="K5" s="52">
        <v>-65813952</v>
      </c>
      <c r="L5" s="52">
        <v>-166576009</v>
      </c>
    </row>
    <row r="6" spans="1:12" ht="18.75" x14ac:dyDescent="0.3">
      <c r="A6" s="52" t="s">
        <v>25</v>
      </c>
      <c r="B6" s="52">
        <v>50000</v>
      </c>
      <c r="C6" s="52">
        <v>1999</v>
      </c>
      <c r="D6" s="52">
        <v>2017</v>
      </c>
      <c r="E6" s="52">
        <v>3969</v>
      </c>
      <c r="F6" s="52">
        <v>4044</v>
      </c>
      <c r="G6" s="52">
        <v>99938792</v>
      </c>
      <c r="H6" s="52">
        <v>200420640</v>
      </c>
      <c r="I6" s="52">
        <v>100.54</v>
      </c>
      <c r="J6" s="52">
        <v>100481848</v>
      </c>
      <c r="K6" s="52">
        <v>440100384</v>
      </c>
      <c r="L6" s="52">
        <v>540582232</v>
      </c>
    </row>
    <row r="7" spans="1:12" ht="18.75" x14ac:dyDescent="0.3">
      <c r="A7" s="52" t="s">
        <v>26</v>
      </c>
      <c r="B7" s="52">
        <v>15000</v>
      </c>
      <c r="C7" s="52">
        <v>11577</v>
      </c>
      <c r="D7" s="52">
        <v>11679</v>
      </c>
      <c r="E7" s="52">
        <v>10190</v>
      </c>
      <c r="F7" s="52">
        <v>10190</v>
      </c>
      <c r="G7" s="52">
        <v>173659568</v>
      </c>
      <c r="H7" s="52">
        <v>151504920</v>
      </c>
      <c r="I7" s="52">
        <v>-12.76</v>
      </c>
      <c r="J7" s="52">
        <v>-22154648</v>
      </c>
      <c r="K7" s="52">
        <v>54390804</v>
      </c>
      <c r="L7" s="52">
        <v>33986156</v>
      </c>
    </row>
    <row r="8" spans="1:12" ht="18.75" x14ac:dyDescent="0.3">
      <c r="A8" s="52" t="s">
        <v>24</v>
      </c>
      <c r="B8" s="52">
        <v>12425</v>
      </c>
      <c r="C8" s="52">
        <v>7316</v>
      </c>
      <c r="D8" s="52">
        <v>7381</v>
      </c>
      <c r="E8" s="52">
        <v>10880</v>
      </c>
      <c r="F8" s="52">
        <v>10880</v>
      </c>
      <c r="G8" s="52">
        <v>90907328</v>
      </c>
      <c r="H8" s="52">
        <v>133994381</v>
      </c>
      <c r="I8" s="52">
        <v>47.4</v>
      </c>
      <c r="J8" s="52">
        <v>43087053</v>
      </c>
      <c r="K8" s="52">
        <v>28708712</v>
      </c>
      <c r="L8" s="52">
        <v>80195765</v>
      </c>
    </row>
    <row r="9" spans="1:12" ht="18.75" x14ac:dyDescent="0.3">
      <c r="A9" s="52" t="s">
        <v>27</v>
      </c>
      <c r="B9" s="52">
        <v>15000</v>
      </c>
      <c r="C9" s="52">
        <v>8379</v>
      </c>
      <c r="D9" s="52">
        <v>8453</v>
      </c>
      <c r="E9" s="52">
        <v>7715</v>
      </c>
      <c r="F9" s="52">
        <v>7715</v>
      </c>
      <c r="G9" s="52">
        <v>125683168</v>
      </c>
      <c r="H9" s="52">
        <v>114706620</v>
      </c>
      <c r="I9" s="52">
        <v>-8.73</v>
      </c>
      <c r="J9" s="52">
        <v>-10976548</v>
      </c>
      <c r="K9" s="52">
        <v>1144847</v>
      </c>
      <c r="L9" s="52">
        <v>18128299</v>
      </c>
    </row>
    <row r="10" spans="1:12" ht="18.75" x14ac:dyDescent="0.3">
      <c r="A10" s="52" t="s">
        <v>28</v>
      </c>
      <c r="B10" s="52">
        <v>1600</v>
      </c>
      <c r="C10" s="52">
        <v>70009</v>
      </c>
      <c r="D10" s="52">
        <v>70093</v>
      </c>
      <c r="E10" s="52">
        <v>67450</v>
      </c>
      <c r="F10" s="52">
        <v>67532</v>
      </c>
      <c r="G10" s="52">
        <v>112014400</v>
      </c>
      <c r="H10" s="52">
        <v>107922835</v>
      </c>
      <c r="I10" s="52">
        <v>-3.65</v>
      </c>
      <c r="J10" s="52">
        <v>-4091565</v>
      </c>
      <c r="K10" s="52">
        <v>9227040</v>
      </c>
      <c r="L10" s="52">
        <v>5135475</v>
      </c>
    </row>
    <row r="11" spans="1:12" ht="18.75" x14ac:dyDescent="0.3">
      <c r="A11" s="52" t="s">
        <v>29</v>
      </c>
      <c r="B11" s="52">
        <v>100000</v>
      </c>
      <c r="C11" s="52">
        <v>502</v>
      </c>
      <c r="D11" s="52">
        <v>507</v>
      </c>
      <c r="E11" s="52">
        <v>500</v>
      </c>
      <c r="F11" s="52">
        <v>500</v>
      </c>
      <c r="G11" s="52">
        <v>50227000</v>
      </c>
      <c r="H11" s="52">
        <v>49560000</v>
      </c>
      <c r="I11" s="52">
        <v>-1.33</v>
      </c>
      <c r="J11" s="52">
        <v>-667000</v>
      </c>
      <c r="K11" s="52">
        <v>0</v>
      </c>
      <c r="L11" s="52">
        <v>-167000</v>
      </c>
    </row>
    <row r="12" spans="1:12" ht="18.75" x14ac:dyDescent="0.3">
      <c r="A12" s="52" t="s">
        <v>31</v>
      </c>
      <c r="B12" s="52">
        <v>7000</v>
      </c>
      <c r="C12" s="52">
        <v>2103</v>
      </c>
      <c r="D12" s="52">
        <v>2122</v>
      </c>
      <c r="E12" s="52">
        <v>5360</v>
      </c>
      <c r="F12" s="52">
        <v>5465</v>
      </c>
      <c r="G12" s="52">
        <v>14720662</v>
      </c>
      <c r="H12" s="52">
        <v>37918356</v>
      </c>
      <c r="I12" s="52">
        <v>157.59</v>
      </c>
      <c r="J12" s="52">
        <v>23197694</v>
      </c>
      <c r="K12" s="52">
        <v>94924224</v>
      </c>
      <c r="L12" s="52">
        <v>118121918</v>
      </c>
    </row>
    <row r="13" spans="1:12" ht="18.75" x14ac:dyDescent="0.3">
      <c r="A13" s="52" t="s">
        <v>30</v>
      </c>
      <c r="B13" s="52">
        <v>1500</v>
      </c>
      <c r="C13" s="52">
        <v>24377</v>
      </c>
      <c r="D13" s="52">
        <v>24592</v>
      </c>
      <c r="E13" s="52">
        <v>21320</v>
      </c>
      <c r="F13" s="52">
        <v>21740</v>
      </c>
      <c r="G13" s="52">
        <v>36564796</v>
      </c>
      <c r="H13" s="52">
        <v>32323032</v>
      </c>
      <c r="I13" s="52">
        <v>-11.6</v>
      </c>
      <c r="J13" s="52">
        <v>-4241764</v>
      </c>
      <c r="K13" s="52">
        <v>13889167</v>
      </c>
      <c r="L13" s="52">
        <v>10697403</v>
      </c>
    </row>
    <row r="14" spans="1:12" ht="18.75" x14ac:dyDescent="0.3">
      <c r="A14" s="52" t="s">
        <v>32</v>
      </c>
      <c r="B14" s="52">
        <v>3000</v>
      </c>
      <c r="C14" s="52">
        <v>2118</v>
      </c>
      <c r="D14" s="52">
        <v>2137</v>
      </c>
      <c r="E14" s="52">
        <v>8540</v>
      </c>
      <c r="F14" s="52">
        <v>8620</v>
      </c>
      <c r="G14" s="52">
        <v>6352516</v>
      </c>
      <c r="H14" s="52">
        <v>25632432</v>
      </c>
      <c r="I14" s="52">
        <v>303.5</v>
      </c>
      <c r="J14" s="52">
        <v>19279916</v>
      </c>
      <c r="K14" s="52">
        <v>97530192</v>
      </c>
      <c r="L14" s="52">
        <v>116810108</v>
      </c>
    </row>
    <row r="15" spans="1:12" ht="18.75" x14ac:dyDescent="0.3">
      <c r="A15" s="52" t="s">
        <v>33</v>
      </c>
      <c r="B15" s="52">
        <v>1000</v>
      </c>
      <c r="C15" s="52">
        <v>10199</v>
      </c>
      <c r="D15" s="52">
        <v>10289</v>
      </c>
      <c r="E15" s="52">
        <v>13531</v>
      </c>
      <c r="F15" s="52">
        <v>13532</v>
      </c>
      <c r="G15" s="52">
        <v>10199421</v>
      </c>
      <c r="H15" s="52">
        <v>13412918</v>
      </c>
      <c r="I15" s="52">
        <v>31.51</v>
      </c>
      <c r="J15" s="52">
        <v>3213497</v>
      </c>
      <c r="K15" s="52">
        <v>24581076</v>
      </c>
      <c r="L15" s="52">
        <v>29294573</v>
      </c>
    </row>
    <row r="16" spans="1:12" ht="18.75" x14ac:dyDescent="0.3">
      <c r="A16" s="52" t="s">
        <v>34</v>
      </c>
      <c r="B16" s="52">
        <v>400</v>
      </c>
      <c r="C16" s="52">
        <v>2300</v>
      </c>
      <c r="D16" s="52">
        <v>2321</v>
      </c>
      <c r="E16" s="52">
        <v>8182</v>
      </c>
      <c r="F16" s="52">
        <v>8521</v>
      </c>
      <c r="G16" s="52">
        <v>920033</v>
      </c>
      <c r="H16" s="52">
        <v>3378406</v>
      </c>
      <c r="I16" s="52">
        <v>267.2</v>
      </c>
      <c r="J16" s="52">
        <v>2458373</v>
      </c>
      <c r="K16" s="52">
        <v>30419074</v>
      </c>
      <c r="L16" s="52">
        <v>32877447</v>
      </c>
    </row>
    <row r="17" spans="1:12" ht="18.75" x14ac:dyDescent="0.3">
      <c r="A17" s="52" t="s">
        <v>35</v>
      </c>
      <c r="B17" s="52">
        <v>15</v>
      </c>
      <c r="C17" s="52" t="s">
        <v>36</v>
      </c>
      <c r="D17" s="52" t="s">
        <v>79</v>
      </c>
      <c r="E17" s="52" t="s">
        <v>38</v>
      </c>
      <c r="F17" s="52" t="s">
        <v>80</v>
      </c>
      <c r="G17" s="52" t="s">
        <v>40</v>
      </c>
      <c r="H17" s="52">
        <f>SUM(H2:H16)</f>
        <v>2463977392</v>
      </c>
      <c r="I17" s="52" t="s">
        <v>41</v>
      </c>
      <c r="J17" s="52" t="s">
        <v>81</v>
      </c>
      <c r="K17" s="52"/>
      <c r="L17" s="52"/>
    </row>
    <row r="18" spans="1:12" hidden="1" x14ac:dyDescent="0.25"/>
    <row r="19" spans="1:12" hidden="1" x14ac:dyDescent="0.25"/>
    <row r="20" spans="1:12" hidden="1" x14ac:dyDescent="0.25"/>
    <row r="21" spans="1:12" hidden="1" x14ac:dyDescent="0.25"/>
    <row r="22" spans="1:12" hidden="1" x14ac:dyDescent="0.25"/>
    <row r="23" spans="1:12" hidden="1" x14ac:dyDescent="0.25"/>
    <row r="24" spans="1:12" hidden="1" x14ac:dyDescent="0.25"/>
    <row r="25" spans="1:12" hidden="1" x14ac:dyDescent="0.25"/>
    <row r="26" spans="1:12" hidden="1" x14ac:dyDescent="0.25"/>
    <row r="27" spans="1:12" hidden="1" x14ac:dyDescent="0.25"/>
    <row r="28" spans="1:12" hidden="1" x14ac:dyDescent="0.25"/>
    <row r="29" spans="1:12" hidden="1" x14ac:dyDescent="0.25"/>
    <row r="30" spans="1:12" hidden="1" x14ac:dyDescent="0.25"/>
    <row r="31" spans="1:12" hidden="1" x14ac:dyDescent="0.25"/>
    <row r="32" spans="1:12" hidden="1" x14ac:dyDescent="0.25"/>
    <row r="33" spans="1:12" hidden="1" x14ac:dyDescent="0.25"/>
    <row r="34" spans="1:12" hidden="1" x14ac:dyDescent="0.25"/>
    <row r="35" spans="1:12" hidden="1" x14ac:dyDescent="0.25"/>
    <row r="36" spans="1:12" hidden="1" x14ac:dyDescent="0.25"/>
    <row r="37" spans="1:12" hidden="1" x14ac:dyDescent="0.25"/>
    <row r="38" spans="1:12" hidden="1" x14ac:dyDescent="0.25"/>
    <row r="39" spans="1:12" hidden="1" x14ac:dyDescent="0.25"/>
    <row r="40" spans="1:12" ht="19.5" thickBot="1" x14ac:dyDescent="0.35">
      <c r="A40" s="5">
        <v>0</v>
      </c>
      <c r="B40" s="5"/>
      <c r="C40" s="5"/>
      <c r="D40" s="5"/>
      <c r="E40" s="5"/>
      <c r="F40" s="2">
        <f>H17+B41</f>
        <v>2508687198</v>
      </c>
      <c r="G40" s="5" t="s">
        <v>43</v>
      </c>
      <c r="H40" s="6" t="s">
        <v>44</v>
      </c>
      <c r="I40" s="6"/>
      <c r="J40" s="5"/>
      <c r="K40" s="6" t="s">
        <v>45</v>
      </c>
      <c r="L40" s="6"/>
    </row>
    <row r="41" spans="1:12" ht="18.75" x14ac:dyDescent="0.3">
      <c r="A41" s="5" t="s">
        <v>46</v>
      </c>
      <c r="B41" s="2">
        <v>44709806</v>
      </c>
      <c r="C41" s="5" t="s">
        <v>47</v>
      </c>
      <c r="D41" s="5">
        <v>0</v>
      </c>
      <c r="E41" s="5" t="s">
        <v>48</v>
      </c>
      <c r="F41" s="2">
        <f>32951060+39600000</f>
        <v>72551060</v>
      </c>
      <c r="G41" s="7">
        <f>F40+D41+F41</f>
        <v>2581238258</v>
      </c>
      <c r="H41" s="8">
        <f>G41-B43</f>
        <v>-56675397</v>
      </c>
      <c r="I41" s="9">
        <f>H41/B43</f>
        <v>-2.1484932568803128E-2</v>
      </c>
      <c r="J41" s="10">
        <f>G41+J40</f>
        <v>2581238258</v>
      </c>
      <c r="K41" s="8">
        <f>H41+J40</f>
        <v>-56675397</v>
      </c>
      <c r="L41" s="9">
        <f>K41/B43</f>
        <v>-2.1484932568803128E-2</v>
      </c>
    </row>
    <row r="42" spans="1:12" ht="19.5" thickBot="1" x14ac:dyDescent="0.35">
      <c r="A42" s="5" t="s">
        <v>49</v>
      </c>
      <c r="B42" s="2">
        <v>0</v>
      </c>
      <c r="C42" s="5"/>
      <c r="D42" s="5"/>
      <c r="E42" s="5"/>
      <c r="F42" s="5"/>
      <c r="G42" s="7">
        <f>G41+B42</f>
        <v>2581238258</v>
      </c>
      <c r="H42" s="11">
        <f>G42-B43</f>
        <v>-56675397</v>
      </c>
      <c r="I42" s="12">
        <f>H42/B43</f>
        <v>-2.1484932568803128E-2</v>
      </c>
      <c r="J42" s="10">
        <f>G42+J40</f>
        <v>2581238258</v>
      </c>
      <c r="K42" s="11">
        <f>H42+J40</f>
        <v>-56675397</v>
      </c>
      <c r="L42" s="12">
        <f>K42/B43</f>
        <v>-2.1484932568803128E-2</v>
      </c>
    </row>
    <row r="43" spans="1:12" ht="19.5" thickBot="1" x14ac:dyDescent="0.35">
      <c r="A43" s="5" t="s">
        <v>50</v>
      </c>
      <c r="B43" s="7">
        <v>2637913655</v>
      </c>
      <c r="C43" s="5"/>
      <c r="D43" s="5"/>
      <c r="E43" s="5"/>
      <c r="F43" s="5"/>
      <c r="G43" s="13"/>
      <c r="H43" s="14" t="s">
        <v>51</v>
      </c>
      <c r="I43" s="9">
        <f ca="1">H41/VLOOKUP(MID(CELL("filename",A$1),FIND("]",CELL("filename",A$1))+1,255),Base!A:H,8,FALSE)*30</f>
        <v>-3.7914586886123168E-2</v>
      </c>
      <c r="J43" s="15"/>
      <c r="K43" s="14" t="s">
        <v>51</v>
      </c>
      <c r="L43" s="9">
        <f ca="1">K41/VLOOKUP(MID(CELL("filename",A$1),FIND("]",CELL("filename",A$1))+1,255),Base!A:H,8,FALSE)*30</f>
        <v>-3.7914586886123168E-2</v>
      </c>
    </row>
    <row r="44" spans="1:12" ht="19.5" thickBot="1" x14ac:dyDescent="0.35">
      <c r="A44" s="5"/>
      <c r="B44" s="5"/>
      <c r="C44" s="5"/>
      <c r="D44" s="5"/>
      <c r="E44" s="5"/>
      <c r="F44" s="5"/>
      <c r="G44" s="13"/>
      <c r="H44" s="16"/>
      <c r="I44" s="9">
        <f ca="1">H42/VLOOKUP(MID(CELL("filename",A$1),FIND("]",CELL("filename",A$1))+1,255),Base!A:H,8,FALSE)*30</f>
        <v>-3.7914586886123168E-2</v>
      </c>
      <c r="J44" s="15"/>
      <c r="K44" s="16"/>
      <c r="L44" s="12">
        <f ca="1">K42/VLOOKUP(MID(CELL("filename",A$1),FIND("]",CELL("filename",A$1))+1,255),Base!A:H,8,FALSE)*30</f>
        <v>-3.7914586886123168E-2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44"/>
  <sheetViews>
    <sheetView rightToLeft="1" workbookViewId="0">
      <selection activeCell="A40" sqref="A40:L44"/>
    </sheetView>
  </sheetViews>
  <sheetFormatPr defaultRowHeight="15" x14ac:dyDescent="0.25"/>
  <cols>
    <col min="1" max="1" width="13.85546875" bestFit="1" customWidth="1"/>
    <col min="2" max="2" width="19.7109375" bestFit="1" customWidth="1"/>
    <col min="3" max="3" width="13.5703125" bestFit="1" customWidth="1"/>
    <col min="4" max="4" width="22.140625" bestFit="1" customWidth="1"/>
    <col min="5" max="5" width="14.7109375" bestFit="1" customWidth="1"/>
    <col min="6" max="6" width="19.85546875" bestFit="1" customWidth="1"/>
    <col min="7" max="7" width="19.7109375" bestFit="1" customWidth="1"/>
    <col min="8" max="8" width="16.85546875" bestFit="1" customWidth="1"/>
    <col min="9" max="9" width="21.85546875" bestFit="1" customWidth="1"/>
    <col min="10" max="10" width="22.140625" bestFit="1" customWidth="1"/>
    <col min="11" max="11" width="18.140625" bestFit="1" customWidth="1"/>
    <col min="12" max="12" width="15.7109375" bestFit="1" customWidth="1"/>
  </cols>
  <sheetData>
    <row r="1" spans="1:12" ht="18.75" x14ac:dyDescent="0.3">
      <c r="A1" s="56" t="s">
        <v>8</v>
      </c>
      <c r="B1" s="56" t="s">
        <v>9</v>
      </c>
      <c r="C1" s="56" t="s">
        <v>10</v>
      </c>
      <c r="D1" s="56" t="s">
        <v>11</v>
      </c>
      <c r="E1" s="56" t="s">
        <v>12</v>
      </c>
      <c r="F1" s="56" t="s">
        <v>13</v>
      </c>
      <c r="G1" s="56" t="s">
        <v>14</v>
      </c>
      <c r="H1" s="56" t="s">
        <v>15</v>
      </c>
      <c r="I1" s="56" t="s">
        <v>16</v>
      </c>
      <c r="J1" s="56" t="s">
        <v>17</v>
      </c>
      <c r="K1" s="56" t="s">
        <v>18</v>
      </c>
      <c r="L1" s="56" t="s">
        <v>19</v>
      </c>
    </row>
    <row r="2" spans="1:12" ht="18.75" x14ac:dyDescent="0.3">
      <c r="A2" s="55" t="s">
        <v>20</v>
      </c>
      <c r="B2" s="55">
        <v>64000</v>
      </c>
      <c r="C2" s="55">
        <v>2799</v>
      </c>
      <c r="D2" s="55">
        <v>2824</v>
      </c>
      <c r="E2" s="55">
        <v>8552</v>
      </c>
      <c r="F2" s="55">
        <v>8726</v>
      </c>
      <c r="G2" s="55">
        <v>179163136</v>
      </c>
      <c r="H2" s="55">
        <v>553549517</v>
      </c>
      <c r="I2" s="55">
        <v>208.96</v>
      </c>
      <c r="J2" s="55">
        <v>374386381</v>
      </c>
      <c r="K2" s="55">
        <v>926148736</v>
      </c>
      <c r="L2" s="55">
        <v>1365055117</v>
      </c>
    </row>
    <row r="3" spans="1:12" ht="18.75" x14ac:dyDescent="0.3">
      <c r="A3" s="55" t="s">
        <v>21</v>
      </c>
      <c r="B3" s="55">
        <v>10000</v>
      </c>
      <c r="C3" s="55">
        <v>19535</v>
      </c>
      <c r="D3" s="55">
        <v>19707</v>
      </c>
      <c r="E3" s="55">
        <v>54034</v>
      </c>
      <c r="F3" s="55">
        <v>55131</v>
      </c>
      <c r="G3" s="55">
        <v>195353872</v>
      </c>
      <c r="H3" s="55">
        <v>546458472</v>
      </c>
      <c r="I3" s="55">
        <v>179.73</v>
      </c>
      <c r="J3" s="55">
        <v>351104600</v>
      </c>
      <c r="K3" s="55">
        <v>0</v>
      </c>
      <c r="L3" s="55">
        <v>351104600</v>
      </c>
    </row>
    <row r="4" spans="1:12" ht="18.75" x14ac:dyDescent="0.3">
      <c r="A4" s="55" t="s">
        <v>23</v>
      </c>
      <c r="B4" s="55">
        <v>20000</v>
      </c>
      <c r="C4" s="55">
        <v>5854</v>
      </c>
      <c r="D4" s="55">
        <v>5906</v>
      </c>
      <c r="E4" s="55">
        <v>13110</v>
      </c>
      <c r="F4" s="55">
        <v>13090</v>
      </c>
      <c r="G4" s="55">
        <v>117082552</v>
      </c>
      <c r="H4" s="55">
        <v>259496160</v>
      </c>
      <c r="I4" s="55">
        <v>121.64</v>
      </c>
      <c r="J4" s="55">
        <v>142413608</v>
      </c>
      <c r="K4" s="55">
        <v>304298560</v>
      </c>
      <c r="L4" s="55">
        <v>447662168</v>
      </c>
    </row>
    <row r="5" spans="1:12" ht="18.75" x14ac:dyDescent="0.3">
      <c r="A5" s="55" t="s">
        <v>22</v>
      </c>
      <c r="B5" s="55">
        <v>1800</v>
      </c>
      <c r="C5" s="55">
        <v>186004</v>
      </c>
      <c r="D5" s="55">
        <v>186225</v>
      </c>
      <c r="E5" s="55">
        <v>135100</v>
      </c>
      <c r="F5" s="55">
        <v>132130</v>
      </c>
      <c r="G5" s="55">
        <v>334807680</v>
      </c>
      <c r="H5" s="55">
        <v>237551453</v>
      </c>
      <c r="I5" s="55">
        <v>-29.05</v>
      </c>
      <c r="J5" s="55">
        <v>-97256227</v>
      </c>
      <c r="K5" s="55">
        <v>-65813952</v>
      </c>
      <c r="L5" s="55">
        <v>-163070179</v>
      </c>
    </row>
    <row r="6" spans="1:12" ht="18.75" x14ac:dyDescent="0.3">
      <c r="A6" s="55" t="s">
        <v>25</v>
      </c>
      <c r="B6" s="55">
        <v>50000</v>
      </c>
      <c r="C6" s="55">
        <v>1999</v>
      </c>
      <c r="D6" s="55">
        <v>2017</v>
      </c>
      <c r="E6" s="55">
        <v>3964</v>
      </c>
      <c r="F6" s="55">
        <v>4016</v>
      </c>
      <c r="G6" s="55">
        <v>99938792</v>
      </c>
      <c r="H6" s="55">
        <v>199032960</v>
      </c>
      <c r="I6" s="55">
        <v>99.15</v>
      </c>
      <c r="J6" s="55">
        <v>99094168</v>
      </c>
      <c r="K6" s="55">
        <v>440100384</v>
      </c>
      <c r="L6" s="55">
        <v>539194552</v>
      </c>
    </row>
    <row r="7" spans="1:12" ht="18.75" x14ac:dyDescent="0.3">
      <c r="A7" s="55" t="s">
        <v>26</v>
      </c>
      <c r="B7" s="55">
        <v>15000</v>
      </c>
      <c r="C7" s="55">
        <v>11577</v>
      </c>
      <c r="D7" s="55">
        <v>11679</v>
      </c>
      <c r="E7" s="55">
        <v>10050</v>
      </c>
      <c r="F7" s="55">
        <v>10000</v>
      </c>
      <c r="G7" s="55">
        <v>173659568</v>
      </c>
      <c r="H7" s="55">
        <v>148680000</v>
      </c>
      <c r="I7" s="55">
        <v>-14.38</v>
      </c>
      <c r="J7" s="55">
        <v>-24979568</v>
      </c>
      <c r="K7" s="55">
        <v>54390804</v>
      </c>
      <c r="L7" s="55">
        <v>31161236</v>
      </c>
    </row>
    <row r="8" spans="1:12" ht="18.75" x14ac:dyDescent="0.3">
      <c r="A8" s="55" t="s">
        <v>24</v>
      </c>
      <c r="B8" s="55">
        <v>12425</v>
      </c>
      <c r="C8" s="55">
        <v>7316</v>
      </c>
      <c r="D8" s="55">
        <v>7381</v>
      </c>
      <c r="E8" s="55">
        <v>11420</v>
      </c>
      <c r="F8" s="55">
        <v>11130</v>
      </c>
      <c r="G8" s="55">
        <v>90907328</v>
      </c>
      <c r="H8" s="55">
        <v>137073296</v>
      </c>
      <c r="I8" s="55">
        <v>50.78</v>
      </c>
      <c r="J8" s="55">
        <v>46165968</v>
      </c>
      <c r="K8" s="55">
        <v>28708712</v>
      </c>
      <c r="L8" s="55">
        <v>83274680</v>
      </c>
    </row>
    <row r="9" spans="1:12" ht="18.75" x14ac:dyDescent="0.3">
      <c r="A9" s="55" t="s">
        <v>27</v>
      </c>
      <c r="B9" s="55">
        <v>15000</v>
      </c>
      <c r="C9" s="55">
        <v>8379</v>
      </c>
      <c r="D9" s="55">
        <v>8453</v>
      </c>
      <c r="E9" s="55">
        <v>7939</v>
      </c>
      <c r="F9" s="55">
        <v>7798</v>
      </c>
      <c r="G9" s="55">
        <v>125683168</v>
      </c>
      <c r="H9" s="55">
        <v>115940664</v>
      </c>
      <c r="I9" s="55">
        <v>-7.75</v>
      </c>
      <c r="J9" s="55">
        <v>-9742504</v>
      </c>
      <c r="K9" s="55">
        <v>1144847</v>
      </c>
      <c r="L9" s="55">
        <v>19362343</v>
      </c>
    </row>
    <row r="10" spans="1:12" ht="18.75" x14ac:dyDescent="0.3">
      <c r="A10" s="55" t="s">
        <v>28</v>
      </c>
      <c r="B10" s="55">
        <v>1600</v>
      </c>
      <c r="C10" s="55">
        <v>70009</v>
      </c>
      <c r="D10" s="55">
        <v>70093</v>
      </c>
      <c r="E10" s="55">
        <v>69574</v>
      </c>
      <c r="F10" s="55">
        <v>68498</v>
      </c>
      <c r="G10" s="55">
        <v>112014400</v>
      </c>
      <c r="H10" s="55">
        <v>109466599</v>
      </c>
      <c r="I10" s="55">
        <v>-2.27</v>
      </c>
      <c r="J10" s="55">
        <v>-2547801</v>
      </c>
      <c r="K10" s="55">
        <v>9227040</v>
      </c>
      <c r="L10" s="55">
        <v>6679239</v>
      </c>
    </row>
    <row r="11" spans="1:12" ht="18.75" x14ac:dyDescent="0.3">
      <c r="A11" s="55" t="s">
        <v>29</v>
      </c>
      <c r="B11" s="55">
        <v>100000</v>
      </c>
      <c r="C11" s="55">
        <v>502</v>
      </c>
      <c r="D11" s="55">
        <v>507</v>
      </c>
      <c r="E11" s="55">
        <v>500</v>
      </c>
      <c r="F11" s="55">
        <v>500</v>
      </c>
      <c r="G11" s="55">
        <v>50227000</v>
      </c>
      <c r="H11" s="55">
        <v>49560000</v>
      </c>
      <c r="I11" s="55">
        <v>-1.33</v>
      </c>
      <c r="J11" s="55">
        <v>-667000</v>
      </c>
      <c r="K11" s="55">
        <v>0</v>
      </c>
      <c r="L11" s="55">
        <v>-167000</v>
      </c>
    </row>
    <row r="12" spans="1:12" ht="18.75" x14ac:dyDescent="0.3">
      <c r="A12" s="55" t="s">
        <v>31</v>
      </c>
      <c r="B12" s="55">
        <v>7000</v>
      </c>
      <c r="C12" s="55">
        <v>2103</v>
      </c>
      <c r="D12" s="55">
        <v>2122</v>
      </c>
      <c r="E12" s="55">
        <v>5360</v>
      </c>
      <c r="F12" s="55">
        <v>5465</v>
      </c>
      <c r="G12" s="55">
        <v>14720662</v>
      </c>
      <c r="H12" s="55">
        <v>37918356</v>
      </c>
      <c r="I12" s="55">
        <v>157.59</v>
      </c>
      <c r="J12" s="55">
        <v>23197694</v>
      </c>
      <c r="K12" s="55">
        <v>94924224</v>
      </c>
      <c r="L12" s="55">
        <v>118121918</v>
      </c>
    </row>
    <row r="13" spans="1:12" ht="18.75" x14ac:dyDescent="0.3">
      <c r="A13" s="55" t="s">
        <v>30</v>
      </c>
      <c r="B13" s="55">
        <v>1500</v>
      </c>
      <c r="C13" s="55">
        <v>24377</v>
      </c>
      <c r="D13" s="55">
        <v>24592</v>
      </c>
      <c r="E13" s="55">
        <v>21310</v>
      </c>
      <c r="F13" s="55">
        <v>21710</v>
      </c>
      <c r="G13" s="55">
        <v>36564796</v>
      </c>
      <c r="H13" s="55">
        <v>32278428</v>
      </c>
      <c r="I13" s="55">
        <v>-11.72</v>
      </c>
      <c r="J13" s="55">
        <v>-4286368</v>
      </c>
      <c r="K13" s="55">
        <v>13889167</v>
      </c>
      <c r="L13" s="55">
        <v>10652799</v>
      </c>
    </row>
    <row r="14" spans="1:12" ht="18.75" x14ac:dyDescent="0.3">
      <c r="A14" s="55" t="s">
        <v>32</v>
      </c>
      <c r="B14" s="55">
        <v>3000</v>
      </c>
      <c r="C14" s="55">
        <v>2118</v>
      </c>
      <c r="D14" s="55">
        <v>2137</v>
      </c>
      <c r="E14" s="55">
        <v>8620</v>
      </c>
      <c r="F14" s="55">
        <v>8450</v>
      </c>
      <c r="G14" s="55">
        <v>6352516</v>
      </c>
      <c r="H14" s="55">
        <v>25126920</v>
      </c>
      <c r="I14" s="55">
        <v>295.54000000000002</v>
      </c>
      <c r="J14" s="55">
        <v>18774404</v>
      </c>
      <c r="K14" s="55">
        <v>97530192</v>
      </c>
      <c r="L14" s="55">
        <v>116304596</v>
      </c>
    </row>
    <row r="15" spans="1:12" ht="18.75" x14ac:dyDescent="0.3">
      <c r="A15" s="55" t="s">
        <v>33</v>
      </c>
      <c r="B15" s="55">
        <v>1000</v>
      </c>
      <c r="C15" s="55">
        <v>10199</v>
      </c>
      <c r="D15" s="55">
        <v>10289</v>
      </c>
      <c r="E15" s="55">
        <v>13541</v>
      </c>
      <c r="F15" s="55">
        <v>13393</v>
      </c>
      <c r="G15" s="55">
        <v>10199421</v>
      </c>
      <c r="H15" s="55">
        <v>13275142</v>
      </c>
      <c r="I15" s="55">
        <v>30.16</v>
      </c>
      <c r="J15" s="55">
        <v>3075721</v>
      </c>
      <c r="K15" s="55">
        <v>24581076</v>
      </c>
      <c r="L15" s="55">
        <v>29156797</v>
      </c>
    </row>
    <row r="16" spans="1:12" ht="18.75" x14ac:dyDescent="0.3">
      <c r="A16" s="55" t="s">
        <v>34</v>
      </c>
      <c r="B16" s="55">
        <v>400</v>
      </c>
      <c r="C16" s="55">
        <v>2300</v>
      </c>
      <c r="D16" s="55">
        <v>2321</v>
      </c>
      <c r="E16" s="55">
        <v>8182</v>
      </c>
      <c r="F16" s="55">
        <v>8521</v>
      </c>
      <c r="G16" s="55">
        <v>920033</v>
      </c>
      <c r="H16" s="55">
        <v>3378406</v>
      </c>
      <c r="I16" s="55">
        <v>267.2</v>
      </c>
      <c r="J16" s="55">
        <v>2458373</v>
      </c>
      <c r="K16" s="55">
        <v>30419074</v>
      </c>
      <c r="L16" s="55">
        <v>32877447</v>
      </c>
    </row>
    <row r="17" spans="1:12" ht="18.75" x14ac:dyDescent="0.3">
      <c r="A17" s="55" t="s">
        <v>35</v>
      </c>
      <c r="B17" s="55">
        <v>15</v>
      </c>
      <c r="C17" s="55" t="s">
        <v>36</v>
      </c>
      <c r="D17" s="55" t="s">
        <v>83</v>
      </c>
      <c r="E17" s="55" t="s">
        <v>38</v>
      </c>
      <c r="F17" s="55" t="s">
        <v>84</v>
      </c>
      <c r="G17" s="55" t="s">
        <v>40</v>
      </c>
      <c r="H17" s="55">
        <f>SUM(H2:H16)</f>
        <v>2468786373</v>
      </c>
      <c r="I17" s="55" t="s">
        <v>41</v>
      </c>
      <c r="J17" s="55" t="s">
        <v>85</v>
      </c>
      <c r="K17" s="55"/>
      <c r="L17" s="55"/>
    </row>
    <row r="18" spans="1:12" hidden="1" x14ac:dyDescent="0.25"/>
    <row r="19" spans="1:12" hidden="1" x14ac:dyDescent="0.25"/>
    <row r="20" spans="1:12" hidden="1" x14ac:dyDescent="0.25"/>
    <row r="21" spans="1:12" hidden="1" x14ac:dyDescent="0.25"/>
    <row r="22" spans="1:12" hidden="1" x14ac:dyDescent="0.25"/>
    <row r="23" spans="1:12" hidden="1" x14ac:dyDescent="0.25"/>
    <row r="24" spans="1:12" hidden="1" x14ac:dyDescent="0.25"/>
    <row r="25" spans="1:12" hidden="1" x14ac:dyDescent="0.25"/>
    <row r="26" spans="1:12" hidden="1" x14ac:dyDescent="0.25"/>
    <row r="27" spans="1:12" hidden="1" x14ac:dyDescent="0.25"/>
    <row r="28" spans="1:12" hidden="1" x14ac:dyDescent="0.25"/>
    <row r="29" spans="1:12" hidden="1" x14ac:dyDescent="0.25"/>
    <row r="30" spans="1:12" hidden="1" x14ac:dyDescent="0.25"/>
    <row r="31" spans="1:12" hidden="1" x14ac:dyDescent="0.25"/>
    <row r="32" spans="1:12" hidden="1" x14ac:dyDescent="0.25"/>
    <row r="33" spans="1:12" hidden="1" x14ac:dyDescent="0.25"/>
    <row r="34" spans="1:12" hidden="1" x14ac:dyDescent="0.25"/>
    <row r="35" spans="1:12" hidden="1" x14ac:dyDescent="0.25"/>
    <row r="36" spans="1:12" hidden="1" x14ac:dyDescent="0.25"/>
    <row r="37" spans="1:12" hidden="1" x14ac:dyDescent="0.25"/>
    <row r="38" spans="1:12" hidden="1" x14ac:dyDescent="0.25"/>
    <row r="39" spans="1:12" hidden="1" x14ac:dyDescent="0.25"/>
    <row r="40" spans="1:12" ht="19.5" thickBot="1" x14ac:dyDescent="0.35">
      <c r="A40" s="5">
        <v>0</v>
      </c>
      <c r="B40" s="5"/>
      <c r="C40" s="5"/>
      <c r="D40" s="5"/>
      <c r="E40" s="5"/>
      <c r="F40" s="2">
        <f>H17+B41</f>
        <v>2513496179</v>
      </c>
      <c r="G40" s="5" t="s">
        <v>43</v>
      </c>
      <c r="H40" s="6" t="s">
        <v>44</v>
      </c>
      <c r="I40" s="6"/>
      <c r="J40" s="5"/>
      <c r="K40" s="6" t="s">
        <v>45</v>
      </c>
      <c r="L40" s="6"/>
    </row>
    <row r="41" spans="1:12" ht="18.75" x14ac:dyDescent="0.3">
      <c r="A41" s="5" t="s">
        <v>46</v>
      </c>
      <c r="B41" s="2">
        <v>44709806</v>
      </c>
      <c r="C41" s="5" t="s">
        <v>47</v>
      </c>
      <c r="D41" s="5">
        <v>0</v>
      </c>
      <c r="E41" s="5" t="s">
        <v>48</v>
      </c>
      <c r="F41" s="2">
        <f>32951060+39600000</f>
        <v>72551060</v>
      </c>
      <c r="G41" s="7">
        <f>F40+D41+F41</f>
        <v>2586047239</v>
      </c>
      <c r="H41" s="8">
        <f>G41-B43</f>
        <v>-51866416</v>
      </c>
      <c r="I41" s="9">
        <f>H41/B43</f>
        <v>-1.9661908152941419E-2</v>
      </c>
      <c r="J41" s="10">
        <f>G41+J40</f>
        <v>2586047239</v>
      </c>
      <c r="K41" s="8">
        <f>H41+J40</f>
        <v>-51866416</v>
      </c>
      <c r="L41" s="9">
        <f>K41/B43</f>
        <v>-1.9661908152941419E-2</v>
      </c>
    </row>
    <row r="42" spans="1:12" ht="19.5" thickBot="1" x14ac:dyDescent="0.35">
      <c r="A42" s="5" t="s">
        <v>49</v>
      </c>
      <c r="B42" s="2">
        <v>0</v>
      </c>
      <c r="C42" s="5"/>
      <c r="D42" s="5"/>
      <c r="E42" s="5"/>
      <c r="F42" s="5"/>
      <c r="G42" s="7">
        <f>G41+B42</f>
        <v>2586047239</v>
      </c>
      <c r="H42" s="11">
        <f>G42-B43</f>
        <v>-51866416</v>
      </c>
      <c r="I42" s="12">
        <f>H42/B43</f>
        <v>-1.9661908152941419E-2</v>
      </c>
      <c r="J42" s="10">
        <f>G42+J40</f>
        <v>2586047239</v>
      </c>
      <c r="K42" s="11">
        <f>H42+J40</f>
        <v>-51866416</v>
      </c>
      <c r="L42" s="12">
        <f>K42/B43</f>
        <v>-1.9661908152941419E-2</v>
      </c>
    </row>
    <row r="43" spans="1:12" ht="19.5" thickBot="1" x14ac:dyDescent="0.35">
      <c r="A43" s="5" t="s">
        <v>50</v>
      </c>
      <c r="B43" s="7">
        <v>2637913655</v>
      </c>
      <c r="C43" s="5"/>
      <c r="D43" s="5"/>
      <c r="E43" s="5"/>
      <c r="F43" s="5"/>
      <c r="G43" s="13"/>
      <c r="H43" s="14" t="s">
        <v>51</v>
      </c>
      <c r="I43" s="9">
        <f ca="1">H41/VLOOKUP(MID(CELL("filename",A$1),FIND("]",CELL("filename",A$1))+1,255),Base!A:H,8,FALSE)*30</f>
        <v>-3.2769846921569035E-2</v>
      </c>
      <c r="J43" s="15"/>
      <c r="K43" s="14" t="s">
        <v>51</v>
      </c>
      <c r="L43" s="9">
        <f ca="1">K41/VLOOKUP(MID(CELL("filename",A$1),FIND("]",CELL("filename",A$1))+1,255),Base!A:H,8,FALSE)*30</f>
        <v>-3.2769846921569035E-2</v>
      </c>
    </row>
    <row r="44" spans="1:12" ht="19.5" thickBot="1" x14ac:dyDescent="0.35">
      <c r="A44" s="5"/>
      <c r="B44" s="5"/>
      <c r="C44" s="5"/>
      <c r="D44" s="5"/>
      <c r="E44" s="5"/>
      <c r="F44" s="5"/>
      <c r="G44" s="13"/>
      <c r="H44" s="16"/>
      <c r="I44" s="9">
        <f ca="1">H42/VLOOKUP(MID(CELL("filename",A$1),FIND("]",CELL("filename",A$1))+1,255),Base!A:H,8,FALSE)*30</f>
        <v>-3.2769846921569035E-2</v>
      </c>
      <c r="J44" s="15"/>
      <c r="K44" s="16"/>
      <c r="L44" s="12">
        <f ca="1">K42/VLOOKUP(MID(CELL("filename",A$1),FIND("]",CELL("filename",A$1))+1,255),Base!A:H,8,FALSE)*30</f>
        <v>-3.2769846921569035E-2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44"/>
  <sheetViews>
    <sheetView rightToLeft="1" workbookViewId="0">
      <selection activeCell="A40" sqref="A40:L44"/>
    </sheetView>
  </sheetViews>
  <sheetFormatPr defaultRowHeight="15" x14ac:dyDescent="0.25"/>
  <cols>
    <col min="1" max="1" width="13.85546875" bestFit="1" customWidth="1"/>
    <col min="2" max="2" width="19.7109375" bestFit="1" customWidth="1"/>
    <col min="3" max="3" width="13.5703125" bestFit="1" customWidth="1"/>
    <col min="4" max="4" width="22.140625" bestFit="1" customWidth="1"/>
    <col min="5" max="5" width="14.7109375" bestFit="1" customWidth="1"/>
    <col min="6" max="6" width="19.85546875" bestFit="1" customWidth="1"/>
    <col min="7" max="7" width="19.7109375" bestFit="1" customWidth="1"/>
    <col min="8" max="8" width="16.85546875" bestFit="1" customWidth="1"/>
    <col min="9" max="9" width="21.85546875" bestFit="1" customWidth="1"/>
    <col min="10" max="10" width="22.140625" bestFit="1" customWidth="1"/>
    <col min="11" max="11" width="18.140625" bestFit="1" customWidth="1"/>
    <col min="12" max="12" width="15.7109375" bestFit="1" customWidth="1"/>
  </cols>
  <sheetData>
    <row r="1" spans="1:12" ht="18.75" x14ac:dyDescent="0.3">
      <c r="A1" s="59" t="s">
        <v>8</v>
      </c>
      <c r="B1" s="59" t="s">
        <v>9</v>
      </c>
      <c r="C1" s="59" t="s">
        <v>10</v>
      </c>
      <c r="D1" s="59" t="s">
        <v>11</v>
      </c>
      <c r="E1" s="59" t="s">
        <v>12</v>
      </c>
      <c r="F1" s="59" t="s">
        <v>13</v>
      </c>
      <c r="G1" s="59" t="s">
        <v>14</v>
      </c>
      <c r="H1" s="59" t="s">
        <v>15</v>
      </c>
      <c r="I1" s="59" t="s">
        <v>16</v>
      </c>
      <c r="J1" s="59" t="s">
        <v>17</v>
      </c>
      <c r="K1" s="59" t="s">
        <v>18</v>
      </c>
      <c r="L1" s="59" t="s">
        <v>19</v>
      </c>
    </row>
    <row r="2" spans="1:12" ht="18.75" x14ac:dyDescent="0.3">
      <c r="A2" s="58" t="s">
        <v>20</v>
      </c>
      <c r="B2" s="58">
        <v>64000</v>
      </c>
      <c r="C2" s="58">
        <v>2799</v>
      </c>
      <c r="D2" s="58">
        <v>2824</v>
      </c>
      <c r="E2" s="58">
        <v>8552</v>
      </c>
      <c r="F2" s="58">
        <v>8724</v>
      </c>
      <c r="G2" s="58">
        <v>179163136</v>
      </c>
      <c r="H2" s="58">
        <v>553422643</v>
      </c>
      <c r="I2" s="58">
        <v>208.89</v>
      </c>
      <c r="J2" s="58">
        <v>374259507</v>
      </c>
      <c r="K2" s="58">
        <v>926148736</v>
      </c>
      <c r="L2" s="58">
        <v>1364928243</v>
      </c>
    </row>
    <row r="3" spans="1:12" ht="18.75" x14ac:dyDescent="0.3">
      <c r="A3" s="58" t="s">
        <v>21</v>
      </c>
      <c r="B3" s="58">
        <v>10000</v>
      </c>
      <c r="C3" s="58">
        <v>19535</v>
      </c>
      <c r="D3" s="58">
        <v>19707</v>
      </c>
      <c r="E3" s="58">
        <v>54029</v>
      </c>
      <c r="F3" s="58">
        <v>55130</v>
      </c>
      <c r="G3" s="58">
        <v>195353872</v>
      </c>
      <c r="H3" s="58">
        <v>546448560</v>
      </c>
      <c r="I3" s="58">
        <v>179.72</v>
      </c>
      <c r="J3" s="58">
        <v>351094688</v>
      </c>
      <c r="K3" s="58">
        <v>0</v>
      </c>
      <c r="L3" s="58">
        <v>351094688</v>
      </c>
    </row>
    <row r="4" spans="1:12" ht="18.75" x14ac:dyDescent="0.3">
      <c r="A4" s="58" t="s">
        <v>23</v>
      </c>
      <c r="B4" s="58">
        <v>20000</v>
      </c>
      <c r="C4" s="58">
        <v>5854</v>
      </c>
      <c r="D4" s="58">
        <v>5906</v>
      </c>
      <c r="E4" s="58">
        <v>13250</v>
      </c>
      <c r="F4" s="58">
        <v>13220</v>
      </c>
      <c r="G4" s="58">
        <v>117082552</v>
      </c>
      <c r="H4" s="58">
        <v>262073280</v>
      </c>
      <c r="I4" s="58">
        <v>123.84</v>
      </c>
      <c r="J4" s="58">
        <v>144990728</v>
      </c>
      <c r="K4" s="58">
        <v>304298560</v>
      </c>
      <c r="L4" s="58">
        <v>450239288</v>
      </c>
    </row>
    <row r="5" spans="1:12" ht="18.75" x14ac:dyDescent="0.3">
      <c r="A5" s="58" t="s">
        <v>22</v>
      </c>
      <c r="B5" s="58">
        <v>1800</v>
      </c>
      <c r="C5" s="58">
        <v>186004</v>
      </c>
      <c r="D5" s="58">
        <v>186225</v>
      </c>
      <c r="E5" s="58">
        <v>133000</v>
      </c>
      <c r="F5" s="58">
        <v>134290</v>
      </c>
      <c r="G5" s="58">
        <v>334807680</v>
      </c>
      <c r="H5" s="58">
        <v>241434834</v>
      </c>
      <c r="I5" s="58">
        <v>-27.89</v>
      </c>
      <c r="J5" s="58">
        <v>-93372846</v>
      </c>
      <c r="K5" s="58">
        <v>-65813952</v>
      </c>
      <c r="L5" s="58">
        <v>-159186798</v>
      </c>
    </row>
    <row r="6" spans="1:12" ht="18.75" x14ac:dyDescent="0.3">
      <c r="A6" s="58" t="s">
        <v>25</v>
      </c>
      <c r="B6" s="58">
        <v>50000</v>
      </c>
      <c r="C6" s="58">
        <v>1999</v>
      </c>
      <c r="D6" s="58">
        <v>2017</v>
      </c>
      <c r="E6" s="58">
        <v>3936</v>
      </c>
      <c r="F6" s="58">
        <v>3955</v>
      </c>
      <c r="G6" s="58">
        <v>99938792</v>
      </c>
      <c r="H6" s="58">
        <v>196009800</v>
      </c>
      <c r="I6" s="58">
        <v>96.13</v>
      </c>
      <c r="J6" s="58">
        <v>96071008</v>
      </c>
      <c r="K6" s="58">
        <v>440100384</v>
      </c>
      <c r="L6" s="58">
        <v>536171392</v>
      </c>
    </row>
    <row r="7" spans="1:12" ht="18.75" x14ac:dyDescent="0.3">
      <c r="A7" s="58" t="s">
        <v>26</v>
      </c>
      <c r="B7" s="58">
        <v>15000</v>
      </c>
      <c r="C7" s="58">
        <v>11577</v>
      </c>
      <c r="D7" s="58">
        <v>11679</v>
      </c>
      <c r="E7" s="58">
        <v>9800</v>
      </c>
      <c r="F7" s="58">
        <v>9920</v>
      </c>
      <c r="G7" s="58">
        <v>173659568</v>
      </c>
      <c r="H7" s="58">
        <v>147490560</v>
      </c>
      <c r="I7" s="58">
        <v>-15.07</v>
      </c>
      <c r="J7" s="58">
        <v>-26169008</v>
      </c>
      <c r="K7" s="58">
        <v>54390804</v>
      </c>
      <c r="L7" s="58">
        <v>29971796</v>
      </c>
    </row>
    <row r="8" spans="1:12" ht="18.75" x14ac:dyDescent="0.3">
      <c r="A8" s="58" t="s">
        <v>24</v>
      </c>
      <c r="B8" s="58">
        <v>12425</v>
      </c>
      <c r="C8" s="58">
        <v>7316</v>
      </c>
      <c r="D8" s="58">
        <v>7381</v>
      </c>
      <c r="E8" s="58">
        <v>11160</v>
      </c>
      <c r="F8" s="58">
        <v>11260</v>
      </c>
      <c r="G8" s="58">
        <v>90907328</v>
      </c>
      <c r="H8" s="58">
        <v>138674332</v>
      </c>
      <c r="I8" s="58">
        <v>52.54</v>
      </c>
      <c r="J8" s="58">
        <v>47767004</v>
      </c>
      <c r="K8" s="58">
        <v>28708712</v>
      </c>
      <c r="L8" s="58">
        <v>84875716</v>
      </c>
    </row>
    <row r="9" spans="1:12" ht="18.75" x14ac:dyDescent="0.3">
      <c r="A9" s="58" t="s">
        <v>27</v>
      </c>
      <c r="B9" s="58">
        <v>15000</v>
      </c>
      <c r="C9" s="58">
        <v>8379</v>
      </c>
      <c r="D9" s="58">
        <v>8453</v>
      </c>
      <c r="E9" s="58">
        <v>7667</v>
      </c>
      <c r="F9" s="58">
        <v>7805</v>
      </c>
      <c r="G9" s="58">
        <v>125683168</v>
      </c>
      <c r="H9" s="58">
        <v>116044740</v>
      </c>
      <c r="I9" s="58">
        <v>-7.67</v>
      </c>
      <c r="J9" s="58">
        <v>-9638428</v>
      </c>
      <c r="K9" s="58">
        <v>1144847</v>
      </c>
      <c r="L9" s="58">
        <v>19466419</v>
      </c>
    </row>
    <row r="10" spans="1:12" ht="18.75" x14ac:dyDescent="0.3">
      <c r="A10" s="58" t="s">
        <v>28</v>
      </c>
      <c r="B10" s="58">
        <v>1600</v>
      </c>
      <c r="C10" s="58">
        <v>70009</v>
      </c>
      <c r="D10" s="58">
        <v>70093</v>
      </c>
      <c r="E10" s="58">
        <v>67799</v>
      </c>
      <c r="F10" s="58">
        <v>68440</v>
      </c>
      <c r="G10" s="58">
        <v>112014400</v>
      </c>
      <c r="H10" s="58">
        <v>109373909</v>
      </c>
      <c r="I10" s="58">
        <v>-2.36</v>
      </c>
      <c r="J10" s="58">
        <v>-2640491</v>
      </c>
      <c r="K10" s="58">
        <v>9227040</v>
      </c>
      <c r="L10" s="58">
        <v>6586549</v>
      </c>
    </row>
    <row r="11" spans="1:12" ht="18.75" x14ac:dyDescent="0.3">
      <c r="A11" s="58" t="s">
        <v>29</v>
      </c>
      <c r="B11" s="58">
        <v>100000</v>
      </c>
      <c r="C11" s="58">
        <v>502</v>
      </c>
      <c r="D11" s="58">
        <v>507</v>
      </c>
      <c r="E11" s="58">
        <v>500</v>
      </c>
      <c r="F11" s="58">
        <v>500</v>
      </c>
      <c r="G11" s="58">
        <v>50227000</v>
      </c>
      <c r="H11" s="58">
        <v>49560000</v>
      </c>
      <c r="I11" s="58">
        <v>-1.33</v>
      </c>
      <c r="J11" s="58">
        <v>-667000</v>
      </c>
      <c r="K11" s="58">
        <v>0</v>
      </c>
      <c r="L11" s="58">
        <v>-167000</v>
      </c>
    </row>
    <row r="12" spans="1:12" ht="18.75" x14ac:dyDescent="0.3">
      <c r="A12" s="58" t="s">
        <v>31</v>
      </c>
      <c r="B12" s="58">
        <v>7000</v>
      </c>
      <c r="C12" s="58">
        <v>2103</v>
      </c>
      <c r="D12" s="58">
        <v>2122</v>
      </c>
      <c r="E12" s="58">
        <v>5360</v>
      </c>
      <c r="F12" s="58">
        <v>5465</v>
      </c>
      <c r="G12" s="58">
        <v>14720662</v>
      </c>
      <c r="H12" s="58">
        <v>37918356</v>
      </c>
      <c r="I12" s="58">
        <v>157.59</v>
      </c>
      <c r="J12" s="58">
        <v>23197694</v>
      </c>
      <c r="K12" s="58">
        <v>94924224</v>
      </c>
      <c r="L12" s="58">
        <v>118121918</v>
      </c>
    </row>
    <row r="13" spans="1:12" ht="18.75" x14ac:dyDescent="0.3">
      <c r="A13" s="58" t="s">
        <v>30</v>
      </c>
      <c r="B13" s="58">
        <v>1500</v>
      </c>
      <c r="C13" s="58">
        <v>24377</v>
      </c>
      <c r="D13" s="58">
        <v>24592</v>
      </c>
      <c r="E13" s="58">
        <v>21280</v>
      </c>
      <c r="F13" s="58">
        <v>21690</v>
      </c>
      <c r="G13" s="58">
        <v>36564796</v>
      </c>
      <c r="H13" s="58">
        <v>32248692</v>
      </c>
      <c r="I13" s="58">
        <v>-11.8</v>
      </c>
      <c r="J13" s="58">
        <v>-4316104</v>
      </c>
      <c r="K13" s="58">
        <v>13889167</v>
      </c>
      <c r="L13" s="58">
        <v>10623063</v>
      </c>
    </row>
    <row r="14" spans="1:12" ht="18.75" x14ac:dyDescent="0.3">
      <c r="A14" s="58" t="s">
        <v>32</v>
      </c>
      <c r="B14" s="58">
        <v>3000</v>
      </c>
      <c r="C14" s="58">
        <v>2118</v>
      </c>
      <c r="D14" s="58">
        <v>2137</v>
      </c>
      <c r="E14" s="58">
        <v>8950</v>
      </c>
      <c r="F14" s="58">
        <v>8820</v>
      </c>
      <c r="G14" s="58">
        <v>6352516</v>
      </c>
      <c r="H14" s="58">
        <v>26227152</v>
      </c>
      <c r="I14" s="58">
        <v>312.86</v>
      </c>
      <c r="J14" s="58">
        <v>19874636</v>
      </c>
      <c r="K14" s="58">
        <v>97530192</v>
      </c>
      <c r="L14" s="58">
        <v>117404828</v>
      </c>
    </row>
    <row r="15" spans="1:12" ht="18.75" x14ac:dyDescent="0.3">
      <c r="A15" s="58" t="s">
        <v>33</v>
      </c>
      <c r="B15" s="58">
        <v>1000</v>
      </c>
      <c r="C15" s="58">
        <v>10199</v>
      </c>
      <c r="D15" s="58">
        <v>10289</v>
      </c>
      <c r="E15" s="58">
        <v>13126</v>
      </c>
      <c r="F15" s="58">
        <v>13274</v>
      </c>
      <c r="G15" s="58">
        <v>10199421</v>
      </c>
      <c r="H15" s="58">
        <v>13157189</v>
      </c>
      <c r="I15" s="58">
        <v>29</v>
      </c>
      <c r="J15" s="58">
        <v>2957768</v>
      </c>
      <c r="K15" s="58">
        <v>24581076</v>
      </c>
      <c r="L15" s="58">
        <v>29038844</v>
      </c>
    </row>
    <row r="16" spans="1:12" ht="18.75" x14ac:dyDescent="0.3">
      <c r="A16" s="58" t="s">
        <v>34</v>
      </c>
      <c r="B16" s="58">
        <v>400</v>
      </c>
      <c r="C16" s="58">
        <v>2300</v>
      </c>
      <c r="D16" s="58">
        <v>2321</v>
      </c>
      <c r="E16" s="58">
        <v>8351</v>
      </c>
      <c r="F16" s="58">
        <v>8521</v>
      </c>
      <c r="G16" s="58">
        <v>920033</v>
      </c>
      <c r="H16" s="58">
        <v>3378406</v>
      </c>
      <c r="I16" s="58">
        <v>267.2</v>
      </c>
      <c r="J16" s="58">
        <v>2458373</v>
      </c>
      <c r="K16" s="58">
        <v>30419074</v>
      </c>
      <c r="L16" s="58">
        <v>32877447</v>
      </c>
    </row>
    <row r="17" spans="1:12" ht="18.75" x14ac:dyDescent="0.3">
      <c r="A17" s="58" t="s">
        <v>35</v>
      </c>
      <c r="B17" s="58">
        <v>15</v>
      </c>
      <c r="C17" s="58" t="s">
        <v>36</v>
      </c>
      <c r="D17" s="58" t="s">
        <v>89</v>
      </c>
      <c r="E17" s="58" t="s">
        <v>38</v>
      </c>
      <c r="F17" s="58" t="s">
        <v>90</v>
      </c>
      <c r="G17" s="58" t="s">
        <v>40</v>
      </c>
      <c r="H17" s="58">
        <f>SUM(H2:H16)</f>
        <v>2473462453</v>
      </c>
      <c r="I17" s="58" t="s">
        <v>41</v>
      </c>
      <c r="J17" s="58" t="s">
        <v>91</v>
      </c>
      <c r="K17" s="58"/>
      <c r="L17" s="58"/>
    </row>
    <row r="18" spans="1:12" hidden="1" x14ac:dyDescent="0.25"/>
    <row r="19" spans="1:12" hidden="1" x14ac:dyDescent="0.25"/>
    <row r="20" spans="1:12" hidden="1" x14ac:dyDescent="0.25"/>
    <row r="21" spans="1:12" hidden="1" x14ac:dyDescent="0.25"/>
    <row r="22" spans="1:12" hidden="1" x14ac:dyDescent="0.25"/>
    <row r="23" spans="1:12" hidden="1" x14ac:dyDescent="0.25"/>
    <row r="24" spans="1:12" hidden="1" x14ac:dyDescent="0.25"/>
    <row r="25" spans="1:12" hidden="1" x14ac:dyDescent="0.25"/>
    <row r="26" spans="1:12" hidden="1" x14ac:dyDescent="0.25"/>
    <row r="27" spans="1:12" hidden="1" x14ac:dyDescent="0.25"/>
    <row r="28" spans="1:12" hidden="1" x14ac:dyDescent="0.25"/>
    <row r="29" spans="1:12" hidden="1" x14ac:dyDescent="0.25"/>
    <row r="30" spans="1:12" hidden="1" x14ac:dyDescent="0.25"/>
    <row r="31" spans="1:12" hidden="1" x14ac:dyDescent="0.25"/>
    <row r="32" spans="1:12" hidden="1" x14ac:dyDescent="0.25"/>
    <row r="33" spans="1:12" hidden="1" x14ac:dyDescent="0.25"/>
    <row r="34" spans="1:12" hidden="1" x14ac:dyDescent="0.25"/>
    <row r="35" spans="1:12" hidden="1" x14ac:dyDescent="0.25"/>
    <row r="36" spans="1:12" hidden="1" x14ac:dyDescent="0.25"/>
    <row r="37" spans="1:12" hidden="1" x14ac:dyDescent="0.25"/>
    <row r="38" spans="1:12" hidden="1" x14ac:dyDescent="0.25"/>
    <row r="39" spans="1:12" hidden="1" x14ac:dyDescent="0.25"/>
    <row r="40" spans="1:12" ht="19.5" thickBot="1" x14ac:dyDescent="0.35">
      <c r="A40" s="5">
        <v>0</v>
      </c>
      <c r="B40" s="5"/>
      <c r="C40" s="5"/>
      <c r="D40" s="5"/>
      <c r="E40" s="5"/>
      <c r="F40" s="2">
        <f>H17+B41</f>
        <v>2518172259</v>
      </c>
      <c r="G40" s="5" t="s">
        <v>43</v>
      </c>
      <c r="H40" s="6" t="s">
        <v>44</v>
      </c>
      <c r="I40" s="6"/>
      <c r="J40" s="5"/>
      <c r="K40" s="6" t="s">
        <v>45</v>
      </c>
      <c r="L40" s="6"/>
    </row>
    <row r="41" spans="1:12" ht="18.75" x14ac:dyDescent="0.3">
      <c r="A41" s="5" t="s">
        <v>46</v>
      </c>
      <c r="B41" s="2">
        <v>44709806</v>
      </c>
      <c r="C41" s="5" t="s">
        <v>47</v>
      </c>
      <c r="D41" s="5">
        <v>0</v>
      </c>
      <c r="E41" s="5" t="s">
        <v>48</v>
      </c>
      <c r="F41" s="2">
        <f>32951060+39600000</f>
        <v>72551060</v>
      </c>
      <c r="G41" s="7">
        <f>F40+D41+F41</f>
        <v>2590723319</v>
      </c>
      <c r="H41" s="8">
        <f>G41-B43</f>
        <v>-47190336</v>
      </c>
      <c r="I41" s="9">
        <f>H41/B43</f>
        <v>-1.7889264840247398E-2</v>
      </c>
      <c r="J41" s="10">
        <f>G41+J40</f>
        <v>2590723319</v>
      </c>
      <c r="K41" s="8">
        <f>H41+J40</f>
        <v>-47190336</v>
      </c>
      <c r="L41" s="9">
        <f>K41/B43</f>
        <v>-1.7889264840247398E-2</v>
      </c>
    </row>
    <row r="42" spans="1:12" ht="19.5" thickBot="1" x14ac:dyDescent="0.35">
      <c r="A42" s="5" t="s">
        <v>49</v>
      </c>
      <c r="B42" s="2">
        <v>0</v>
      </c>
      <c r="C42" s="5"/>
      <c r="D42" s="5"/>
      <c r="E42" s="5"/>
      <c r="F42" s="5"/>
      <c r="G42" s="7">
        <f>G41+B42</f>
        <v>2590723319</v>
      </c>
      <c r="H42" s="11">
        <f>G42-B43</f>
        <v>-47190336</v>
      </c>
      <c r="I42" s="12">
        <f>H42/B43</f>
        <v>-1.7889264840247398E-2</v>
      </c>
      <c r="J42" s="10">
        <f>G42+J40</f>
        <v>2590723319</v>
      </c>
      <c r="K42" s="11">
        <f>H42+J40</f>
        <v>-47190336</v>
      </c>
      <c r="L42" s="12">
        <f>K42/B43</f>
        <v>-1.7889264840247398E-2</v>
      </c>
    </row>
    <row r="43" spans="1:12" ht="19.5" thickBot="1" x14ac:dyDescent="0.35">
      <c r="A43" s="5" t="s">
        <v>50</v>
      </c>
      <c r="B43" s="7">
        <v>2637913655</v>
      </c>
      <c r="C43" s="5"/>
      <c r="D43" s="5"/>
      <c r="E43" s="5"/>
      <c r="F43" s="5"/>
      <c r="G43" s="13"/>
      <c r="H43" s="14" t="s">
        <v>51</v>
      </c>
      <c r="I43" s="9">
        <f ca="1">H41/VLOOKUP(MID(CELL("filename",A$1),FIND("]",CELL("filename",A$1))+1,255),Base!A:H,8,FALSE)*30</f>
        <v>-2.8246207642495889E-2</v>
      </c>
      <c r="J43" s="15"/>
      <c r="K43" s="14" t="s">
        <v>51</v>
      </c>
      <c r="L43" s="9">
        <f ca="1">K41/VLOOKUP(MID(CELL("filename",A$1),FIND("]",CELL("filename",A$1))+1,255),Base!A:H,8,FALSE)*30</f>
        <v>-2.8246207642495889E-2</v>
      </c>
    </row>
    <row r="44" spans="1:12" ht="19.5" thickBot="1" x14ac:dyDescent="0.35">
      <c r="A44" s="5"/>
      <c r="B44" s="5"/>
      <c r="C44" s="5"/>
      <c r="D44" s="5"/>
      <c r="E44" s="5"/>
      <c r="F44" s="5"/>
      <c r="G44" s="13"/>
      <c r="H44" s="16"/>
      <c r="I44" s="9">
        <f ca="1">H42/VLOOKUP(MID(CELL("filename",A$1),FIND("]",CELL("filename",A$1))+1,255),Base!A:H,8,FALSE)*30</f>
        <v>-2.8246207642495889E-2</v>
      </c>
      <c r="J44" s="15"/>
      <c r="K44" s="16"/>
      <c r="L44" s="12">
        <f ca="1">K42/VLOOKUP(MID(CELL("filename",A$1),FIND("]",CELL("filename",A$1))+1,255),Base!A:H,8,FALSE)*30</f>
        <v>-2.8246207642495889E-2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44"/>
  <sheetViews>
    <sheetView rightToLeft="1" workbookViewId="0">
      <selection activeCell="A40" sqref="A40:L44"/>
    </sheetView>
  </sheetViews>
  <sheetFormatPr defaultRowHeight="15" x14ac:dyDescent="0.25"/>
  <cols>
    <col min="1" max="1" width="13.85546875" bestFit="1" customWidth="1"/>
    <col min="2" max="2" width="19.7109375" bestFit="1" customWidth="1"/>
    <col min="3" max="3" width="13.5703125" bestFit="1" customWidth="1"/>
    <col min="4" max="4" width="22.140625" bestFit="1" customWidth="1"/>
    <col min="5" max="5" width="14.7109375" bestFit="1" customWidth="1"/>
    <col min="6" max="6" width="19.85546875" bestFit="1" customWidth="1"/>
    <col min="7" max="7" width="19.7109375" bestFit="1" customWidth="1"/>
    <col min="8" max="8" width="16.85546875" bestFit="1" customWidth="1"/>
    <col min="9" max="9" width="21.85546875" bestFit="1" customWidth="1"/>
    <col min="10" max="10" width="22.140625" bestFit="1" customWidth="1"/>
    <col min="11" max="11" width="18.140625" bestFit="1" customWidth="1"/>
    <col min="12" max="12" width="15.7109375" bestFit="1" customWidth="1"/>
  </cols>
  <sheetData>
    <row r="1" spans="1:12" ht="18.75" x14ac:dyDescent="0.3">
      <c r="A1" s="62" t="s">
        <v>8</v>
      </c>
      <c r="B1" s="62" t="s">
        <v>9</v>
      </c>
      <c r="C1" s="62" t="s">
        <v>10</v>
      </c>
      <c r="D1" s="62" t="s">
        <v>11</v>
      </c>
      <c r="E1" s="62" t="s">
        <v>12</v>
      </c>
      <c r="F1" s="62" t="s">
        <v>13</v>
      </c>
      <c r="G1" s="62" t="s">
        <v>14</v>
      </c>
      <c r="H1" s="62" t="s">
        <v>15</v>
      </c>
      <c r="I1" s="62" t="s">
        <v>16</v>
      </c>
      <c r="J1" s="62" t="s">
        <v>17</v>
      </c>
      <c r="K1" s="62" t="s">
        <v>18</v>
      </c>
      <c r="L1" s="62" t="s">
        <v>19</v>
      </c>
    </row>
    <row r="2" spans="1:12" ht="18.75" x14ac:dyDescent="0.3">
      <c r="A2" s="61" t="s">
        <v>20</v>
      </c>
      <c r="B2" s="61">
        <v>64000</v>
      </c>
      <c r="C2" s="61">
        <v>2799</v>
      </c>
      <c r="D2" s="61">
        <v>2824</v>
      </c>
      <c r="E2" s="61">
        <v>8550</v>
      </c>
      <c r="F2" s="61">
        <v>8724</v>
      </c>
      <c r="G2" s="61">
        <v>179163136</v>
      </c>
      <c r="H2" s="61">
        <v>553422643</v>
      </c>
      <c r="I2" s="61">
        <v>208.89</v>
      </c>
      <c r="J2" s="61">
        <v>374259507</v>
      </c>
      <c r="K2" s="61">
        <v>926148736</v>
      </c>
      <c r="L2" s="61">
        <v>1364928243</v>
      </c>
    </row>
    <row r="3" spans="1:12" ht="18.75" x14ac:dyDescent="0.3">
      <c r="A3" s="61" t="s">
        <v>21</v>
      </c>
      <c r="B3" s="61">
        <v>10000</v>
      </c>
      <c r="C3" s="61">
        <v>19535</v>
      </c>
      <c r="D3" s="61">
        <v>19707</v>
      </c>
      <c r="E3" s="61">
        <v>52925</v>
      </c>
      <c r="F3" s="61">
        <v>55096</v>
      </c>
      <c r="G3" s="61">
        <v>195353872</v>
      </c>
      <c r="H3" s="61">
        <v>546111552</v>
      </c>
      <c r="I3" s="61">
        <v>179.55</v>
      </c>
      <c r="J3" s="61">
        <v>350757680</v>
      </c>
      <c r="K3" s="61">
        <v>0</v>
      </c>
      <c r="L3" s="61">
        <v>350757680</v>
      </c>
    </row>
    <row r="4" spans="1:12" ht="18.75" x14ac:dyDescent="0.3">
      <c r="A4" s="61" t="s">
        <v>23</v>
      </c>
      <c r="B4" s="61">
        <v>20000</v>
      </c>
      <c r="C4" s="61">
        <v>5854</v>
      </c>
      <c r="D4" s="61">
        <v>5906</v>
      </c>
      <c r="E4" s="61">
        <v>13300</v>
      </c>
      <c r="F4" s="61">
        <v>13290</v>
      </c>
      <c r="G4" s="61">
        <v>117082552</v>
      </c>
      <c r="H4" s="61">
        <v>263460960</v>
      </c>
      <c r="I4" s="61">
        <v>125.02</v>
      </c>
      <c r="J4" s="61">
        <v>146378408</v>
      </c>
      <c r="K4" s="61">
        <v>304298560</v>
      </c>
      <c r="L4" s="61">
        <v>451626968</v>
      </c>
    </row>
    <row r="5" spans="1:12" ht="18.75" x14ac:dyDescent="0.3">
      <c r="A5" s="61" t="s">
        <v>22</v>
      </c>
      <c r="B5" s="61">
        <v>1800</v>
      </c>
      <c r="C5" s="61">
        <v>186004</v>
      </c>
      <c r="D5" s="61">
        <v>186225</v>
      </c>
      <c r="E5" s="61">
        <v>128940</v>
      </c>
      <c r="F5" s="61">
        <v>129580</v>
      </c>
      <c r="G5" s="61">
        <v>334807680</v>
      </c>
      <c r="H5" s="61">
        <v>232966906</v>
      </c>
      <c r="I5" s="61">
        <v>-30.42</v>
      </c>
      <c r="J5" s="61">
        <v>-101840774</v>
      </c>
      <c r="K5" s="61">
        <v>-65813952</v>
      </c>
      <c r="L5" s="61">
        <v>-167654726</v>
      </c>
    </row>
    <row r="6" spans="1:12" ht="18.75" x14ac:dyDescent="0.3">
      <c r="A6" s="61" t="s">
        <v>25</v>
      </c>
      <c r="B6" s="61">
        <v>50000</v>
      </c>
      <c r="C6" s="61">
        <v>1999</v>
      </c>
      <c r="D6" s="61">
        <v>2017</v>
      </c>
      <c r="E6" s="61">
        <v>3876</v>
      </c>
      <c r="F6" s="61">
        <v>3940</v>
      </c>
      <c r="G6" s="61">
        <v>99938792</v>
      </c>
      <c r="H6" s="61">
        <v>195266400</v>
      </c>
      <c r="I6" s="61">
        <v>95.39</v>
      </c>
      <c r="J6" s="61">
        <v>95327608</v>
      </c>
      <c r="K6" s="61">
        <v>440100384</v>
      </c>
      <c r="L6" s="61">
        <v>535427992</v>
      </c>
    </row>
    <row r="7" spans="1:12" ht="18.75" x14ac:dyDescent="0.3">
      <c r="A7" s="61" t="s">
        <v>26</v>
      </c>
      <c r="B7" s="61">
        <v>15000</v>
      </c>
      <c r="C7" s="61">
        <v>11577</v>
      </c>
      <c r="D7" s="61">
        <v>11679</v>
      </c>
      <c r="E7" s="61">
        <v>9730</v>
      </c>
      <c r="F7" s="61">
        <v>9730</v>
      </c>
      <c r="G7" s="61">
        <v>173659568</v>
      </c>
      <c r="H7" s="61">
        <v>144665640</v>
      </c>
      <c r="I7" s="61">
        <v>-16.7</v>
      </c>
      <c r="J7" s="61">
        <v>-28993928</v>
      </c>
      <c r="K7" s="61">
        <v>54390804</v>
      </c>
      <c r="L7" s="61">
        <v>27146876</v>
      </c>
    </row>
    <row r="8" spans="1:12" ht="18.75" x14ac:dyDescent="0.3">
      <c r="A8" s="61" t="s">
        <v>24</v>
      </c>
      <c r="B8" s="61">
        <v>12425</v>
      </c>
      <c r="C8" s="61">
        <v>7316</v>
      </c>
      <c r="D8" s="61">
        <v>7381</v>
      </c>
      <c r="E8" s="61">
        <v>11050</v>
      </c>
      <c r="F8" s="61">
        <v>11050</v>
      </c>
      <c r="G8" s="61">
        <v>90907328</v>
      </c>
      <c r="H8" s="61">
        <v>136088043</v>
      </c>
      <c r="I8" s="61">
        <v>49.7</v>
      </c>
      <c r="J8" s="61">
        <v>45180715</v>
      </c>
      <c r="K8" s="61">
        <v>28708712</v>
      </c>
      <c r="L8" s="61">
        <v>82289427</v>
      </c>
    </row>
    <row r="9" spans="1:12" ht="18.75" x14ac:dyDescent="0.3">
      <c r="A9" s="61" t="s">
        <v>27</v>
      </c>
      <c r="B9" s="61">
        <v>15000</v>
      </c>
      <c r="C9" s="61">
        <v>8379</v>
      </c>
      <c r="D9" s="61">
        <v>8453</v>
      </c>
      <c r="E9" s="61">
        <v>7780</v>
      </c>
      <c r="F9" s="61">
        <v>7756</v>
      </c>
      <c r="G9" s="61">
        <v>125683168</v>
      </c>
      <c r="H9" s="61">
        <v>115316208</v>
      </c>
      <c r="I9" s="61">
        <v>-8.25</v>
      </c>
      <c r="J9" s="61">
        <v>-10366960</v>
      </c>
      <c r="K9" s="61">
        <v>1144847</v>
      </c>
      <c r="L9" s="61">
        <v>18737887</v>
      </c>
    </row>
    <row r="10" spans="1:12" ht="18.75" x14ac:dyDescent="0.3">
      <c r="A10" s="61" t="s">
        <v>28</v>
      </c>
      <c r="B10" s="61">
        <v>1600</v>
      </c>
      <c r="C10" s="61">
        <v>70009</v>
      </c>
      <c r="D10" s="61">
        <v>70093</v>
      </c>
      <c r="E10" s="61">
        <v>66249</v>
      </c>
      <c r="F10" s="61">
        <v>66538</v>
      </c>
      <c r="G10" s="61">
        <v>112014400</v>
      </c>
      <c r="H10" s="61">
        <v>106334325</v>
      </c>
      <c r="I10" s="61">
        <v>-5.07</v>
      </c>
      <c r="J10" s="61">
        <v>-5680075</v>
      </c>
      <c r="K10" s="61">
        <v>9227040</v>
      </c>
      <c r="L10" s="61">
        <v>3546965</v>
      </c>
    </row>
    <row r="11" spans="1:12" ht="18.75" x14ac:dyDescent="0.3">
      <c r="A11" s="61" t="s">
        <v>29</v>
      </c>
      <c r="B11" s="61">
        <v>100000</v>
      </c>
      <c r="C11" s="61">
        <v>502</v>
      </c>
      <c r="D11" s="61">
        <v>507</v>
      </c>
      <c r="E11" s="61">
        <v>500</v>
      </c>
      <c r="F11" s="61">
        <v>500</v>
      </c>
      <c r="G11" s="61">
        <v>50227000</v>
      </c>
      <c r="H11" s="61">
        <v>49560000</v>
      </c>
      <c r="I11" s="61">
        <v>-1.33</v>
      </c>
      <c r="J11" s="61">
        <v>-667000</v>
      </c>
      <c r="K11" s="61">
        <v>0</v>
      </c>
      <c r="L11" s="61">
        <v>-167000</v>
      </c>
    </row>
    <row r="12" spans="1:12" ht="18.75" x14ac:dyDescent="0.3">
      <c r="A12" s="61" t="s">
        <v>31</v>
      </c>
      <c r="B12" s="61">
        <v>7000</v>
      </c>
      <c r="C12" s="61">
        <v>2103</v>
      </c>
      <c r="D12" s="61">
        <v>2122</v>
      </c>
      <c r="E12" s="61">
        <v>5360</v>
      </c>
      <c r="F12" s="61">
        <v>5465</v>
      </c>
      <c r="G12" s="61">
        <v>14720662</v>
      </c>
      <c r="H12" s="61">
        <v>37918356</v>
      </c>
      <c r="I12" s="61">
        <v>157.59</v>
      </c>
      <c r="J12" s="61">
        <v>23197694</v>
      </c>
      <c r="K12" s="61">
        <v>94924224</v>
      </c>
      <c r="L12" s="61">
        <v>118121918</v>
      </c>
    </row>
    <row r="13" spans="1:12" ht="18.75" x14ac:dyDescent="0.3">
      <c r="A13" s="61" t="s">
        <v>30</v>
      </c>
      <c r="B13" s="61">
        <v>1500</v>
      </c>
      <c r="C13" s="61">
        <v>24377</v>
      </c>
      <c r="D13" s="61">
        <v>24592</v>
      </c>
      <c r="E13" s="61">
        <v>21260</v>
      </c>
      <c r="F13" s="61">
        <v>21680</v>
      </c>
      <c r="G13" s="61">
        <v>36564796</v>
      </c>
      <c r="H13" s="61">
        <v>32233824</v>
      </c>
      <c r="I13" s="61">
        <v>-11.84</v>
      </c>
      <c r="J13" s="61">
        <v>-4330972</v>
      </c>
      <c r="K13" s="61">
        <v>13889167</v>
      </c>
      <c r="L13" s="61">
        <v>10608195</v>
      </c>
    </row>
    <row r="14" spans="1:12" ht="18.75" x14ac:dyDescent="0.3">
      <c r="A14" s="61" t="s">
        <v>32</v>
      </c>
      <c r="B14" s="61">
        <v>3000</v>
      </c>
      <c r="C14" s="61">
        <v>2118</v>
      </c>
      <c r="D14" s="61">
        <v>2137</v>
      </c>
      <c r="E14" s="61">
        <v>8720</v>
      </c>
      <c r="F14" s="61">
        <v>8860</v>
      </c>
      <c r="G14" s="61">
        <v>6352516</v>
      </c>
      <c r="H14" s="61">
        <v>26346096</v>
      </c>
      <c r="I14" s="61">
        <v>314.73</v>
      </c>
      <c r="J14" s="61">
        <v>19993580</v>
      </c>
      <c r="K14" s="61">
        <v>97530192</v>
      </c>
      <c r="L14" s="61">
        <v>117523772</v>
      </c>
    </row>
    <row r="15" spans="1:12" ht="18.75" x14ac:dyDescent="0.3">
      <c r="A15" s="61" t="s">
        <v>33</v>
      </c>
      <c r="B15" s="61">
        <v>1000</v>
      </c>
      <c r="C15" s="61">
        <v>10199</v>
      </c>
      <c r="D15" s="61">
        <v>10289</v>
      </c>
      <c r="E15" s="61">
        <v>13009</v>
      </c>
      <c r="F15" s="61">
        <v>13034</v>
      </c>
      <c r="G15" s="61">
        <v>10199421</v>
      </c>
      <c r="H15" s="61">
        <v>12919301</v>
      </c>
      <c r="I15" s="61">
        <v>26.67</v>
      </c>
      <c r="J15" s="61">
        <v>2719880</v>
      </c>
      <c r="K15" s="61">
        <v>24581076</v>
      </c>
      <c r="L15" s="61">
        <v>28800956</v>
      </c>
    </row>
    <row r="16" spans="1:12" ht="18.75" x14ac:dyDescent="0.3">
      <c r="A16" s="61" t="s">
        <v>92</v>
      </c>
      <c r="B16" s="61">
        <v>300</v>
      </c>
      <c r="C16" s="61">
        <v>19141</v>
      </c>
      <c r="D16" s="61">
        <v>19310</v>
      </c>
      <c r="E16" s="61">
        <v>19070</v>
      </c>
      <c r="F16" s="61">
        <v>19110</v>
      </c>
      <c r="G16" s="61">
        <v>5742234</v>
      </c>
      <c r="H16" s="61">
        <v>5682550</v>
      </c>
      <c r="I16" s="61">
        <v>-1.04</v>
      </c>
      <c r="J16" s="61">
        <v>-59684</v>
      </c>
      <c r="K16" s="61">
        <v>0</v>
      </c>
      <c r="L16" s="61">
        <v>-59684</v>
      </c>
    </row>
    <row r="17" spans="1:12" ht="18.75" x14ac:dyDescent="0.3">
      <c r="A17" s="61" t="s">
        <v>34</v>
      </c>
      <c r="B17" s="61">
        <v>400</v>
      </c>
      <c r="C17" s="61">
        <v>2300</v>
      </c>
      <c r="D17" s="61">
        <v>2321</v>
      </c>
      <c r="E17" s="61">
        <v>8351</v>
      </c>
      <c r="F17" s="61">
        <v>8521</v>
      </c>
      <c r="G17" s="61">
        <v>920033</v>
      </c>
      <c r="H17" s="61">
        <v>3378406</v>
      </c>
      <c r="I17" s="61">
        <v>267.2</v>
      </c>
      <c r="J17" s="61">
        <v>2458373</v>
      </c>
      <c r="K17" s="61">
        <v>30419074</v>
      </c>
      <c r="L17" s="61">
        <v>32877447</v>
      </c>
    </row>
    <row r="18" spans="1:12" ht="18.75" x14ac:dyDescent="0.3">
      <c r="A18" s="61" t="s">
        <v>35</v>
      </c>
      <c r="B18" s="61">
        <v>16</v>
      </c>
      <c r="C18" s="61" t="s">
        <v>36</v>
      </c>
      <c r="D18" s="61" t="s">
        <v>93</v>
      </c>
      <c r="E18" s="61" t="s">
        <v>38</v>
      </c>
      <c r="F18" s="61" t="s">
        <v>94</v>
      </c>
      <c r="G18" s="61" t="s">
        <v>40</v>
      </c>
      <c r="H18" s="61">
        <f>SUM(H2:H17)</f>
        <v>2461671210</v>
      </c>
      <c r="I18" s="61" t="s">
        <v>41</v>
      </c>
      <c r="J18" s="61" t="s">
        <v>95</v>
      </c>
      <c r="K18" s="61"/>
      <c r="L18" s="61"/>
    </row>
    <row r="19" spans="1:12" hidden="1" x14ac:dyDescent="0.25"/>
    <row r="20" spans="1:12" hidden="1" x14ac:dyDescent="0.25"/>
    <row r="21" spans="1:12" hidden="1" x14ac:dyDescent="0.25"/>
    <row r="22" spans="1:12" hidden="1" x14ac:dyDescent="0.25"/>
    <row r="23" spans="1:12" hidden="1" x14ac:dyDescent="0.25"/>
    <row r="24" spans="1:12" hidden="1" x14ac:dyDescent="0.25"/>
    <row r="25" spans="1:12" hidden="1" x14ac:dyDescent="0.25"/>
    <row r="26" spans="1:12" hidden="1" x14ac:dyDescent="0.25"/>
    <row r="27" spans="1:12" hidden="1" x14ac:dyDescent="0.25"/>
    <row r="28" spans="1:12" hidden="1" x14ac:dyDescent="0.25"/>
    <row r="29" spans="1:12" hidden="1" x14ac:dyDescent="0.25"/>
    <row r="30" spans="1:12" hidden="1" x14ac:dyDescent="0.25"/>
    <row r="31" spans="1:12" hidden="1" x14ac:dyDescent="0.25"/>
    <row r="32" spans="1:12" hidden="1" x14ac:dyDescent="0.25"/>
    <row r="33" spans="1:12" hidden="1" x14ac:dyDescent="0.25"/>
    <row r="34" spans="1:12" hidden="1" x14ac:dyDescent="0.25"/>
    <row r="35" spans="1:12" hidden="1" x14ac:dyDescent="0.25"/>
    <row r="36" spans="1:12" hidden="1" x14ac:dyDescent="0.25"/>
    <row r="37" spans="1:12" hidden="1" x14ac:dyDescent="0.25"/>
    <row r="38" spans="1:12" hidden="1" x14ac:dyDescent="0.25"/>
    <row r="39" spans="1:12" hidden="1" x14ac:dyDescent="0.25"/>
    <row r="40" spans="1:12" ht="19.5" thickBot="1" x14ac:dyDescent="0.35">
      <c r="A40" s="5">
        <v>0</v>
      </c>
      <c r="B40" s="5"/>
      <c r="C40" s="5"/>
      <c r="D40" s="5"/>
      <c r="E40" s="5"/>
      <c r="F40" s="2">
        <f>H18+B41</f>
        <v>2500638784</v>
      </c>
      <c r="G40" s="5" t="s">
        <v>43</v>
      </c>
      <c r="H40" s="6" t="s">
        <v>44</v>
      </c>
      <c r="I40" s="6"/>
      <c r="J40" s="5"/>
      <c r="K40" s="6" t="s">
        <v>45</v>
      </c>
      <c r="L40" s="6"/>
    </row>
    <row r="41" spans="1:12" ht="18.75" x14ac:dyDescent="0.3">
      <c r="A41" s="5" t="s">
        <v>46</v>
      </c>
      <c r="B41" s="2">
        <v>38967574</v>
      </c>
      <c r="C41" s="5" t="s">
        <v>47</v>
      </c>
      <c r="D41" s="5">
        <v>0</v>
      </c>
      <c r="E41" s="5" t="s">
        <v>48</v>
      </c>
      <c r="F41" s="2">
        <f>32951060+39600000</f>
        <v>72551060</v>
      </c>
      <c r="G41" s="7">
        <f>F40+D41+F41</f>
        <v>2573189844</v>
      </c>
      <c r="H41" s="8">
        <f>G41-B43</f>
        <v>-64723811</v>
      </c>
      <c r="I41" s="9">
        <f>H41/B43</f>
        <v>-2.453598542822661E-2</v>
      </c>
      <c r="J41" s="10">
        <f>G41+J40</f>
        <v>2573189844</v>
      </c>
      <c r="K41" s="8">
        <f>H41+J40</f>
        <v>-64723811</v>
      </c>
      <c r="L41" s="9">
        <f>K41/B43</f>
        <v>-2.453598542822661E-2</v>
      </c>
    </row>
    <row r="42" spans="1:12" ht="19.5" thickBot="1" x14ac:dyDescent="0.35">
      <c r="A42" s="5" t="s">
        <v>49</v>
      </c>
      <c r="B42" s="2">
        <v>0</v>
      </c>
      <c r="C42" s="5"/>
      <c r="D42" s="5"/>
      <c r="E42" s="5"/>
      <c r="F42" s="5"/>
      <c r="G42" s="7">
        <f>G41+B42</f>
        <v>2573189844</v>
      </c>
      <c r="H42" s="11">
        <f>G42-B43</f>
        <v>-64723811</v>
      </c>
      <c r="I42" s="12">
        <f>H42/B43</f>
        <v>-2.453598542822661E-2</v>
      </c>
      <c r="J42" s="10">
        <f>G42+J40</f>
        <v>2573189844</v>
      </c>
      <c r="K42" s="11">
        <f>H42+J40</f>
        <v>-64723811</v>
      </c>
      <c r="L42" s="12">
        <f>K42/B43</f>
        <v>-2.453598542822661E-2</v>
      </c>
    </row>
    <row r="43" spans="1:12" ht="19.5" thickBot="1" x14ac:dyDescent="0.35">
      <c r="A43" s="5" t="s">
        <v>50</v>
      </c>
      <c r="B43" s="7">
        <v>2637913655</v>
      </c>
      <c r="C43" s="5"/>
      <c r="D43" s="5"/>
      <c r="E43" s="5"/>
      <c r="F43" s="5"/>
      <c r="G43" s="13"/>
      <c r="H43" s="14" t="s">
        <v>51</v>
      </c>
      <c r="I43" s="9">
        <f ca="1">H41/VLOOKUP(MID(CELL("filename",A$1),FIND("]",CELL("filename",A$1))+1,255),Base!A:H,8,FALSE)*30</f>
        <v>-3.6803978142339912E-2</v>
      </c>
      <c r="J43" s="15"/>
      <c r="K43" s="14" t="s">
        <v>51</v>
      </c>
      <c r="L43" s="9">
        <f ca="1">K41/VLOOKUP(MID(CELL("filename",A$1),FIND("]",CELL("filename",A$1))+1,255),Base!A:H,8,FALSE)*30</f>
        <v>-3.6803978142339912E-2</v>
      </c>
    </row>
    <row r="44" spans="1:12" ht="19.5" thickBot="1" x14ac:dyDescent="0.35">
      <c r="A44" s="5"/>
      <c r="B44" s="5"/>
      <c r="C44" s="5"/>
      <c r="D44" s="5"/>
      <c r="E44" s="5"/>
      <c r="F44" s="5"/>
      <c r="G44" s="13"/>
      <c r="H44" s="16"/>
      <c r="I44" s="9">
        <f ca="1">H42/VLOOKUP(MID(CELL("filename",A$1),FIND("]",CELL("filename",A$1))+1,255),Base!A:H,8,FALSE)*30</f>
        <v>-3.6803978142339912E-2</v>
      </c>
      <c r="J44" s="15"/>
      <c r="K44" s="16"/>
      <c r="L44" s="12">
        <f ca="1">K42/VLOOKUP(MID(CELL("filename",A$1),FIND("]",CELL("filename",A$1))+1,255),Base!A:H,8,FALSE)*30</f>
        <v>-3.6803978142339912E-2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00-1-7</vt:lpstr>
      <vt:lpstr>00-1-8</vt:lpstr>
      <vt:lpstr>00-1-10</vt:lpstr>
      <vt:lpstr>00-1-11</vt:lpstr>
      <vt:lpstr>00-1-14</vt:lpstr>
      <vt:lpstr>00-1-15</vt:lpstr>
      <vt:lpstr>00-1-16</vt:lpstr>
      <vt:lpstr>00-1-17</vt:lpstr>
      <vt:lpstr>00-1-18</vt:lpstr>
      <vt:lpstr>00-1-21</vt:lpstr>
      <vt:lpstr>00-1-22</vt:lpstr>
      <vt:lpstr>00-1-23</vt:lpstr>
      <vt:lpstr>00-1-24</vt:lpstr>
      <vt:lpstr>00-1-25</vt:lpstr>
      <vt:lpstr>00-1-28</vt:lpstr>
      <vt:lpstr>00-1-29</vt:lpstr>
      <vt:lpstr>00-1-30</vt:lpstr>
      <vt:lpstr>00-1-31</vt:lpstr>
      <vt:lpstr>00-2-1</vt:lpstr>
      <vt:lpstr>00-2-4</vt:lpstr>
      <vt:lpstr>00-2-5</vt:lpstr>
      <vt:lpstr>00-2-6</vt:lpstr>
      <vt:lpstr>00-2-7</vt:lpstr>
      <vt:lpstr>00-2-8</vt:lpstr>
      <vt:lpstr>00-2-11</vt:lpstr>
      <vt:lpstr>00-2-12</vt:lpstr>
      <vt:lpstr>Base</vt:lpstr>
      <vt:lpstr>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</dc:creator>
  <cp:lastModifiedBy>arman abdollahi</cp:lastModifiedBy>
  <dcterms:created xsi:type="dcterms:W3CDTF">2021-03-27T08:19:53Z</dcterms:created>
  <dcterms:modified xsi:type="dcterms:W3CDTF">2021-05-02T08:37:17Z</dcterms:modified>
</cp:coreProperties>
</file>